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19320" windowHeight="1212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K1" i="7"/>
  <c r="K183" i="7"/>
  <c r="J183" i="7"/>
  <c r="I183" i="7"/>
  <c r="H183" i="7"/>
  <c r="K180" i="7"/>
  <c r="J180" i="7"/>
  <c r="I180" i="7"/>
  <c r="H180" i="7"/>
  <c r="I634" i="7"/>
  <c r="H43" i="8"/>
  <c r="I622" i="7"/>
  <c r="I616" i="7"/>
  <c r="I610" i="7"/>
  <c r="I604" i="7"/>
  <c r="I591" i="7"/>
  <c r="H59" i="8"/>
  <c r="I585" i="7"/>
  <c r="I579" i="7"/>
  <c r="H57" i="8"/>
  <c r="I573" i="7"/>
  <c r="I567" i="7"/>
  <c r="I561" i="7"/>
  <c r="I555" i="7"/>
  <c r="I549" i="7"/>
  <c r="I543" i="7"/>
  <c r="H46" i="8"/>
  <c r="I537" i="7"/>
  <c r="I531" i="7"/>
  <c r="I525" i="7"/>
  <c r="I519" i="7"/>
  <c r="I513" i="7"/>
  <c r="I507" i="7"/>
  <c r="H51" i="8"/>
  <c r="I501" i="7"/>
  <c r="I492" i="7"/>
  <c r="I483" i="7"/>
  <c r="H52" i="8"/>
  <c r="I474" i="7"/>
  <c r="B88" i="8"/>
  <c r="G88" i="8"/>
  <c r="K805" i="7"/>
  <c r="P805" i="7"/>
  <c r="B87" i="8"/>
  <c r="F87" i="8"/>
  <c r="K809" i="7"/>
  <c r="P809" i="7"/>
  <c r="K810" i="7"/>
  <c r="P810" i="7"/>
  <c r="P999" i="7"/>
  <c r="P41" i="7"/>
  <c r="J805" i="7"/>
  <c r="O805" i="7"/>
  <c r="E87" i="8"/>
  <c r="J809" i="7"/>
  <c r="O809" i="7"/>
  <c r="J810" i="7"/>
  <c r="O810" i="7"/>
  <c r="O999" i="7"/>
  <c r="O41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80" i="8"/>
  <c r="G80" i="8"/>
  <c r="K802" i="7"/>
  <c r="P802" i="7"/>
  <c r="B79" i="8"/>
  <c r="G79" i="8"/>
  <c r="K803" i="7"/>
  <c r="P803" i="7"/>
  <c r="P998" i="7"/>
  <c r="P40" i="7"/>
  <c r="J802" i="7"/>
  <c r="O802" i="7"/>
  <c r="J803" i="7"/>
  <c r="O803" i="7"/>
  <c r="O998" i="7"/>
  <c r="O40" i="7"/>
  <c r="I802" i="7"/>
  <c r="N802" i="7"/>
  <c r="I803" i="7"/>
  <c r="N803" i="7"/>
  <c r="N998" i="7"/>
  <c r="N40" i="7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B90" i="8"/>
  <c r="K779" i="7"/>
  <c r="G90" i="8"/>
  <c r="K778" i="7"/>
  <c r="K781" i="7"/>
  <c r="P781" i="7"/>
  <c r="K788" i="7"/>
  <c r="K790" i="7"/>
  <c r="P790" i="7"/>
  <c r="P993" i="7"/>
  <c r="P35" i="7"/>
  <c r="J779" i="7"/>
  <c r="J778" i="7"/>
  <c r="J781" i="7"/>
  <c r="O781" i="7"/>
  <c r="J788" i="7"/>
  <c r="J790" i="7"/>
  <c r="O790" i="7"/>
  <c r="O993" i="7"/>
  <c r="O35" i="7"/>
  <c r="I779" i="7"/>
  <c r="I778" i="7"/>
  <c r="I781" i="7"/>
  <c r="N781" i="7"/>
  <c r="I788" i="7"/>
  <c r="I790" i="7"/>
  <c r="N790" i="7"/>
  <c r="N993" i="7"/>
  <c r="N35" i="7"/>
  <c r="H779" i="7"/>
  <c r="H778" i="7"/>
  <c r="H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K531" i="7"/>
  <c r="B45" i="8"/>
  <c r="G45" i="8"/>
  <c r="K528" i="7"/>
  <c r="K532" i="7"/>
  <c r="P532" i="7"/>
  <c r="K537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K555" i="7"/>
  <c r="B49" i="8"/>
  <c r="G49" i="8"/>
  <c r="K552" i="7"/>
  <c r="K556" i="7"/>
  <c r="P556" i="7"/>
  <c r="K561" i="7"/>
  <c r="B55" i="8"/>
  <c r="G55" i="8"/>
  <c r="K558" i="7"/>
  <c r="K562" i="7"/>
  <c r="P562" i="7"/>
  <c r="K567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616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31" i="7"/>
  <c r="J528" i="7"/>
  <c r="J532" i="7"/>
  <c r="O532" i="7"/>
  <c r="J537" i="7"/>
  <c r="J534" i="7"/>
  <c r="J538" i="7"/>
  <c r="O538" i="7"/>
  <c r="J543" i="7"/>
  <c r="J539" i="7"/>
  <c r="J544" i="7"/>
  <c r="O544" i="7"/>
  <c r="J549" i="7"/>
  <c r="J546" i="7"/>
  <c r="J550" i="7"/>
  <c r="O550" i="7"/>
  <c r="J555" i="7"/>
  <c r="J552" i="7"/>
  <c r="J556" i="7"/>
  <c r="O556" i="7"/>
  <c r="J561" i="7"/>
  <c r="J558" i="7"/>
  <c r="J562" i="7"/>
  <c r="O562" i="7"/>
  <c r="J567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H772" i="7"/>
  <c r="M772" i="7"/>
  <c r="H773" i="7"/>
  <c r="M773" i="7"/>
  <c r="M989" i="7"/>
  <c r="H617" i="7"/>
  <c r="M617" i="7"/>
  <c r="H599" i="7"/>
  <c r="M599" i="7"/>
  <c r="H629" i="7"/>
  <c r="M629" i="7"/>
  <c r="M990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5" i="7"/>
  <c r="M475" i="7"/>
  <c r="H484" i="7"/>
  <c r="M484" i="7"/>
  <c r="H493" i="7"/>
  <c r="M493" i="7"/>
  <c r="H502" i="7"/>
  <c r="M502" i="7"/>
  <c r="H635" i="7"/>
  <c r="M635" i="7"/>
  <c r="M988" i="7"/>
  <c r="M32" i="7"/>
  <c r="P30" i="7"/>
  <c r="O30" i="7"/>
  <c r="N30" i="7"/>
  <c r="M30" i="7"/>
  <c r="K762" i="7"/>
  <c r="K765" i="7"/>
  <c r="P765" i="7"/>
  <c r="P981" i="7"/>
  <c r="K725" i="7"/>
  <c r="K727" i="7"/>
  <c r="P727" i="7"/>
  <c r="P983" i="7"/>
  <c r="P29" i="7"/>
  <c r="J762" i="7"/>
  <c r="J765" i="7"/>
  <c r="O765" i="7"/>
  <c r="O981" i="7"/>
  <c r="J725" i="7"/>
  <c r="J727" i="7"/>
  <c r="O727" i="7"/>
  <c r="O983" i="7"/>
  <c r="O29" i="7"/>
  <c r="I762" i="7"/>
  <c r="I765" i="7"/>
  <c r="N765" i="7"/>
  <c r="N981" i="7"/>
  <c r="I725" i="7"/>
  <c r="I727" i="7"/>
  <c r="N727" i="7"/>
  <c r="N983" i="7"/>
  <c r="N29" i="7"/>
  <c r="H762" i="7"/>
  <c r="H765" i="7"/>
  <c r="M765" i="7"/>
  <c r="M981" i="7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I755" i="7"/>
  <c r="N755" i="7"/>
  <c r="N973" i="7"/>
  <c r="N26" i="7"/>
  <c r="H732" i="7"/>
  <c r="M732" i="7"/>
  <c r="M972" i="7"/>
  <c r="C36" i="8"/>
  <c r="H755" i="7"/>
  <c r="M755" i="7"/>
  <c r="M973" i="7"/>
  <c r="M26" i="7"/>
  <c r="K721" i="7"/>
  <c r="K724" i="7"/>
  <c r="P724" i="7"/>
  <c r="P969" i="7"/>
  <c r="F34" i="8"/>
  <c r="K733" i="7"/>
  <c r="K737" i="7"/>
  <c r="P737" i="7"/>
  <c r="P970" i="7"/>
  <c r="P25" i="7"/>
  <c r="J721" i="7"/>
  <c r="J724" i="7"/>
  <c r="O724" i="7"/>
  <c r="O969" i="7"/>
  <c r="J737" i="7"/>
  <c r="O737" i="7"/>
  <c r="O970" i="7"/>
  <c r="O25" i="7"/>
  <c r="I721" i="7"/>
  <c r="I724" i="7"/>
  <c r="N724" i="7"/>
  <c r="N969" i="7"/>
  <c r="I737" i="7"/>
  <c r="N737" i="7"/>
  <c r="N970" i="7"/>
  <c r="N25" i="7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I205" i="7"/>
  <c r="I207" i="7"/>
  <c r="N207" i="7"/>
  <c r="N926" i="7"/>
  <c r="I187" i="7"/>
  <c r="I189" i="7"/>
  <c r="N189" i="7"/>
  <c r="N921" i="7"/>
  <c r="I198" i="7"/>
  <c r="I200" i="7"/>
  <c r="N200" i="7"/>
  <c r="N924" i="7"/>
  <c r="N23" i="7"/>
  <c r="H205" i="7"/>
  <c r="H207" i="7"/>
  <c r="M207" i="7"/>
  <c r="M926" i="7"/>
  <c r="H187" i="7"/>
  <c r="H189" i="7"/>
  <c r="M189" i="7"/>
  <c r="M921" i="7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G1" i="3"/>
  <c r="P1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F536" i="7"/>
  <c r="P536" i="7"/>
  <c r="P870" i="7"/>
  <c r="BW541" i="3"/>
  <c r="D541" i="7"/>
  <c r="K542" i="7"/>
  <c r="BY541" i="3"/>
  <c r="F541" i="7"/>
  <c r="F542" i="7"/>
  <c r="P542" i="7"/>
  <c r="P871" i="7"/>
  <c r="K548" i="7"/>
  <c r="F548" i="7"/>
  <c r="P548" i="7"/>
  <c r="P872" i="7"/>
  <c r="BW553" i="3"/>
  <c r="D553" i="7"/>
  <c r="K554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F597" i="7"/>
  <c r="P597" i="7"/>
  <c r="P880" i="7"/>
  <c r="BW602" i="3"/>
  <c r="D602" i="7"/>
  <c r="K603" i="7"/>
  <c r="BY602" i="3"/>
  <c r="F602" i="7"/>
  <c r="F603" i="7"/>
  <c r="P603" i="7"/>
  <c r="P881" i="7"/>
  <c r="BW608" i="3"/>
  <c r="D608" i="7"/>
  <c r="K609" i="7"/>
  <c r="BY608" i="3"/>
  <c r="F608" i="7"/>
  <c r="F609" i="7"/>
  <c r="P609" i="7"/>
  <c r="P882" i="7"/>
  <c r="K615" i="7"/>
  <c r="BY614" i="3"/>
  <c r="F614" i="7"/>
  <c r="F615" i="7"/>
  <c r="P615" i="7"/>
  <c r="P883" i="7"/>
  <c r="BW620" i="3"/>
  <c r="D620" i="7"/>
  <c r="K621" i="7"/>
  <c r="F621" i="7"/>
  <c r="P621" i="7"/>
  <c r="P884" i="7"/>
  <c r="K627" i="7"/>
  <c r="F627" i="7"/>
  <c r="P627" i="7"/>
  <c r="P885" i="7"/>
  <c r="K640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E536" i="7"/>
  <c r="O536" i="7"/>
  <c r="O870" i="7"/>
  <c r="J542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BX565" i="3"/>
  <c r="E565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BX589" i="3"/>
  <c r="E589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BX608" i="3"/>
  <c r="E608" i="7"/>
  <c r="E609" i="7"/>
  <c r="O609" i="7"/>
  <c r="O882" i="7"/>
  <c r="J615" i="7"/>
  <c r="E615" i="7"/>
  <c r="O615" i="7"/>
  <c r="O883" i="7"/>
  <c r="J621" i="7"/>
  <c r="E621" i="7"/>
  <c r="O621" i="7"/>
  <c r="O884" i="7"/>
  <c r="J627" i="7"/>
  <c r="E627" i="7"/>
  <c r="O627" i="7"/>
  <c r="O885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C512" i="7"/>
  <c r="M512" i="7"/>
  <c r="M866" i="7"/>
  <c r="H518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C578" i="7"/>
  <c r="M578" i="7"/>
  <c r="M877" i="7"/>
  <c r="H584" i="7"/>
  <c r="C584" i="7"/>
  <c r="M584" i="7"/>
  <c r="M878" i="7"/>
  <c r="H590" i="7"/>
  <c r="C590" i="7"/>
  <c r="M590" i="7"/>
  <c r="M879" i="7"/>
  <c r="H597" i="7"/>
  <c r="C597" i="7"/>
  <c r="M597" i="7"/>
  <c r="M880" i="7"/>
  <c r="H601" i="7"/>
  <c r="H603" i="7"/>
  <c r="C603" i="7"/>
  <c r="M603" i="7"/>
  <c r="M881" i="7"/>
  <c r="H607" i="7"/>
  <c r="H609" i="7"/>
  <c r="C609" i="7"/>
  <c r="M609" i="7"/>
  <c r="M882" i="7"/>
  <c r="H615" i="7"/>
  <c r="C615" i="7"/>
  <c r="M615" i="7"/>
  <c r="M883" i="7"/>
  <c r="H619" i="7"/>
  <c r="H621" i="7"/>
  <c r="C621" i="7"/>
  <c r="M621" i="7"/>
  <c r="M884" i="7"/>
  <c r="H625" i="7"/>
  <c r="H627" i="7"/>
  <c r="C627" i="7"/>
  <c r="M627" i="7"/>
  <c r="M885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M17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3" i="7"/>
  <c r="C473" i="7"/>
  <c r="M473" i="7"/>
  <c r="M861" i="7"/>
  <c r="H482" i="7"/>
  <c r="C482" i="7"/>
  <c r="M482" i="7"/>
  <c r="M862" i="7"/>
  <c r="H491" i="7"/>
  <c r="C491" i="7"/>
  <c r="M491" i="7"/>
  <c r="M863" i="7"/>
  <c r="H500" i="7"/>
  <c r="C500" i="7"/>
  <c r="M500" i="7"/>
  <c r="M864" i="7"/>
  <c r="H631" i="7"/>
  <c r="H633" i="7"/>
  <c r="C633" i="7"/>
  <c r="M633" i="7"/>
  <c r="M886" i="7"/>
  <c r="M16" i="7"/>
  <c r="K649" i="7"/>
  <c r="P649" i="7"/>
  <c r="P854" i="7"/>
  <c r="K655" i="7"/>
  <c r="P655" i="7"/>
  <c r="P855" i="7"/>
  <c r="K661" i="7"/>
  <c r="P661" i="7"/>
  <c r="P856" i="7"/>
  <c r="K662" i="7"/>
  <c r="K664" i="7"/>
  <c r="P664" i="7"/>
  <c r="P857" i="7"/>
  <c r="P15" i="7"/>
  <c r="J649" i="7"/>
  <c r="O649" i="7"/>
  <c r="O854" i="7"/>
  <c r="J651" i="7"/>
  <c r="J655" i="7"/>
  <c r="E655" i="7"/>
  <c r="O655" i="7"/>
  <c r="O855" i="7"/>
  <c r="J657" i="7"/>
  <c r="J661" i="7"/>
  <c r="E661" i="7"/>
  <c r="O661" i="7"/>
  <c r="O856" i="7"/>
  <c r="J662" i="7"/>
  <c r="J664" i="7"/>
  <c r="O664" i="7"/>
  <c r="O857" i="7"/>
  <c r="O15" i="7"/>
  <c r="I649" i="7"/>
  <c r="N649" i="7"/>
  <c r="N854" i="7"/>
  <c r="I655" i="7"/>
  <c r="N655" i="7"/>
  <c r="N855" i="7"/>
  <c r="I661" i="7"/>
  <c r="N661" i="7"/>
  <c r="N856" i="7"/>
  <c r="I662" i="7"/>
  <c r="I664" i="7"/>
  <c r="N664" i="7"/>
  <c r="N857" i="7"/>
  <c r="N15" i="7"/>
  <c r="H649" i="7"/>
  <c r="M649" i="7"/>
  <c r="M854" i="7"/>
  <c r="H655" i="7"/>
  <c r="M655" i="7"/>
  <c r="M855" i="7"/>
  <c r="H661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71" i="7"/>
  <c r="P271" i="7"/>
  <c r="P836" i="7"/>
  <c r="BY273" i="3"/>
  <c r="F273" i="7"/>
  <c r="K278" i="7"/>
  <c r="F278" i="7"/>
  <c r="P278" i="7"/>
  <c r="P837" i="7"/>
  <c r="K319" i="7"/>
  <c r="P319" i="7"/>
  <c r="P842" i="7"/>
  <c r="K329" i="7"/>
  <c r="P329" i="7"/>
  <c r="P843" i="7"/>
  <c r="K349" i="7"/>
  <c r="P349" i="7"/>
  <c r="P845" i="7"/>
  <c r="K359" i="7"/>
  <c r="P359" i="7"/>
  <c r="P846" i="7"/>
  <c r="K391" i="7"/>
  <c r="P391" i="7"/>
  <c r="P849" i="7"/>
  <c r="P12" i="7"/>
  <c r="J271" i="7"/>
  <c r="O271" i="7"/>
  <c r="O836" i="7"/>
  <c r="BX273" i="3"/>
  <c r="E273" i="7"/>
  <c r="J278" i="7"/>
  <c r="E278" i="7"/>
  <c r="O278" i="7"/>
  <c r="O837" i="7"/>
  <c r="J319" i="7"/>
  <c r="O319" i="7"/>
  <c r="O842" i="7"/>
  <c r="J329" i="7"/>
  <c r="O329" i="7"/>
  <c r="O843" i="7"/>
  <c r="J349" i="7"/>
  <c r="O349" i="7"/>
  <c r="O845" i="7"/>
  <c r="J359" i="7"/>
  <c r="O359" i="7"/>
  <c r="O846" i="7"/>
  <c r="J391" i="7"/>
  <c r="O391" i="7"/>
  <c r="O849" i="7"/>
  <c r="O12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I349" i="7"/>
  <c r="N349" i="7"/>
  <c r="N845" i="7"/>
  <c r="I359" i="7"/>
  <c r="N359" i="7"/>
  <c r="N846" i="7"/>
  <c r="I391" i="7"/>
  <c r="N391" i="7"/>
  <c r="N849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91" i="7"/>
  <c r="M391" i="7"/>
  <c r="M849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P292" i="7"/>
  <c r="P839" i="7"/>
  <c r="K299" i="7"/>
  <c r="P299" i="7"/>
  <c r="P840" i="7"/>
  <c r="K300" i="7"/>
  <c r="K303" i="7"/>
  <c r="K309" i="7"/>
  <c r="P309" i="7"/>
  <c r="P841" i="7"/>
  <c r="K339" i="7"/>
  <c r="F339" i="7"/>
  <c r="P339" i="7"/>
  <c r="P844" i="7"/>
  <c r="K370" i="7"/>
  <c r="P370" i="7"/>
  <c r="P847" i="7"/>
  <c r="K381" i="7"/>
  <c r="P381" i="7"/>
  <c r="P848" i="7"/>
  <c r="P11" i="7"/>
  <c r="BX238" i="3"/>
  <c r="E238" i="7"/>
  <c r="J243" i="7"/>
  <c r="E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O292" i="7"/>
  <c r="O839" i="7"/>
  <c r="J299" i="7"/>
  <c r="O299" i="7"/>
  <c r="O840" i="7"/>
  <c r="J300" i="7"/>
  <c r="J303" i="7"/>
  <c r="J309" i="7"/>
  <c r="O309" i="7"/>
  <c r="O841" i="7"/>
  <c r="J339" i="7"/>
  <c r="E339" i="7"/>
  <c r="O339" i="7"/>
  <c r="O844" i="7"/>
  <c r="J370" i="7"/>
  <c r="O370" i="7"/>
  <c r="O847" i="7"/>
  <c r="J381" i="7"/>
  <c r="O381" i="7"/>
  <c r="O848" i="7"/>
  <c r="O11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39" i="7"/>
  <c r="N339" i="7"/>
  <c r="N844" i="7"/>
  <c r="I370" i="7"/>
  <c r="N370" i="7"/>
  <c r="N847" i="7"/>
  <c r="I381" i="7"/>
  <c r="N381" i="7"/>
  <c r="N848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M339" i="7"/>
  <c r="M844" i="7"/>
  <c r="H370" i="7"/>
  <c r="M370" i="7"/>
  <c r="M847" i="7"/>
  <c r="H381" i="7"/>
  <c r="M381" i="7"/>
  <c r="M848" i="7"/>
  <c r="M11" i="7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944" i="7"/>
  <c r="I944" i="7"/>
  <c r="J944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661" i="7"/>
  <c r="C856" i="7"/>
  <c r="D661" i="7"/>
  <c r="D856" i="7"/>
  <c r="E856" i="7"/>
  <c r="F661" i="7"/>
  <c r="F856" i="7"/>
  <c r="H856" i="7"/>
  <c r="I856" i="7"/>
  <c r="J856" i="7"/>
  <c r="K856" i="7"/>
  <c r="C655" i="7"/>
  <c r="C855" i="7"/>
  <c r="D655" i="7"/>
  <c r="D855" i="7"/>
  <c r="E855" i="7"/>
  <c r="F655" i="7"/>
  <c r="F855" i="7"/>
  <c r="H855" i="7"/>
  <c r="I855" i="7"/>
  <c r="J855" i="7"/>
  <c r="K855" i="7"/>
  <c r="C649" i="7"/>
  <c r="C854" i="7"/>
  <c r="D649" i="7"/>
  <c r="D854" i="7"/>
  <c r="E649" i="7"/>
  <c r="E854" i="7"/>
  <c r="F649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C391" i="7"/>
  <c r="C849" i="7"/>
  <c r="D391" i="7"/>
  <c r="D849" i="7"/>
  <c r="E391" i="7"/>
  <c r="E849" i="7"/>
  <c r="F391" i="7"/>
  <c r="F849" i="7"/>
  <c r="H849" i="7"/>
  <c r="I849" i="7"/>
  <c r="J849" i="7"/>
  <c r="K849" i="7"/>
  <c r="C381" i="7"/>
  <c r="C848" i="7"/>
  <c r="D381" i="7"/>
  <c r="D848" i="7"/>
  <c r="E381" i="7"/>
  <c r="E848" i="7"/>
  <c r="F381" i="7"/>
  <c r="F848" i="7"/>
  <c r="H848" i="7"/>
  <c r="I848" i="7"/>
  <c r="J848" i="7"/>
  <c r="K848" i="7"/>
  <c r="C370" i="7"/>
  <c r="C847" i="7"/>
  <c r="D370" i="7"/>
  <c r="D847" i="7"/>
  <c r="E370" i="7"/>
  <c r="E847" i="7"/>
  <c r="F370" i="7"/>
  <c r="F847" i="7"/>
  <c r="H847" i="7"/>
  <c r="I847" i="7"/>
  <c r="J847" i="7"/>
  <c r="K847" i="7"/>
  <c r="C359" i="7"/>
  <c r="C846" i="7"/>
  <c r="D359" i="7"/>
  <c r="D846" i="7"/>
  <c r="E359" i="7"/>
  <c r="E846" i="7"/>
  <c r="F359" i="7"/>
  <c r="F846" i="7"/>
  <c r="H846" i="7"/>
  <c r="I846" i="7"/>
  <c r="J846" i="7"/>
  <c r="K846" i="7"/>
  <c r="C349" i="7"/>
  <c r="C845" i="7"/>
  <c r="D349" i="7"/>
  <c r="D845" i="7"/>
  <c r="E349" i="7"/>
  <c r="E845" i="7"/>
  <c r="F349" i="7"/>
  <c r="F845" i="7"/>
  <c r="H845" i="7"/>
  <c r="I845" i="7"/>
  <c r="J845" i="7"/>
  <c r="K845" i="7"/>
  <c r="C339" i="7"/>
  <c r="C844" i="7"/>
  <c r="D339" i="7"/>
  <c r="D844" i="7"/>
  <c r="E844" i="7"/>
  <c r="F844" i="7"/>
  <c r="H844" i="7"/>
  <c r="I844" i="7"/>
  <c r="J844" i="7"/>
  <c r="K844" i="7"/>
  <c r="C329" i="7"/>
  <c r="C843" i="7"/>
  <c r="D329" i="7"/>
  <c r="D843" i="7"/>
  <c r="E329" i="7"/>
  <c r="E843" i="7"/>
  <c r="F329" i="7"/>
  <c r="F843" i="7"/>
  <c r="H843" i="7"/>
  <c r="I843" i="7"/>
  <c r="J843" i="7"/>
  <c r="K843" i="7"/>
  <c r="C319" i="7"/>
  <c r="C842" i="7"/>
  <c r="D319" i="7"/>
  <c r="D842" i="7"/>
  <c r="E319" i="7"/>
  <c r="E842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C299" i="7"/>
  <c r="C840" i="7"/>
  <c r="D299" i="7"/>
  <c r="D840" i="7"/>
  <c r="E299" i="7"/>
  <c r="E840" i="7"/>
  <c r="F299" i="7"/>
  <c r="F840" i="7"/>
  <c r="H840" i="7"/>
  <c r="I840" i="7"/>
  <c r="J840" i="7"/>
  <c r="K840" i="7"/>
  <c r="C292" i="7"/>
  <c r="C839" i="7"/>
  <c r="D292" i="7"/>
  <c r="D839" i="7"/>
  <c r="E292" i="7"/>
  <c r="E839" i="7"/>
  <c r="F292" i="7"/>
  <c r="F839" i="7"/>
  <c r="H839" i="7"/>
  <c r="I839" i="7"/>
  <c r="J839" i="7"/>
  <c r="K839" i="7"/>
  <c r="C285" i="7"/>
  <c r="C838" i="7"/>
  <c r="D285" i="7"/>
  <c r="D838" i="7"/>
  <c r="E285" i="7"/>
  <c r="E838" i="7"/>
  <c r="F285" i="7"/>
  <c r="F838" i="7"/>
  <c r="H838" i="7"/>
  <c r="I838" i="7"/>
  <c r="J838" i="7"/>
  <c r="K838" i="7"/>
  <c r="C278" i="7"/>
  <c r="C837" i="7"/>
  <c r="BW273" i="3"/>
  <c r="D273" i="7"/>
  <c r="D278" i="7"/>
  <c r="D837" i="7"/>
  <c r="E837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250" i="7"/>
  <c r="E833" i="7"/>
  <c r="F250" i="7"/>
  <c r="F833" i="7"/>
  <c r="H833" i="7"/>
  <c r="I833" i="7"/>
  <c r="J833" i="7"/>
  <c r="K833" i="7"/>
  <c r="C243" i="7"/>
  <c r="C832" i="7"/>
  <c r="BW238" i="3"/>
  <c r="D238" i="7"/>
  <c r="D243" i="7"/>
  <c r="D832" i="7"/>
  <c r="E832" i="7"/>
  <c r="F832" i="7"/>
  <c r="H832" i="7"/>
  <c r="I832" i="7"/>
  <c r="J832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117" i="7"/>
  <c r="E823" i="7"/>
  <c r="F117" i="7"/>
  <c r="F823" i="7"/>
  <c r="H823" i="7"/>
  <c r="I823" i="7"/>
  <c r="J823" i="7"/>
  <c r="K823" i="7"/>
  <c r="C116" i="7"/>
  <c r="C822" i="7"/>
  <c r="D116" i="7"/>
  <c r="D822" i="7"/>
  <c r="E116" i="7"/>
  <c r="E822" i="7"/>
  <c r="F116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634" i="7"/>
  <c r="I46" i="7"/>
  <c r="H46" i="7"/>
  <c r="K634" i="7"/>
  <c r="J634" i="7"/>
  <c r="H634" i="7"/>
  <c r="D622" i="7"/>
  <c r="C622" i="7"/>
  <c r="E622" i="7"/>
  <c r="F622" i="7"/>
  <c r="H622" i="7"/>
  <c r="D616" i="7"/>
  <c r="C616" i="7"/>
  <c r="E616" i="7"/>
  <c r="F616" i="7"/>
  <c r="H616" i="7"/>
  <c r="D610" i="7"/>
  <c r="C610" i="7"/>
  <c r="E610" i="7"/>
  <c r="H610" i="7"/>
  <c r="D604" i="7"/>
  <c r="C604" i="7"/>
  <c r="E604" i="7"/>
  <c r="F604" i="7"/>
  <c r="H604" i="7"/>
  <c r="D591" i="7"/>
  <c r="C591" i="7"/>
  <c r="E591" i="7"/>
  <c r="D588" i="7"/>
  <c r="I588" i="7"/>
  <c r="K588" i="7"/>
  <c r="J588" i="7"/>
  <c r="H591" i="7"/>
  <c r="D585" i="7"/>
  <c r="C585" i="7"/>
  <c r="E585" i="7"/>
  <c r="F585" i="7"/>
  <c r="D582" i="7"/>
  <c r="I582" i="7"/>
  <c r="K582" i="7"/>
  <c r="J582" i="7"/>
  <c r="H585" i="7"/>
  <c r="D579" i="7"/>
  <c r="C579" i="7"/>
  <c r="E579" i="7"/>
  <c r="D576" i="7"/>
  <c r="C576" i="7"/>
  <c r="E576" i="7"/>
  <c r="I576" i="7"/>
  <c r="K576" i="7"/>
  <c r="J576" i="7"/>
  <c r="H579" i="7"/>
  <c r="D573" i="7"/>
  <c r="C573" i="7"/>
  <c r="E573" i="7"/>
  <c r="F573" i="7"/>
  <c r="H573" i="7"/>
  <c r="D567" i="7"/>
  <c r="C567" i="7"/>
  <c r="E567" i="7"/>
  <c r="H567" i="7"/>
  <c r="D561" i="7"/>
  <c r="C561" i="7"/>
  <c r="E561" i="7"/>
  <c r="H561" i="7"/>
  <c r="D555" i="7"/>
  <c r="C555" i="7"/>
  <c r="E555" i="7"/>
  <c r="H555" i="7"/>
  <c r="D549" i="7"/>
  <c r="C549" i="7"/>
  <c r="E549" i="7"/>
  <c r="F549" i="7"/>
  <c r="H549" i="7"/>
  <c r="D543" i="7"/>
  <c r="C543" i="7"/>
  <c r="E543" i="7"/>
  <c r="F543" i="7"/>
  <c r="D540" i="7"/>
  <c r="C540" i="7"/>
  <c r="E540" i="7"/>
  <c r="F540" i="7"/>
  <c r="I540" i="7"/>
  <c r="K540" i="7"/>
  <c r="J540" i="7"/>
  <c r="H543" i="7"/>
  <c r="D537" i="7"/>
  <c r="C537" i="7"/>
  <c r="E537" i="7"/>
  <c r="F537" i="7"/>
  <c r="H537" i="7"/>
  <c r="D531" i="7"/>
  <c r="C531" i="7"/>
  <c r="E531" i="7"/>
  <c r="H531" i="7"/>
  <c r="D525" i="7"/>
  <c r="C525" i="7"/>
  <c r="E525" i="7"/>
  <c r="D522" i="7"/>
  <c r="C522" i="7"/>
  <c r="E522" i="7"/>
  <c r="I522" i="7"/>
  <c r="K522" i="7"/>
  <c r="J522" i="7"/>
  <c r="H525" i="7"/>
  <c r="D519" i="7"/>
  <c r="D516" i="7"/>
  <c r="I516" i="7"/>
  <c r="K516" i="7"/>
  <c r="J516" i="7"/>
  <c r="H519" i="7"/>
  <c r="D513" i="7"/>
  <c r="D510" i="7"/>
  <c r="I510" i="7"/>
  <c r="K510" i="7"/>
  <c r="J510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J504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J497" i="7"/>
  <c r="H501" i="7"/>
  <c r="D492" i="7"/>
  <c r="C492" i="7"/>
  <c r="E492" i="7"/>
  <c r="D486" i="7"/>
  <c r="D488" i="7"/>
  <c r="I488" i="7"/>
  <c r="K488" i="7"/>
  <c r="J488" i="7"/>
  <c r="H492" i="7"/>
  <c r="D483" i="7"/>
  <c r="D477" i="7"/>
  <c r="D479" i="7"/>
  <c r="I479" i="7"/>
  <c r="K479" i="7"/>
  <c r="J479" i="7"/>
  <c r="H483" i="7"/>
  <c r="D474" i="7"/>
  <c r="C474" i="7"/>
  <c r="E474" i="7"/>
  <c r="F474" i="7"/>
  <c r="D468" i="7"/>
  <c r="D470" i="7"/>
  <c r="I470" i="7"/>
  <c r="K470" i="7"/>
  <c r="J470" i="7"/>
  <c r="H474" i="7"/>
  <c r="F805" i="7"/>
  <c r="F809" i="7"/>
  <c r="F810" i="7"/>
  <c r="E805" i="7"/>
  <c r="E809" i="7"/>
  <c r="E810" i="7"/>
  <c r="D805" i="7"/>
  <c r="D809" i="7"/>
  <c r="D810" i="7"/>
  <c r="C805" i="7"/>
  <c r="C809" i="7"/>
  <c r="C810" i="7"/>
  <c r="F802" i="7"/>
  <c r="F803" i="7"/>
  <c r="E802" i="7"/>
  <c r="E803" i="7"/>
  <c r="D802" i="7"/>
  <c r="D803" i="7"/>
  <c r="C802" i="7"/>
  <c r="C803" i="7"/>
  <c r="F804" i="7"/>
  <c r="E804" i="7"/>
  <c r="D804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78" i="7"/>
  <c r="F781" i="7"/>
  <c r="F788" i="7"/>
  <c r="E780" i="7"/>
  <c r="E778" i="7"/>
  <c r="E781" i="7"/>
  <c r="E788" i="7"/>
  <c r="D780" i="7"/>
  <c r="D778" i="7"/>
  <c r="D781" i="7"/>
  <c r="D788" i="7"/>
  <c r="C780" i="7"/>
  <c r="C778" i="7"/>
  <c r="C781" i="7"/>
  <c r="C788" i="7"/>
  <c r="F774" i="7"/>
  <c r="F775" i="7"/>
  <c r="F776" i="7"/>
  <c r="F782" i="7"/>
  <c r="F783" i="7"/>
  <c r="F806" i="7"/>
  <c r="E774" i="7"/>
  <c r="E775" i="7"/>
  <c r="E776" i="7"/>
  <c r="E782" i="7"/>
  <c r="E783" i="7"/>
  <c r="E806" i="7"/>
  <c r="D774" i="7"/>
  <c r="D775" i="7"/>
  <c r="D776" i="7"/>
  <c r="D782" i="7"/>
  <c r="D783" i="7"/>
  <c r="D806" i="7"/>
  <c r="C774" i="7"/>
  <c r="C775" i="7"/>
  <c r="C776" i="7"/>
  <c r="C782" i="7"/>
  <c r="C783" i="7"/>
  <c r="C806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F772" i="7"/>
  <c r="F773" i="7"/>
  <c r="F613" i="7"/>
  <c r="F617" i="7"/>
  <c r="D598" i="7"/>
  <c r="F598" i="7"/>
  <c r="F599" i="7"/>
  <c r="D628" i="7"/>
  <c r="F628" i="7"/>
  <c r="F629" i="7"/>
  <c r="D641" i="7"/>
  <c r="F637" i="7"/>
  <c r="D638" i="7"/>
  <c r="I638" i="7"/>
  <c r="K638" i="7"/>
  <c r="F642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E772" i="7"/>
  <c r="E773" i="7"/>
  <c r="E617" i="7"/>
  <c r="E598" i="7"/>
  <c r="E599" i="7"/>
  <c r="E628" i="7"/>
  <c r="E629" i="7"/>
  <c r="E637" i="7"/>
  <c r="J638" i="7"/>
  <c r="E642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617" i="7"/>
  <c r="D599" i="7"/>
  <c r="D629" i="7"/>
  <c r="D637" i="7"/>
  <c r="D642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C617" i="7"/>
  <c r="C628" i="7"/>
  <c r="C629" i="7"/>
  <c r="C642" i="7"/>
  <c r="F475" i="7"/>
  <c r="F483" i="7"/>
  <c r="F478" i="7"/>
  <c r="F479" i="7"/>
  <c r="F484" i="7"/>
  <c r="H50" i="8"/>
  <c r="F492" i="7"/>
  <c r="F487" i="7"/>
  <c r="F488" i="7"/>
  <c r="F493" i="7"/>
  <c r="F502" i="7"/>
  <c r="F634" i="7"/>
  <c r="F631" i="7"/>
  <c r="F635" i="7"/>
  <c r="E475" i="7"/>
  <c r="E483" i="7"/>
  <c r="E478" i="7"/>
  <c r="E479" i="7"/>
  <c r="E484" i="7"/>
  <c r="E487" i="7"/>
  <c r="E488" i="7"/>
  <c r="E493" i="7"/>
  <c r="E502" i="7"/>
  <c r="E634" i="7"/>
  <c r="E631" i="7"/>
  <c r="E635" i="7"/>
  <c r="D475" i="7"/>
  <c r="D478" i="7"/>
  <c r="D484" i="7"/>
  <c r="D493" i="7"/>
  <c r="D502" i="7"/>
  <c r="D631" i="7"/>
  <c r="D635" i="7"/>
  <c r="C47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N100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C631" i="7"/>
  <c r="D626" i="7"/>
  <c r="F625" i="7"/>
  <c r="E625" i="7"/>
  <c r="D625" i="7"/>
  <c r="C625" i="7"/>
  <c r="F619" i="7"/>
  <c r="E619" i="7"/>
  <c r="D619" i="7"/>
  <c r="C619" i="7"/>
  <c r="E613" i="7"/>
  <c r="D613" i="7"/>
  <c r="C613" i="7"/>
  <c r="D607" i="7"/>
  <c r="C607" i="7"/>
  <c r="E601" i="7"/>
  <c r="D601" i="7"/>
  <c r="C601" i="7"/>
  <c r="F594" i="7"/>
  <c r="E594" i="7"/>
  <c r="D594" i="7"/>
  <c r="C594" i="7"/>
  <c r="D587" i="7"/>
  <c r="C587" i="7"/>
  <c r="F581" i="7"/>
  <c r="E581" i="7"/>
  <c r="D581" i="7"/>
  <c r="C581" i="7"/>
  <c r="F575" i="7"/>
  <c r="D575" i="7"/>
  <c r="C575" i="7"/>
  <c r="F570" i="7"/>
  <c r="E570" i="7"/>
  <c r="D570" i="7"/>
  <c r="C570" i="7"/>
  <c r="D564" i="7"/>
  <c r="C564" i="7"/>
  <c r="D558" i="7"/>
  <c r="C558" i="7"/>
  <c r="F552" i="7"/>
  <c r="D552" i="7"/>
  <c r="C552" i="7"/>
  <c r="D547" i="7"/>
  <c r="F547" i="7"/>
  <c r="E546" i="7"/>
  <c r="D546" i="7"/>
  <c r="C546" i="7"/>
  <c r="E539" i="7"/>
  <c r="D539" i="7"/>
  <c r="C539" i="7"/>
  <c r="F534" i="7"/>
  <c r="E534" i="7"/>
  <c r="D534" i="7"/>
  <c r="C534" i="7"/>
  <c r="D528" i="7"/>
  <c r="C528" i="7"/>
  <c r="D521" i="7"/>
  <c r="C521" i="7"/>
  <c r="C515" i="7"/>
  <c r="F509" i="7"/>
  <c r="C509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8" i="7"/>
  <c r="C480" i="7"/>
  <c r="F469" i="7"/>
  <c r="F468" i="7"/>
  <c r="F470" i="7"/>
  <c r="F471" i="7"/>
  <c r="E469" i="7"/>
  <c r="E468" i="7"/>
  <c r="E470" i="7"/>
  <c r="E471" i="7"/>
  <c r="D469" i="7"/>
  <c r="D471" i="7"/>
  <c r="C469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1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75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38" i="3"/>
  <c r="BY27" i="6"/>
  <c r="BY36" i="6"/>
  <c r="BY45" i="6"/>
  <c r="BX635" i="3"/>
  <c r="BX599" i="3"/>
  <c r="BX471" i="3"/>
  <c r="BX475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N173" i="3"/>
  <c r="M173" i="3"/>
  <c r="L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U172" i="3"/>
  <c r="N172" i="3"/>
  <c r="M172" i="3"/>
  <c r="L172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U144" i="3"/>
  <c r="Q144" i="3"/>
  <c r="N144" i="3"/>
  <c r="M144" i="3"/>
  <c r="L144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T117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AV116" i="3"/>
  <c r="AU116" i="3"/>
  <c r="N116" i="3"/>
  <c r="M116" i="3"/>
  <c r="L116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K1064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F1064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85" i="5"/>
  <c r="DS46" i="5"/>
  <c r="DQ74" i="6"/>
  <c r="DS85" i="5"/>
  <c r="DQ46" i="5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46" i="5"/>
  <c r="DR46" i="5"/>
  <c r="DP74" i="6"/>
  <c r="DP85" i="5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J1068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117" i="3"/>
  <c r="AO823" i="3"/>
  <c r="BW17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173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117" i="3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17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17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117" i="3"/>
  <c r="P823" i="3"/>
  <c r="P116" i="3"/>
  <c r="P822" i="3"/>
  <c r="W173" i="3"/>
  <c r="W827" i="3"/>
  <c r="W172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Q810" i="7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173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172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117" i="3"/>
  <c r="U823" i="3"/>
  <c r="U118" i="3"/>
  <c r="U116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117" i="3"/>
  <c r="W823" i="3"/>
  <c r="W116" i="3"/>
  <c r="W822" i="3"/>
  <c r="AL117" i="3"/>
  <c r="AL823" i="3"/>
  <c r="AL116" i="3"/>
  <c r="AL822" i="3"/>
  <c r="AP117" i="3"/>
  <c r="AP823" i="3"/>
  <c r="AP116" i="3"/>
  <c r="AP822" i="3"/>
  <c r="AL145" i="3"/>
  <c r="AL825" i="3"/>
  <c r="AL144" i="3"/>
  <c r="AL824" i="3"/>
  <c r="AP145" i="3"/>
  <c r="AP825" i="3"/>
  <c r="AP144" i="3"/>
  <c r="AP824" i="3"/>
  <c r="BG173" i="3"/>
  <c r="BG827" i="3"/>
  <c r="BG172" i="3"/>
  <c r="BG826" i="3"/>
  <c r="BX172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117" i="3"/>
  <c r="AN823" i="3"/>
  <c r="AN116" i="3"/>
  <c r="AN822" i="3"/>
  <c r="AN145" i="3"/>
  <c r="AN825" i="3"/>
  <c r="AN144" i="3"/>
  <c r="AN824" i="3"/>
  <c r="BE173" i="3"/>
  <c r="BE827" i="3"/>
  <c r="BE172" i="3"/>
  <c r="BE826" i="3"/>
  <c r="BV173" i="3"/>
  <c r="BV827" i="3"/>
  <c r="BV172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I1064" i="7"/>
  <c r="C1068" i="7"/>
  <c r="H1068" i="7"/>
  <c r="R116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172" i="3"/>
  <c r="U826" i="3"/>
  <c r="Y172" i="3"/>
  <c r="Y826" i="3"/>
  <c r="AC172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D1064" i="7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U851" i="3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T852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DR84" i="5"/>
  <c r="DP84" i="5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M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J1033" i="7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J1032" i="7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DR45" i="5"/>
  <c r="DP45" i="5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173" i="3"/>
  <c r="BK827" i="3"/>
  <c r="BK172" i="3"/>
  <c r="BK826" i="3"/>
  <c r="BN145" i="3"/>
  <c r="BN825" i="3"/>
  <c r="BN144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K90" i="3"/>
  <c r="BK821" i="3"/>
  <c r="BK89" i="3"/>
  <c r="BK820" i="3"/>
  <c r="BK91" i="3"/>
  <c r="BJ172" i="3"/>
  <c r="BJ826" i="3"/>
  <c r="BJ173" i="3"/>
  <c r="BJ827" i="3"/>
  <c r="DD132" i="3"/>
  <c r="BH90" i="3"/>
  <c r="BH821" i="3"/>
  <c r="BH89" i="3"/>
  <c r="BH820" i="3"/>
  <c r="BG90" i="3"/>
  <c r="BG821" i="3"/>
  <c r="BG89" i="3"/>
  <c r="BG820" i="3"/>
  <c r="BG91" i="3"/>
  <c r="BF90" i="3"/>
  <c r="BF821" i="3"/>
  <c r="BF89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144" i="3"/>
  <c r="P824" i="3"/>
  <c r="P146" i="3"/>
  <c r="O145" i="3"/>
  <c r="O825" i="3"/>
  <c r="O144" i="3"/>
  <c r="O824" i="3"/>
  <c r="AD145" i="3"/>
  <c r="AD825" i="3"/>
  <c r="AD173" i="3"/>
  <c r="AD172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AU30" i="3"/>
  <c r="N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BD18" i="3"/>
  <c r="BD145" i="3"/>
  <c r="BD144" i="3"/>
  <c r="BD90" i="3"/>
  <c r="BD89" i="3"/>
  <c r="DG831" i="3"/>
  <c r="CB831" i="3"/>
  <c r="AA4" i="3"/>
  <c r="BI4" i="2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R90" i="3"/>
  <c r="R821" i="3"/>
  <c r="R89" i="3"/>
  <c r="R820" i="3"/>
  <c r="R91" i="3"/>
  <c r="Q90" i="3"/>
  <c r="Q821" i="3"/>
  <c r="Q89" i="3"/>
  <c r="Q820" i="3"/>
  <c r="P90" i="3"/>
  <c r="P821" i="3"/>
  <c r="P89" i="3"/>
  <c r="P820" i="3"/>
  <c r="O90" i="3"/>
  <c r="O821" i="3"/>
  <c r="O89" i="3"/>
  <c r="O820" i="3"/>
  <c r="N90" i="3"/>
  <c r="N821" i="3"/>
  <c r="N89" i="3"/>
  <c r="N820" i="3"/>
  <c r="N91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C1064" i="7"/>
  <c r="E1064" i="7"/>
  <c r="J1064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X90" i="3"/>
  <c r="BX821" i="3"/>
  <c r="BX89" i="3"/>
  <c r="BX820" i="3"/>
  <c r="BV145" i="3"/>
  <c r="BV825" i="3"/>
  <c r="BV144" i="3"/>
  <c r="BV824" i="3"/>
  <c r="BS73" i="6"/>
  <c r="BQ73" i="6"/>
  <c r="BO73" i="6"/>
  <c r="BN183" i="3"/>
  <c r="BN180" i="3"/>
  <c r="BN90" i="3"/>
  <c r="BN821" i="3"/>
  <c r="BN89" i="3"/>
  <c r="BN820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K145" i="3"/>
  <c r="BK825" i="3"/>
  <c r="BK144" i="3"/>
  <c r="BK824" i="3"/>
  <c r="BJ183" i="3"/>
  <c r="BJ180" i="3"/>
  <c r="BJ90" i="3"/>
  <c r="BJ821" i="3"/>
  <c r="BJ89" i="3"/>
  <c r="BJ820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144" i="3"/>
  <c r="R824" i="3"/>
  <c r="V145" i="3"/>
  <c r="V825" i="3"/>
  <c r="V144" i="3"/>
  <c r="V824" i="3"/>
  <c r="U145" i="3"/>
  <c r="U825" i="3"/>
  <c r="U144" i="3"/>
  <c r="U824" i="3"/>
  <c r="T145" i="3"/>
  <c r="T144" i="3"/>
  <c r="R173" i="3"/>
  <c r="R827" i="3"/>
  <c r="R172" i="3"/>
  <c r="R826" i="3"/>
  <c r="Q173" i="3"/>
  <c r="Q827" i="3"/>
  <c r="Q172" i="3"/>
  <c r="Q826" i="3"/>
  <c r="P173" i="3"/>
  <c r="P827" i="3"/>
  <c r="P172" i="3"/>
  <c r="P826" i="3"/>
  <c r="O173" i="3"/>
  <c r="O827" i="3"/>
  <c r="O172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BF535" i="3"/>
  <c r="BG535" i="3"/>
  <c r="BH535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116" i="3"/>
  <c r="O822" i="3"/>
  <c r="Q116" i="3"/>
  <c r="Q822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E1034" i="7"/>
  <c r="H1034" i="7"/>
  <c r="J1034" i="7"/>
  <c r="C1033" i="7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BY535" i="3"/>
  <c r="F535" i="7"/>
  <c r="BN535" i="3"/>
  <c r="BL535" i="3"/>
  <c r="BJ535" i="3"/>
  <c r="BD535" i="3"/>
  <c r="AU535" i="3"/>
  <c r="AS535" i="3"/>
  <c r="AQ535" i="3"/>
  <c r="AM535" i="3"/>
  <c r="AD535" i="3"/>
  <c r="AB535" i="3"/>
  <c r="Z535" i="3"/>
  <c r="X535" i="3"/>
  <c r="V535" i="3"/>
  <c r="T535" i="3"/>
  <c r="D535" i="3"/>
  <c r="F535" i="3"/>
  <c r="H535" i="3"/>
  <c r="J535" i="3"/>
  <c r="L535" i="3"/>
  <c r="N535" i="3"/>
  <c r="P535" i="3"/>
  <c r="R535" i="3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BX535" i="3"/>
  <c r="E535" i="7"/>
  <c r="BV535" i="3"/>
  <c r="C535" i="7"/>
  <c r="BM535" i="3"/>
  <c r="BK535" i="3"/>
  <c r="BI535" i="3"/>
  <c r="BE535" i="3"/>
  <c r="AV535" i="3"/>
  <c r="AT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M535" i="3"/>
  <c r="O535" i="3"/>
  <c r="Q535" i="3"/>
  <c r="B535" i="3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E1040" i="7"/>
  <c r="F214" i="7"/>
  <c r="E214" i="7"/>
  <c r="BX173" i="3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E1031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173" i="3"/>
  <c r="BF827" i="3"/>
  <c r="BF174" i="3"/>
  <c r="AM117" i="3"/>
  <c r="AM823" i="3"/>
  <c r="AM118" i="3"/>
  <c r="J1066" i="7"/>
  <c r="E1066" i="7"/>
  <c r="DE18" i="3"/>
  <c r="BZ18" i="3"/>
  <c r="AO4" i="4"/>
  <c r="AO4" i="5"/>
  <c r="AO4" i="3"/>
  <c r="AO4" i="6"/>
  <c r="BV4" i="2"/>
  <c r="BX4" i="2"/>
  <c r="AQ4" i="5"/>
  <c r="AQ4" i="3"/>
  <c r="X173" i="3"/>
  <c r="X827" i="3"/>
  <c r="X174" i="3"/>
  <c r="Q117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173" i="3"/>
  <c r="AB827" i="3"/>
  <c r="AB174" i="3"/>
  <c r="T173" i="3"/>
  <c r="T827" i="3"/>
  <c r="T174" i="3"/>
  <c r="AQ117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173" i="3"/>
  <c r="BY827" i="3"/>
  <c r="BY174" i="3"/>
  <c r="AA173" i="3"/>
  <c r="AA827" i="3"/>
  <c r="AA174" i="3"/>
  <c r="AD117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173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173" i="3"/>
  <c r="V827" i="3"/>
  <c r="V174" i="3"/>
  <c r="B174" i="3"/>
  <c r="DE174" i="3"/>
  <c r="BZ174" i="3"/>
  <c r="DE167" i="3"/>
  <c r="BZ167" i="3"/>
  <c r="O11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C1066" i="7"/>
  <c r="H1066" i="7"/>
  <c r="DH864" i="3"/>
  <c r="CC864" i="3"/>
  <c r="C1031" i="7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H1033" i="7"/>
  <c r="E1033" i="7"/>
  <c r="CL243" i="3"/>
  <c r="CM243" i="3"/>
  <c r="CK243" i="3"/>
  <c r="CJ243" i="3"/>
  <c r="CN243" i="3"/>
  <c r="CH243" i="3"/>
  <c r="CD243" i="3"/>
  <c r="CG243" i="3"/>
  <c r="CF243" i="3"/>
  <c r="DF243" i="3"/>
  <c r="CA243" i="3"/>
  <c r="H1032" i="7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144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E1067" i="7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E103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U19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1067" i="7"/>
  <c r="H1067" i="7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C1032" i="7"/>
  <c r="H812" i="7"/>
  <c r="J1067" i="7"/>
  <c r="D1066" i="7"/>
  <c r="B720" i="3"/>
  <c r="DL153" i="4"/>
  <c r="BZ153" i="4"/>
  <c r="C1034" i="7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H1031" i="7"/>
  <c r="E1068" i="7"/>
  <c r="J1040" i="7"/>
  <c r="C1040" i="7"/>
  <c r="H1040" i="7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K1066" i="7"/>
  <c r="BW28" i="3"/>
  <c r="J1031" i="7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D1067" i="7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E1038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F1065" i="7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F1067" i="7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K1067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1065" i="7"/>
  <c r="C901" i="7"/>
  <c r="H1065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104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10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104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104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104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<sst xmlns="http://schemas.openxmlformats.org/spreadsheetml/2006/main" count="5361" uniqueCount="1034">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</sst>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3" fillId="0" borderId="151" xfId="0" applyFont="1" applyBorder="1"/>
    <xf numFmtId="0" fontId="43" fillId="0" borderId="148" xfId="0" applyFont="1" applyBorder="1"/>
    <xf numFmtId="0" fontId="43" fillId="0" borderId="151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3" fillId="0" borderId="152" xfId="0" applyFont="1" applyBorder="1"/>
    <xf numFmtId="0" fontId="43" fillId="0" borderId="152" xfId="0" applyFont="1" applyFill="1" applyBorder="1"/>
    <xf numFmtId="0" fontId="43" fillId="0" borderId="150" xfId="0" applyFont="1" applyFill="1" applyBorder="1"/>
    <xf numFmtId="0" fontId="42" fillId="0" borderId="150" xfId="0" applyFont="1" applyBorder="1"/>
    <xf numFmtId="0" fontId="44" fillId="0" borderId="164" xfId="0" applyFont="1" applyBorder="1"/>
    <xf numFmtId="0" fontId="45" fillId="0" borderId="164" xfId="0" applyFont="1" applyBorder="1"/>
    <xf numFmtId="0" fontId="4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Alignment="1">
      <alignment vertical="center"/>
    </xf>
    <xf numFmtId="0" fontId="8" fillId="35" borderId="88" xfId="0" applyFont="1" applyFill="1" applyBorder="1" applyProtection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71" fontId="6" fillId="31" borderId="151" xfId="0" applyNumberFormat="1" applyFont="1" applyFill="1" applyBorder="1"/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</cellXfs>
  <cellStyles count="36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871147720"/>
        <c:axId val="1871179336"/>
      </c:lineChart>
      <c:catAx>
        <c:axId val="1871147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1179336"/>
        <c:crosses val="autoZero"/>
        <c:auto val="1"/>
        <c:lblAlgn val="ctr"/>
        <c:lblOffset val="100"/>
        <c:noMultiLvlLbl val="1"/>
      </c:catAx>
      <c:valAx>
        <c:axId val="1871179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11477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789698968"/>
        <c:axId val="1790358200"/>
      </c:lineChart>
      <c:catAx>
        <c:axId val="1789698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0358200"/>
        <c:crosses val="autoZero"/>
        <c:auto val="1"/>
        <c:lblAlgn val="ctr"/>
        <c:lblOffset val="100"/>
        <c:noMultiLvlLbl val="1"/>
      </c:catAx>
      <c:valAx>
        <c:axId val="17903582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96989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0783304"/>
        <c:axId val="1871618424"/>
      </c:barChart>
      <c:catAx>
        <c:axId val="18707833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71618424"/>
        <c:crosses val="autoZero"/>
        <c:auto val="1"/>
        <c:lblAlgn val="ctr"/>
        <c:lblOffset val="100"/>
        <c:noMultiLvlLbl val="1"/>
      </c:catAx>
      <c:valAx>
        <c:axId val="18716184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07833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0.583361051930261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6146920"/>
        <c:axId val="1876143496"/>
      </c:barChart>
      <c:catAx>
        <c:axId val="187614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6143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6143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6146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6060616"/>
        <c:axId val="1876057256"/>
      </c:barChart>
      <c:catAx>
        <c:axId val="18760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6057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6057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60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5975640"/>
        <c:axId val="1875972248"/>
      </c:barChart>
      <c:catAx>
        <c:axId val="187597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5972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5972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5975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7361144"/>
        <c:axId val="1877364488"/>
      </c:barChart>
      <c:catAx>
        <c:axId val="187736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7364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7364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7361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7445320"/>
        <c:axId val="1877448696"/>
      </c:barChart>
      <c:catAx>
        <c:axId val="187744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7448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7448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7445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417" customWidth="1"/>
    <col min="27" max="36" width="9.1640625" style="14" customWidth="1"/>
    <col min="37" max="39" width="9.1640625" style="1417" customWidth="1"/>
    <col min="40" max="40" width="6.83203125" style="1417" customWidth="1"/>
    <col min="41" max="47" width="9.1640625" style="1417" customWidth="1"/>
    <col min="48" max="51" width="9.1640625" style="1417" hidden="1" customWidth="1"/>
    <col min="52" max="53" width="9.1640625" style="14" hidden="1" customWidth="1"/>
    <col min="54" max="64" width="9.1640625" style="1417" customWidth="1"/>
    <col min="65" max="67" width="9.1640625" style="1417" hidden="1" customWidth="1"/>
    <col min="68" max="70" width="9.1640625" style="14" hidden="1" customWidth="1"/>
    <col min="71" max="80" width="9" style="1417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3" customWidth="1"/>
    <col min="100" max="100" width="5.6640625" customWidth="1"/>
    <col min="101" max="101" width="5.6640625" style="1543" customWidth="1"/>
    <col min="102" max="104" width="5.6640625" customWidth="1"/>
    <col min="105" max="106" width="5.5" style="1543" customWidth="1"/>
    <col min="107" max="109" width="5.5" customWidth="1"/>
    <col min="110" max="110" width="5.5" style="1543" customWidth="1"/>
    <col min="111" max="111" width="5.5" customWidth="1"/>
    <col min="112" max="112" width="5.5" style="1543" customWidth="1"/>
    <col min="113" max="115" width="5.5" customWidth="1"/>
    <col min="116" max="116" width="5.5" style="1543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920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411" t="s">
        <v>917</v>
      </c>
      <c r="D4" s="1411" t="s">
        <v>941</v>
      </c>
      <c r="E4" s="1411" t="s">
        <v>942</v>
      </c>
      <c r="F4" s="1411" t="s">
        <v>917</v>
      </c>
      <c r="G4" s="1411" t="s">
        <v>943</v>
      </c>
      <c r="H4" s="1411" t="s">
        <v>917</v>
      </c>
      <c r="I4" s="1411" t="s">
        <v>942</v>
      </c>
      <c r="J4" s="1411" t="s">
        <v>943</v>
      </c>
      <c r="K4" s="1411" t="s">
        <v>941</v>
      </c>
      <c r="L4" s="1411" t="s">
        <v>943</v>
      </c>
      <c r="M4" s="1411" t="s">
        <v>943</v>
      </c>
      <c r="N4" s="1411" t="s">
        <v>41</v>
      </c>
      <c r="O4" s="1411" t="s">
        <v>41</v>
      </c>
      <c r="P4" s="1411" t="s">
        <v>41</v>
      </c>
      <c r="Q4" s="1411" t="s">
        <v>41</v>
      </c>
      <c r="R4" s="1411" t="s">
        <v>941</v>
      </c>
      <c r="S4" s="1411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287" t="s">
        <v>42</v>
      </c>
      <c r="CL4" s="1288" t="s">
        <v>43</v>
      </c>
      <c r="CM4" s="1289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961</v>
      </c>
      <c r="DB4" s="71" t="s">
        <v>959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960</v>
      </c>
      <c r="DM4" s="69" t="s">
        <v>49</v>
      </c>
      <c r="DN4" s="69"/>
      <c r="DO4" s="1570" t="s">
        <v>50</v>
      </c>
      <c r="DP4" s="1570"/>
      <c r="DQ4" s="1570"/>
      <c r="DR4" s="1570"/>
      <c r="DS4" s="1570"/>
      <c r="DT4" s="1570"/>
      <c r="DU4" s="1570"/>
      <c r="DV4" s="70"/>
    </row>
    <row r="5" spans="1:131" s="71" customFormat="1" ht="24.5" customHeight="1">
      <c r="A5" s="72" t="s">
        <v>51</v>
      </c>
      <c r="B5" s="73"/>
      <c r="C5" s="1540" t="s">
        <v>918</v>
      </c>
      <c r="D5" s="1540" t="s">
        <v>928</v>
      </c>
      <c r="E5" s="1540" t="s">
        <v>930</v>
      </c>
      <c r="F5" s="1540" t="s">
        <v>932</v>
      </c>
      <c r="G5" s="1540" t="s">
        <v>934</v>
      </c>
      <c r="H5" s="1540" t="s">
        <v>935</v>
      </c>
      <c r="I5" s="1540" t="s">
        <v>937</v>
      </c>
      <c r="J5" s="1540" t="s">
        <v>938</v>
      </c>
      <c r="K5" s="1540" t="s">
        <v>939</v>
      </c>
      <c r="L5" s="1540" t="s">
        <v>944</v>
      </c>
      <c r="M5" s="1540" t="s">
        <v>940</v>
      </c>
      <c r="N5" s="74" t="s">
        <v>768</v>
      </c>
      <c r="O5" s="74" t="s">
        <v>768</v>
      </c>
      <c r="P5" s="74" t="s">
        <v>768</v>
      </c>
      <c r="Q5" s="74" t="s">
        <v>768</v>
      </c>
      <c r="R5" s="74" t="s">
        <v>768</v>
      </c>
      <c r="S5" s="74" t="s">
        <v>768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293"/>
      <c r="CL6" s="1294"/>
      <c r="CM6" s="1295"/>
      <c r="CN6" s="96"/>
      <c r="CO6" s="96"/>
      <c r="CP6" s="97"/>
      <c r="CQ6" s="69"/>
      <c r="CR6" s="69"/>
      <c r="CS6" s="69"/>
      <c r="CT6" s="69"/>
      <c r="CU6" s="1542"/>
      <c r="CV6" s="69"/>
      <c r="CW6" s="1542"/>
      <c r="CX6" s="69"/>
      <c r="CY6" s="69"/>
      <c r="CZ6" s="69"/>
      <c r="DA6" s="98"/>
      <c r="DB6" s="98"/>
      <c r="DC6" s="69"/>
      <c r="DD6" s="69"/>
      <c r="DE6" s="69"/>
      <c r="DF6" s="1542"/>
      <c r="DG6" s="69"/>
      <c r="DH6" s="1542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538" t="s">
        <v>919</v>
      </c>
      <c r="D7" s="1539" t="s">
        <v>929</v>
      </c>
      <c r="E7" s="1539" t="s">
        <v>931</v>
      </c>
      <c r="F7" s="1539" t="s">
        <v>933</v>
      </c>
      <c r="G7" s="1539" t="s">
        <v>929</v>
      </c>
      <c r="H7" s="1539" t="s">
        <v>936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541" t="s">
        <v>945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296"/>
      <c r="CL7" s="1297"/>
      <c r="CM7" s="1298"/>
      <c r="CN7" s="96"/>
      <c r="CO7" s="96"/>
      <c r="CP7" s="97"/>
      <c r="CQ7" s="69"/>
      <c r="CR7" s="69"/>
      <c r="CS7" s="69"/>
      <c r="CT7" s="69"/>
      <c r="CU7" s="1542"/>
      <c r="CV7" s="69"/>
      <c r="CW7" s="1542"/>
      <c r="CX7" s="69"/>
      <c r="CY7" s="69"/>
      <c r="CZ7" s="69"/>
      <c r="DA7" s="98"/>
      <c r="DB7" s="98"/>
      <c r="DC7" s="69"/>
      <c r="DD7" s="69"/>
      <c r="DE7" s="69"/>
      <c r="DF7" s="1542"/>
      <c r="DG7" s="69"/>
      <c r="DH7" s="1542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542"/>
      <c r="CV8" s="69"/>
      <c r="CW8" s="1542"/>
      <c r="CX8" s="69"/>
      <c r="CY8" s="69"/>
      <c r="CZ8" s="69"/>
      <c r="DA8" s="98"/>
      <c r="DB8" s="98"/>
      <c r="DC8" s="69"/>
      <c r="DD8" s="69"/>
      <c r="DE8" s="69"/>
      <c r="DF8" s="1542"/>
      <c r="DG8" s="69"/>
      <c r="DH8" s="1542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4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300"/>
      <c r="CL9" s="1300"/>
      <c r="CM9" s="1300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5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300">
        <v>0.88</v>
      </c>
      <c r="CL10" s="1300">
        <v>0.8</v>
      </c>
      <c r="CM10" s="1300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5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300">
        <v>0.09</v>
      </c>
      <c r="CL11" s="1300">
        <v>7.0000000000000007E-2</v>
      </c>
      <c r="CM11" s="1300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6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0">
        <v>0.03</v>
      </c>
      <c r="CL12" s="1300">
        <v>0.01</v>
      </c>
      <c r="CM12" s="1300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542"/>
      <c r="CV13" s="69"/>
      <c r="CW13" s="1542"/>
      <c r="CX13" s="69"/>
      <c r="CY13" s="69"/>
      <c r="CZ13" s="69"/>
      <c r="DA13" s="98"/>
      <c r="DB13" s="98"/>
      <c r="DC13" s="69"/>
      <c r="DD13" s="69"/>
      <c r="DE13" s="69"/>
      <c r="DF13" s="1542"/>
      <c r="DG13" s="69"/>
      <c r="DH13" s="1542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299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299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299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301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542"/>
      <c r="CV72" s="69"/>
      <c r="CW72" s="1542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542"/>
      <c r="CV73" s="69"/>
      <c r="CW73" s="1542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542"/>
      <c r="CV74" s="69"/>
      <c r="CW74" s="1542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542"/>
      <c r="CV75" s="69"/>
      <c r="CW75" s="1542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542"/>
      <c r="CV76" s="69"/>
      <c r="CW76" s="1542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542"/>
      <c r="CV77" s="69"/>
      <c r="CW77" s="1542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542"/>
      <c r="CV80" s="69"/>
      <c r="CW80" s="1542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542"/>
      <c r="CV81" s="69"/>
      <c r="CW81" s="1542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542"/>
      <c r="CV82" s="69"/>
      <c r="CW82" s="1542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542"/>
      <c r="CV83" s="69"/>
      <c r="CW83" s="1542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542"/>
      <c r="CV84" s="69"/>
      <c r="CW84" s="1542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542"/>
      <c r="CV85" s="69"/>
      <c r="CW85" s="1542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542"/>
      <c r="CV88" s="69"/>
      <c r="CW88" s="1542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542"/>
      <c r="CV89" s="69"/>
      <c r="CW89" s="1542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542"/>
      <c r="CV90" s="69"/>
      <c r="CW90" s="1542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542"/>
      <c r="CV91" s="69"/>
      <c r="CW91" s="1542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542"/>
      <c r="CV92" s="69"/>
      <c r="CW92" s="1542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542"/>
      <c r="CV93" s="69"/>
      <c r="CW93" s="1542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542"/>
      <c r="CV96" s="69"/>
      <c r="CW96" s="1542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542"/>
      <c r="CV97" s="69"/>
      <c r="CW97" s="1542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542"/>
      <c r="CV98" s="69"/>
      <c r="CW98" s="1542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542"/>
      <c r="CV99" s="69"/>
      <c r="CW99" s="1542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542"/>
      <c r="CV100" s="69"/>
      <c r="CW100" s="1542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542"/>
      <c r="CV101" s="69"/>
      <c r="CW101" s="1542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542"/>
      <c r="CV104" s="69"/>
      <c r="CW104" s="1542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542"/>
      <c r="CV105" s="69"/>
      <c r="CW105" s="1542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542"/>
      <c r="CV106" s="69"/>
      <c r="CW106" s="1542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542"/>
      <c r="CV107" s="69"/>
      <c r="CW107" s="1542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542"/>
      <c r="CV108" s="69"/>
      <c r="CW108" s="1542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542"/>
      <c r="CV109" s="69"/>
      <c r="CW109" s="1542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542"/>
      <c r="CV112" s="69"/>
      <c r="CW112" s="1542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542"/>
      <c r="CV113" s="69"/>
      <c r="CW113" s="1542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542"/>
      <c r="CV114" s="69"/>
      <c r="CW114" s="1542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542"/>
      <c r="CV115" s="69"/>
      <c r="CW115" s="1542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542"/>
      <c r="CV116" s="69"/>
      <c r="CW116" s="1542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542"/>
      <c r="CV117" s="69"/>
      <c r="CW117" s="1542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542"/>
      <c r="CV120" s="69"/>
      <c r="CW120" s="1542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542"/>
      <c r="CV121" s="69"/>
      <c r="CW121" s="1542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542"/>
      <c r="CV122" s="69"/>
      <c r="CW122" s="1542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542"/>
      <c r="CV123" s="69"/>
      <c r="CW123" s="1542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542"/>
      <c r="CV124" s="69"/>
      <c r="CW124" s="1542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542"/>
      <c r="CV125" s="69"/>
      <c r="CW125" s="1542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542"/>
      <c r="CV128" s="69"/>
      <c r="CW128" s="1542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542"/>
      <c r="CV129" s="69"/>
      <c r="CW129" s="1542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542"/>
      <c r="CV130" s="69"/>
      <c r="CW130" s="1542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542"/>
      <c r="CV131" s="69"/>
      <c r="CW131" s="1542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542"/>
      <c r="CV132" s="69"/>
      <c r="CW132" s="1542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542"/>
      <c r="CV133" s="69"/>
      <c r="CW133" s="1542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2"/>
      <c r="CV136" s="69"/>
      <c r="CW136" s="1542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2"/>
      <c r="CV137" s="69"/>
      <c r="CW137" s="1542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2"/>
      <c r="CV138" s="69"/>
      <c r="CW138" s="1542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2"/>
      <c r="CV139" s="69"/>
      <c r="CW139" s="1542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2"/>
      <c r="CV140" s="69"/>
      <c r="CW140" s="1542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542"/>
      <c r="CV141" s="69"/>
      <c r="CW141" s="1542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542"/>
      <c r="CV144" s="69"/>
      <c r="CW144" s="1542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542"/>
      <c r="CV145" s="69"/>
      <c r="CW145" s="1542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542"/>
      <c r="CV146" s="69"/>
      <c r="CW146" s="1542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542"/>
      <c r="CV147" s="69"/>
      <c r="CW147" s="1542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542"/>
      <c r="CV148" s="69"/>
      <c r="CW148" s="1542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542"/>
      <c r="CV149" s="69"/>
      <c r="CW149" s="1542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542"/>
      <c r="CV152" s="69"/>
      <c r="CW152" s="1542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542"/>
      <c r="CV153" s="69"/>
      <c r="CW153" s="1542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542"/>
      <c r="CV154" s="69"/>
      <c r="CW154" s="1542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542"/>
      <c r="CV155" s="69"/>
      <c r="CW155" s="1542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542"/>
      <c r="CV156" s="69"/>
      <c r="CW156" s="1542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542"/>
      <c r="CV157" s="69"/>
      <c r="CW157" s="1542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542"/>
      <c r="CV160" s="69"/>
      <c r="CW160" s="1542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542"/>
      <c r="CV161" s="69"/>
      <c r="CW161" s="1542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542"/>
      <c r="CV162" s="69"/>
      <c r="CW162" s="1542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542"/>
      <c r="CV163" s="69"/>
      <c r="CW163" s="1542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542"/>
      <c r="CV164" s="69"/>
      <c r="CW164" s="1542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542"/>
      <c r="CV165" s="69"/>
      <c r="CW165" s="1542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922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923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7" t="s">
        <v>611</v>
      </c>
      <c r="D232" s="1308" t="s">
        <v>612</v>
      </c>
      <c r="E232" s="1308" t="s">
        <v>613</v>
      </c>
      <c r="F232" s="1308" t="s">
        <v>614</v>
      </c>
      <c r="G232" s="1308" t="s">
        <v>615</v>
      </c>
      <c r="H232" s="1308" t="s">
        <v>616</v>
      </c>
      <c r="I232" s="1308" t="s">
        <v>617</v>
      </c>
      <c r="J232" s="1308" t="s">
        <v>618</v>
      </c>
      <c r="K232" s="1308" t="s">
        <v>619</v>
      </c>
      <c r="L232" s="1308" t="s">
        <v>620</v>
      </c>
      <c r="M232" s="1308" t="s">
        <v>621</v>
      </c>
      <c r="N232" t="s">
        <v>611</v>
      </c>
      <c r="O232" t="s">
        <v>622</v>
      </c>
      <c r="P232" t="s">
        <v>623</v>
      </c>
      <c r="Q232" t="s">
        <v>624</v>
      </c>
      <c r="R232" t="s">
        <v>625</v>
      </c>
      <c r="S232" t="s">
        <v>626</v>
      </c>
      <c r="T232" s="1416" t="s">
        <v>627</v>
      </c>
      <c r="U232" s="1416" t="s">
        <v>628</v>
      </c>
      <c r="V232" s="1416" t="s">
        <v>629</v>
      </c>
      <c r="W232" s="1416" t="s">
        <v>630</v>
      </c>
      <c r="X232" s="1416" t="s">
        <v>631</v>
      </c>
      <c r="Y232" s="1416" t="s">
        <v>632</v>
      </c>
      <c r="Z232" s="1416" t="s">
        <v>633</v>
      </c>
      <c r="AA232" t="s">
        <v>634</v>
      </c>
      <c r="AB232" t="s">
        <v>635</v>
      </c>
      <c r="AC232" t="s">
        <v>636</v>
      </c>
      <c r="AD232" t="s">
        <v>637</v>
      </c>
      <c r="AE232" t="s">
        <v>638</v>
      </c>
      <c r="AF232" t="s">
        <v>639</v>
      </c>
      <c r="AG232" t="s">
        <v>640</v>
      </c>
      <c r="AH232" t="s">
        <v>641</v>
      </c>
      <c r="AI232" t="s">
        <v>642</v>
      </c>
      <c r="AJ232" t="s">
        <v>643</v>
      </c>
      <c r="AK232" s="1416" t="s">
        <v>644</v>
      </c>
      <c r="AL232" s="1416" t="s">
        <v>645</v>
      </c>
      <c r="AM232" s="1416" t="s">
        <v>646</v>
      </c>
      <c r="AN232" s="1416" t="s">
        <v>647</v>
      </c>
      <c r="AO232" s="1416" t="s">
        <v>648</v>
      </c>
      <c r="AP232" s="1416" t="s">
        <v>649</v>
      </c>
      <c r="AQ232" s="1416" t="s">
        <v>650</v>
      </c>
      <c r="AR232" s="1416" t="s">
        <v>651</v>
      </c>
      <c r="AS232" s="1416" t="s">
        <v>652</v>
      </c>
      <c r="AT232" s="1416" t="s">
        <v>653</v>
      </c>
      <c r="AU232" s="1416" t="s">
        <v>654</v>
      </c>
      <c r="AV232" s="1416"/>
      <c r="AW232" s="1416"/>
      <c r="AX232" s="1416"/>
    </row>
    <row r="233" spans="1:244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>
        <v>0.87</v>
      </c>
      <c r="AV233" s="1416"/>
      <c r="AW233" s="1416"/>
      <c r="AX233" s="1416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4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655</v>
      </c>
      <c r="P237" t="s">
        <v>656</v>
      </c>
      <c r="Q237" t="s">
        <v>657</v>
      </c>
      <c r="R237" t="s">
        <v>658</v>
      </c>
      <c r="S237" t="s">
        <v>659</v>
      </c>
      <c r="T237" s="1416" t="s">
        <v>660</v>
      </c>
      <c r="U237" s="1416" t="s">
        <v>661</v>
      </c>
      <c r="V237" s="1416" t="s">
        <v>662</v>
      </c>
      <c r="W237" s="1416" t="s">
        <v>663</v>
      </c>
      <c r="X237" s="1416" t="s">
        <v>664</v>
      </c>
      <c r="Y237" s="1416" t="s">
        <v>665</v>
      </c>
      <c r="Z237" s="1416" t="s">
        <v>666</v>
      </c>
      <c r="AA237" t="s">
        <v>667</v>
      </c>
      <c r="AB237" t="s">
        <v>668</v>
      </c>
      <c r="AC237" t="s">
        <v>669</v>
      </c>
      <c r="AD237" t="s">
        <v>670</v>
      </c>
      <c r="AE237" t="s">
        <v>671</v>
      </c>
      <c r="AF237" t="s">
        <v>672</v>
      </c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4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675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571"/>
      <c r="W270" s="1571"/>
      <c r="X270" s="1419" t="s">
        <v>676</v>
      </c>
      <c r="Y270" s="1419">
        <v>59301</v>
      </c>
      <c r="Z270" s="1419" t="s">
        <v>677</v>
      </c>
      <c r="AA270" s="1311" t="s">
        <v>678</v>
      </c>
      <c r="AB270" s="1311" t="s">
        <v>679</v>
      </c>
      <c r="AC270" s="1311" t="s">
        <v>680</v>
      </c>
      <c r="AD270" s="1311" t="s">
        <v>684</v>
      </c>
      <c r="AE270" t="s">
        <v>681</v>
      </c>
      <c r="AF270" t="s">
        <v>682</v>
      </c>
      <c r="AG270" s="1572" t="s">
        <v>683</v>
      </c>
      <c r="AH270" s="1572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685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686</v>
      </c>
      <c r="Y272" s="1420">
        <v>4</v>
      </c>
      <c r="Z272" s="1420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687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688</v>
      </c>
      <c r="Y274" s="1420">
        <v>6</v>
      </c>
      <c r="Z274" s="1420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689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690</v>
      </c>
      <c r="Y276" s="1420">
        <v>8</v>
      </c>
      <c r="Z276" s="1420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691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692</v>
      </c>
      <c r="Y278" s="1420">
        <v>10</v>
      </c>
      <c r="Z278" s="1420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571"/>
      <c r="W310" s="1571"/>
      <c r="X310" s="1416"/>
      <c r="Y310" s="1416"/>
      <c r="Z310" s="1416"/>
      <c r="AA310"/>
      <c r="AB310"/>
      <c r="AC310"/>
      <c r="AD310"/>
      <c r="AE310"/>
      <c r="AF310"/>
      <c r="AG310" s="1572"/>
      <c r="AH310" s="1572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0" t="s">
        <v>703</v>
      </c>
      <c r="O320" s="1371" t="s">
        <v>704</v>
      </c>
      <c r="P320" s="1371" t="s">
        <v>705</v>
      </c>
      <c r="Q320" s="1372" t="s">
        <v>706</v>
      </c>
      <c r="R320" s="1371" t="s">
        <v>707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1" t="s">
        <v>708</v>
      </c>
      <c r="O321" s="1371">
        <v>83</v>
      </c>
      <c r="P321" s="1371">
        <v>96</v>
      </c>
      <c r="Q321" s="1372">
        <f>IF(SUM(P321)=0,"",O321/P321)</f>
        <v>0.86458333333333337</v>
      </c>
      <c r="R321" s="1373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1" t="s">
        <v>478</v>
      </c>
      <c r="O322" s="1371">
        <v>4</v>
      </c>
      <c r="P322" s="1371">
        <v>96</v>
      </c>
      <c r="Q322" s="1372">
        <f t="shared" ref="Q322:Q327" si="330">IF(SUM(P322)=0,"",O322/P322)</f>
        <v>4.1666666666666664E-2</v>
      </c>
      <c r="R322" s="1373">
        <f>Q322/SUM(CK$9:CK$10)</f>
        <v>4.7348484848484848E-2</v>
      </c>
    </row>
    <row r="323" spans="3:50" ht="12" customHeight="1">
      <c r="N323" s="1371" t="s">
        <v>709</v>
      </c>
      <c r="O323" s="1371">
        <v>44</v>
      </c>
      <c r="P323" s="1371">
        <v>96</v>
      </c>
      <c r="Q323" s="1372">
        <f t="shared" si="330"/>
        <v>0.45833333333333331</v>
      </c>
      <c r="R323" s="1373">
        <f>Q323/SUM(CK$9:CK$10)</f>
        <v>0.52083333333333326</v>
      </c>
    </row>
    <row r="324" spans="3:50" ht="12" customHeight="1">
      <c r="N324" s="1371" t="s">
        <v>710</v>
      </c>
      <c r="O324" s="1371">
        <v>1</v>
      </c>
      <c r="P324" s="1371">
        <v>96</v>
      </c>
      <c r="Q324" s="1372">
        <f t="shared" si="330"/>
        <v>1.0416666666666666E-2</v>
      </c>
      <c r="R324" s="1373">
        <f>Q324/SUM(CK$9:CK$10)</f>
        <v>1.1837121212121212E-2</v>
      </c>
    </row>
    <row r="325" spans="3:50" ht="12" customHeight="1">
      <c r="N325" s="1371" t="s">
        <v>711</v>
      </c>
      <c r="O325" s="1371">
        <v>0</v>
      </c>
      <c r="P325" s="1371">
        <v>96</v>
      </c>
      <c r="Q325" s="1372">
        <f t="shared" si="330"/>
        <v>0</v>
      </c>
      <c r="R325" s="1373">
        <f>Q325/SUM(CK$9:CK$12)</f>
        <v>0</v>
      </c>
    </row>
    <row r="326" spans="3:50" ht="12" customHeight="1">
      <c r="N326" s="1371" t="s">
        <v>712</v>
      </c>
      <c r="O326" s="1371">
        <v>0</v>
      </c>
      <c r="P326" s="1371">
        <v>96</v>
      </c>
      <c r="Q326" s="1372">
        <f t="shared" si="330"/>
        <v>0</v>
      </c>
      <c r="R326" s="1373">
        <f>Q326/SUM(CK$9:CK$12)</f>
        <v>0</v>
      </c>
    </row>
    <row r="327" spans="3:50" ht="12" customHeight="1">
      <c r="N327" s="1371" t="s">
        <v>713</v>
      </c>
      <c r="O327" s="1371">
        <v>0</v>
      </c>
      <c r="P327" s="1371">
        <v>96</v>
      </c>
      <c r="Q327" s="1372">
        <f t="shared" si="330"/>
        <v>0</v>
      </c>
      <c r="R327" s="137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90" zoomScaleNormal="90" zoomScaleSheetLayoutView="50" zoomScalePageLayoutView="90" workbookViewId="0">
      <pane xSplit="1" ySplit="7" topLeftCell="B967" activePane="bottomRight" state="frozen"/>
      <selection pane="topRight" activeCell="AU1" sqref="AU1"/>
      <selection pane="bottomLeft" activeCell="A419" sqref="A419"/>
      <selection pane="bottomRight" activeCell="A999" sqref="A9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352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428" t="s">
        <v>742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769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317" t="s">
        <v>607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19"/>
      <c r="CH4" s="1319"/>
      <c r="CI4" s="1319"/>
      <c r="CJ4" s="1319"/>
      <c r="CK4" s="1319"/>
      <c r="CL4" s="1319"/>
      <c r="CM4" s="1319"/>
      <c r="CN4" s="1319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573" t="s">
        <v>50</v>
      </c>
      <c r="DK4" s="1573"/>
      <c r="DL4" s="1573"/>
      <c r="DM4" s="1573"/>
      <c r="DN4" s="1573"/>
      <c r="DO4" s="1573"/>
      <c r="DP4" s="1573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0"/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544" t="s">
        <v>47</v>
      </c>
      <c r="CE6" s="1316"/>
      <c r="CF6" s="1316"/>
      <c r="CG6" s="1316"/>
      <c r="CH6" s="1316"/>
      <c r="CI6" s="1316"/>
      <c r="CJ6" s="1316"/>
      <c r="CK6" s="1316"/>
      <c r="CL6" s="1316"/>
      <c r="CM6" s="1316"/>
      <c r="CN6" s="1316"/>
      <c r="CO6" s="154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574" t="s">
        <v>48</v>
      </c>
      <c r="DD6" s="1574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1">
        <v>14</v>
      </c>
      <c r="CE7" s="1322">
        <v>13</v>
      </c>
      <c r="CF7" s="1322">
        <v>12</v>
      </c>
      <c r="CG7" s="1322">
        <v>11</v>
      </c>
      <c r="CH7" s="1322">
        <v>10</v>
      </c>
      <c r="CI7" s="1323">
        <v>9</v>
      </c>
      <c r="CJ7" s="1322">
        <v>8</v>
      </c>
      <c r="CK7" s="1322">
        <v>7</v>
      </c>
      <c r="CL7" s="1322">
        <v>6</v>
      </c>
      <c r="CM7" s="1322">
        <v>5</v>
      </c>
      <c r="CN7" s="1321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5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5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1.7449413759339976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1.4879741027930975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1.216901450642573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1.8744338934827729</v>
      </c>
      <c r="BE10" s="522">
        <f t="shared" si="7"/>
        <v>1.9637124523868827</v>
      </c>
      <c r="BF10" s="522">
        <f t="shared" si="7"/>
        <v>1.8924103772851806</v>
      </c>
      <c r="BG10" s="522">
        <f t="shared" si="7"/>
        <v>1.8564976577002903</v>
      </c>
      <c r="BH10" s="522">
        <f t="shared" si="7"/>
        <v>1.9048980933499378</v>
      </c>
      <c r="BI10" s="522">
        <f t="shared" si="7"/>
        <v>2.0147477265255294</v>
      </c>
      <c r="BJ10" s="522">
        <f t="shared" si="7"/>
        <v>1.8261291064342051</v>
      </c>
      <c r="BK10" s="522">
        <f t="shared" si="7"/>
        <v>1.8618743745018675</v>
      </c>
      <c r="BL10" s="522">
        <f t="shared" si="7"/>
        <v>1.8190113232046494</v>
      </c>
      <c r="BM10" s="522">
        <f t="shared" si="7"/>
        <v>1.8729009311332503</v>
      </c>
      <c r="BN10" s="522">
        <f t="shared" si="7"/>
        <v>1.8181105659713575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1.7742183410543793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1.4971940624639108</v>
      </c>
      <c r="CC10" s="524">
        <f t="shared" ref="CC10:CC27" si="11">IF(DH10&lt;3,"",(SUM(BD10:BT10)-MIN(BD10:BT10)-MAX(BD10:BT10))/(DH10-2))</f>
        <v>1.8746520232754489</v>
      </c>
      <c r="CD10" s="1324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1.8181105659713575</v>
      </c>
      <c r="CE10" s="1325">
        <f t="shared" si="12"/>
        <v>1.8190113232046494</v>
      </c>
      <c r="CF10" s="1325">
        <f t="shared" si="12"/>
        <v>1.8261291064342051</v>
      </c>
      <c r="CG10" s="1325">
        <f t="shared" si="12"/>
        <v>1.8564976577002903</v>
      </c>
      <c r="CH10" s="1325">
        <f t="shared" si="12"/>
        <v>1.8618743745018675</v>
      </c>
      <c r="CI10" s="1326">
        <f t="shared" si="12"/>
        <v>1.8729009311332503</v>
      </c>
      <c r="CJ10" s="1325">
        <f t="shared" si="12"/>
        <v>1.8744338934827729</v>
      </c>
      <c r="CK10" s="1325">
        <f t="shared" si="12"/>
        <v>1.8924103772851806</v>
      </c>
      <c r="CL10" s="1325">
        <f t="shared" si="12"/>
        <v>1.9048980933499378</v>
      </c>
      <c r="CM10" s="1325">
        <f t="shared" si="12"/>
        <v>1.9637124523868827</v>
      </c>
      <c r="CN10" s="1324">
        <f t="shared" si="12"/>
        <v>2.0147477265255294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1.8181105659713575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1.8190113232046494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1.8261291064342051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1.8564976577002903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1.8618743745018675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1.8729009311332503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1.8744338934827729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1.8924103772851806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1.9048980933499378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1.9637124523868827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2.0147477265255294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720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324">
        <f t="shared" si="12"/>
        <v>0</v>
      </c>
      <c r="CE11" s="1325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325">
        <f t="shared" si="35"/>
        <v>0</v>
      </c>
      <c r="CG11" s="1325">
        <f t="shared" si="35"/>
        <v>4.7629100871731007E-2</v>
      </c>
      <c r="CH11" s="1325">
        <f t="shared" si="35"/>
        <v>6.403363947696139E-2</v>
      </c>
      <c r="CI11" s="1326">
        <f t="shared" si="35"/>
        <v>8.5378185969281858E-2</v>
      </c>
      <c r="CJ11" s="1325">
        <f t="shared" si="35"/>
        <v>0.1277401618929016</v>
      </c>
      <c r="CK11" s="1325">
        <f t="shared" si="35"/>
        <v>0.14977039850560395</v>
      </c>
      <c r="CL11" s="1325">
        <f t="shared" si="35"/>
        <v>0.15883190120381899</v>
      </c>
      <c r="CM11" s="1325">
        <f t="shared" si="35"/>
        <v>0.19943279887920295</v>
      </c>
      <c r="CN11" s="1324">
        <f t="shared" si="35"/>
        <v>0.22289418845994188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4.7629100871731007E-2</v>
      </c>
      <c r="CU11" s="532">
        <f t="shared" si="19"/>
        <v>6.403363947696139E-2</v>
      </c>
      <c r="CV11" s="532">
        <f t="shared" si="20"/>
        <v>8.5378185969281858E-2</v>
      </c>
      <c r="CW11" s="532">
        <f t="shared" si="21"/>
        <v>0.1277401618929016</v>
      </c>
      <c r="CX11" s="531">
        <f t="shared" si="22"/>
        <v>0.14977039850560395</v>
      </c>
      <c r="CY11" s="531">
        <f t="shared" si="23"/>
        <v>0.15883190120381899</v>
      </c>
      <c r="CZ11" s="531">
        <f t="shared" si="24"/>
        <v>0.19943279887920295</v>
      </c>
      <c r="DA11" s="531">
        <f t="shared" si="25"/>
        <v>0.22289418845994188</v>
      </c>
      <c r="DB11" s="531">
        <f t="shared" si="26"/>
        <v>0.2528759443752594</v>
      </c>
      <c r="DC11" s="530">
        <f t="shared" si="27"/>
        <v>0.35604628580323783</v>
      </c>
      <c r="DD11" s="529">
        <f t="shared" si="28"/>
        <v>0.43536436944790369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721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324">
        <f t="shared" si="12"/>
        <v>0</v>
      </c>
      <c r="CE12" s="1325">
        <f t="shared" si="35"/>
        <v>0</v>
      </c>
      <c r="CF12" s="1325">
        <f t="shared" si="35"/>
        <v>0</v>
      </c>
      <c r="CG12" s="1325">
        <f t="shared" si="35"/>
        <v>3.6823505603985056E-2</v>
      </c>
      <c r="CH12" s="1325">
        <f t="shared" si="35"/>
        <v>6.6282310087173099E-2</v>
      </c>
      <c r="CI12" s="1326">
        <f t="shared" si="35"/>
        <v>7.3647011207970112E-2</v>
      </c>
      <c r="CJ12" s="1325">
        <f t="shared" si="35"/>
        <v>7.7329361768368618E-2</v>
      </c>
      <c r="CK12" s="1325">
        <f t="shared" si="35"/>
        <v>8.8376413449564123E-2</v>
      </c>
      <c r="CL12" s="1325">
        <f t="shared" si="35"/>
        <v>0.11783521793275219</v>
      </c>
      <c r="CM12" s="1325">
        <f t="shared" si="35"/>
        <v>0.14729402241594022</v>
      </c>
      <c r="CN12" s="1324">
        <f t="shared" si="35"/>
        <v>0.14729402241594022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3.6823505603985056E-2</v>
      </c>
      <c r="CU12" s="532">
        <f t="shared" si="19"/>
        <v>6.6282310087173099E-2</v>
      </c>
      <c r="CV12" s="532">
        <f t="shared" si="20"/>
        <v>7.3647011207970112E-2</v>
      </c>
      <c r="CW12" s="532">
        <f t="shared" si="21"/>
        <v>7.7329361768368618E-2</v>
      </c>
      <c r="CX12" s="531">
        <f t="shared" si="22"/>
        <v>8.8376413449564123E-2</v>
      </c>
      <c r="CY12" s="531">
        <f t="shared" si="23"/>
        <v>0.11783521793275219</v>
      </c>
      <c r="CZ12" s="531">
        <f t="shared" si="24"/>
        <v>0.14729402241594022</v>
      </c>
      <c r="DA12" s="531">
        <f t="shared" si="25"/>
        <v>0.14729402241594022</v>
      </c>
      <c r="DB12" s="531">
        <f t="shared" si="26"/>
        <v>0.17675282689912825</v>
      </c>
      <c r="DC12" s="530">
        <f t="shared" si="27"/>
        <v>0.24855866282689915</v>
      </c>
      <c r="DD12" s="529">
        <f t="shared" si="28"/>
        <v>0.26512924034869245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324">
        <f t="shared" si="12"/>
        <v>6.3341434464508101E-2</v>
      </c>
      <c r="CE13" s="1325">
        <f t="shared" si="35"/>
        <v>9.2330479452054803E-2</v>
      </c>
      <c r="CF13" s="1325">
        <f t="shared" si="35"/>
        <v>9.2330479452054803E-2</v>
      </c>
      <c r="CG13" s="1325">
        <f t="shared" si="35"/>
        <v>0.10808094645080948</v>
      </c>
      <c r="CH13" s="1325">
        <f t="shared" si="35"/>
        <v>0.12969713574097136</v>
      </c>
      <c r="CI13" s="1326">
        <f t="shared" si="35"/>
        <v>0.14440214430261519</v>
      </c>
      <c r="CJ13" s="1325">
        <f t="shared" si="35"/>
        <v>0.16891049190535495</v>
      </c>
      <c r="CK13" s="1325">
        <f t="shared" si="35"/>
        <v>0.18466095890410961</v>
      </c>
      <c r="CL13" s="1325">
        <f t="shared" si="35"/>
        <v>0.2533657378580324</v>
      </c>
      <c r="CM13" s="1325">
        <f t="shared" si="35"/>
        <v>0.26721523453715235</v>
      </c>
      <c r="CN13" s="1324">
        <f t="shared" si="35"/>
        <v>0.2945886052303861</v>
      </c>
      <c r="CO13" s="530" t="str">
        <f t="shared" si="13"/>
        <v/>
      </c>
      <c r="CP13" s="531" t="str">
        <f t="shared" si="14"/>
        <v/>
      </c>
      <c r="CQ13" s="531">
        <f t="shared" si="15"/>
        <v>6.3341434464508101E-2</v>
      </c>
      <c r="CR13" s="531">
        <f t="shared" si="16"/>
        <v>9.2330479452054803E-2</v>
      </c>
      <c r="CS13" s="531">
        <f t="shared" si="17"/>
        <v>9.2330479452054803E-2</v>
      </c>
      <c r="CT13" s="531">
        <f t="shared" si="18"/>
        <v>0.10808094645080948</v>
      </c>
      <c r="CU13" s="532">
        <f t="shared" si="19"/>
        <v>0.12969713574097136</v>
      </c>
      <c r="CV13" s="532">
        <f t="shared" si="20"/>
        <v>0.14440214430261519</v>
      </c>
      <c r="CW13" s="532">
        <f t="shared" si="21"/>
        <v>0.16891049190535495</v>
      </c>
      <c r="CX13" s="531">
        <f t="shared" si="22"/>
        <v>0.18466095890410961</v>
      </c>
      <c r="CY13" s="531">
        <f t="shared" si="23"/>
        <v>0.2533657378580324</v>
      </c>
      <c r="CZ13" s="531">
        <f t="shared" si="24"/>
        <v>0.26721523453715235</v>
      </c>
      <c r="DA13" s="531">
        <f t="shared" si="25"/>
        <v>0.2945886052303861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4">
        <f t="shared" si="12"/>
        <v>0</v>
      </c>
      <c r="CE14" s="1325">
        <f t="shared" si="35"/>
        <v>0</v>
      </c>
      <c r="CF14" s="1325">
        <f t="shared" si="35"/>
        <v>0</v>
      </c>
      <c r="CG14" s="1325">
        <f t="shared" si="35"/>
        <v>0</v>
      </c>
      <c r="CH14" s="1325">
        <f t="shared" si="35"/>
        <v>0</v>
      </c>
      <c r="CI14" s="1326">
        <f t="shared" si="35"/>
        <v>0</v>
      </c>
      <c r="CJ14" s="1325">
        <f t="shared" si="35"/>
        <v>0</v>
      </c>
      <c r="CK14" s="1325">
        <f t="shared" si="35"/>
        <v>0</v>
      </c>
      <c r="CL14" s="1325">
        <f t="shared" si="35"/>
        <v>0</v>
      </c>
      <c r="CM14" s="1325">
        <f t="shared" si="35"/>
        <v>0</v>
      </c>
      <c r="CN14" s="1324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324">
        <f t="shared" si="12"/>
        <v>0</v>
      </c>
      <c r="CE15" s="1325">
        <f t="shared" si="35"/>
        <v>0</v>
      </c>
      <c r="CF15" s="1325">
        <f t="shared" si="35"/>
        <v>0</v>
      </c>
      <c r="CG15" s="1325">
        <f t="shared" si="35"/>
        <v>0</v>
      </c>
      <c r="CH15" s="1325">
        <f t="shared" si="35"/>
        <v>0</v>
      </c>
      <c r="CI15" s="1326">
        <f t="shared" si="35"/>
        <v>0</v>
      </c>
      <c r="CJ15" s="1325">
        <f t="shared" si="35"/>
        <v>0</v>
      </c>
      <c r="CK15" s="1325">
        <f t="shared" si="35"/>
        <v>0</v>
      </c>
      <c r="CL15" s="1325">
        <f t="shared" si="35"/>
        <v>0</v>
      </c>
      <c r="CM15" s="1325">
        <f t="shared" si="35"/>
        <v>0</v>
      </c>
      <c r="CN15" s="1324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722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324">
        <f t="shared" si="12"/>
        <v>0</v>
      </c>
      <c r="CE16" s="1325">
        <f t="shared" si="35"/>
        <v>0</v>
      </c>
      <c r="CF16" s="1325">
        <f t="shared" si="35"/>
        <v>0</v>
      </c>
      <c r="CG16" s="1325">
        <f t="shared" si="35"/>
        <v>0.70560354171855544</v>
      </c>
      <c r="CH16" s="1325">
        <f t="shared" si="35"/>
        <v>0.70991026251556666</v>
      </c>
      <c r="CI16" s="1326">
        <f t="shared" si="35"/>
        <v>0.78308280448318801</v>
      </c>
      <c r="CJ16" s="1325">
        <f t="shared" si="35"/>
        <v>0.78425854968866737</v>
      </c>
      <c r="CK16" s="1325">
        <f t="shared" si="35"/>
        <v>0.82645242141967623</v>
      </c>
      <c r="CL16" s="1325">
        <f t="shared" si="35"/>
        <v>0.82661926774595273</v>
      </c>
      <c r="CM16" s="1325">
        <f t="shared" si="35"/>
        <v>0.89694238729763387</v>
      </c>
      <c r="CN16" s="1324">
        <f t="shared" si="35"/>
        <v>0.93681605230386067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0.70560354171855544</v>
      </c>
      <c r="CU16" s="532">
        <f t="shared" si="19"/>
        <v>0.70991026251556666</v>
      </c>
      <c r="CV16" s="532">
        <f t="shared" si="20"/>
        <v>0.78308280448318801</v>
      </c>
      <c r="CW16" s="532">
        <f t="shared" si="21"/>
        <v>0.78425854968866737</v>
      </c>
      <c r="CX16" s="531">
        <f t="shared" si="22"/>
        <v>0.82645242141967623</v>
      </c>
      <c r="CY16" s="531">
        <f t="shared" si="23"/>
        <v>0.82661926774595273</v>
      </c>
      <c r="CZ16" s="531">
        <f t="shared" si="24"/>
        <v>0.89694238729763387</v>
      </c>
      <c r="DA16" s="531">
        <f t="shared" si="25"/>
        <v>0.93681605230386067</v>
      </c>
      <c r="DB16" s="531">
        <f t="shared" si="26"/>
        <v>0.99194312129514328</v>
      </c>
      <c r="DC16" s="530">
        <f t="shared" si="27"/>
        <v>1.0400000772104607</v>
      </c>
      <c r="DD16" s="529">
        <f t="shared" si="28"/>
        <v>1.1170426718555415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700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0.27448664710460779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0.32987616505959794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0.22049021336061198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0.4464727656288916</v>
      </c>
      <c r="BE17" s="536">
        <f t="shared" ref="BE17:BT17" si="66">SUM(BE865:BE885,BE887:BE888)</f>
        <v>0.5564677616438356</v>
      </c>
      <c r="BF17" s="536">
        <f t="shared" si="66"/>
        <v>0.52136118127023656</v>
      </c>
      <c r="BG17" s="536">
        <f t="shared" si="66"/>
        <v>0.43446765105853047</v>
      </c>
      <c r="BH17" s="536">
        <f t="shared" si="66"/>
        <v>0.48236085250311322</v>
      </c>
      <c r="BI17" s="536">
        <f t="shared" si="66"/>
        <v>0.86089278779576583</v>
      </c>
      <c r="BJ17" s="536">
        <f t="shared" si="66"/>
        <v>0.52280061494396013</v>
      </c>
      <c r="BK17" s="536">
        <f t="shared" si="66"/>
        <v>0.32366739769613939</v>
      </c>
      <c r="BL17" s="536">
        <f t="shared" si="66"/>
        <v>0.55648361618929021</v>
      </c>
      <c r="BM17" s="536">
        <f t="shared" si="66"/>
        <v>0.59227685641344952</v>
      </c>
      <c r="BN17" s="536">
        <f t="shared" si="66"/>
        <v>0.44456064115815686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0.58336105193026144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0.20586639818844812</v>
      </c>
      <c r="CC17" s="524">
        <f t="shared" si="11"/>
        <v>0.32539462256704016</v>
      </c>
      <c r="CD17" s="1324">
        <f t="shared" si="12"/>
        <v>0</v>
      </c>
      <c r="CE17" s="1325">
        <f t="shared" si="35"/>
        <v>0</v>
      </c>
      <c r="CF17" s="1325">
        <f t="shared" si="35"/>
        <v>0</v>
      </c>
      <c r="CG17" s="1325">
        <f t="shared" si="35"/>
        <v>0.32366739769613939</v>
      </c>
      <c r="CH17" s="1325">
        <f t="shared" si="35"/>
        <v>0.43446765105853047</v>
      </c>
      <c r="CI17" s="1326">
        <f t="shared" si="35"/>
        <v>0.44456064115815686</v>
      </c>
      <c r="CJ17" s="1325">
        <f t="shared" si="35"/>
        <v>0.4464727656288916</v>
      </c>
      <c r="CK17" s="1325">
        <f t="shared" si="35"/>
        <v>0.48236085250311322</v>
      </c>
      <c r="CL17" s="1325">
        <f t="shared" si="35"/>
        <v>0.52136118127023656</v>
      </c>
      <c r="CM17" s="1325">
        <f t="shared" si="35"/>
        <v>0.52280061494396013</v>
      </c>
      <c r="CN17" s="1324">
        <f t="shared" si="35"/>
        <v>0.5564677616438356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0.32366739769613939</v>
      </c>
      <c r="CU17" s="532">
        <f t="shared" si="19"/>
        <v>0.43446765105853047</v>
      </c>
      <c r="CV17" s="532">
        <f t="shared" si="20"/>
        <v>0.44456064115815686</v>
      </c>
      <c r="CW17" s="532">
        <f t="shared" si="21"/>
        <v>0.4464727656288916</v>
      </c>
      <c r="CX17" s="531">
        <f t="shared" si="22"/>
        <v>0.48236085250311322</v>
      </c>
      <c r="CY17" s="531">
        <f t="shared" si="23"/>
        <v>0.52136118127023656</v>
      </c>
      <c r="CZ17" s="531">
        <f t="shared" si="24"/>
        <v>0.52280061494396013</v>
      </c>
      <c r="DA17" s="531">
        <f t="shared" si="25"/>
        <v>0.5564677616438356</v>
      </c>
      <c r="DB17" s="531">
        <f t="shared" si="26"/>
        <v>0.55648361618929021</v>
      </c>
      <c r="DC17" s="530">
        <f t="shared" si="27"/>
        <v>0.59227685641344952</v>
      </c>
      <c r="DD17" s="529">
        <f t="shared" si="28"/>
        <v>0.86089278779576583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324">
        <f t="shared" si="12"/>
        <v>0</v>
      </c>
      <c r="CE18" s="1325">
        <f t="shared" si="35"/>
        <v>0</v>
      </c>
      <c r="CF18" s="1325">
        <f t="shared" si="35"/>
        <v>0</v>
      </c>
      <c r="CG18" s="1325">
        <f t="shared" si="35"/>
        <v>0</v>
      </c>
      <c r="CH18" s="1325">
        <f t="shared" si="35"/>
        <v>0</v>
      </c>
      <c r="CI18" s="1326">
        <f t="shared" si="35"/>
        <v>0</v>
      </c>
      <c r="CJ18" s="1325">
        <f t="shared" si="35"/>
        <v>0</v>
      </c>
      <c r="CK18" s="1325">
        <f t="shared" si="35"/>
        <v>0</v>
      </c>
      <c r="CL18" s="1325">
        <f t="shared" si="35"/>
        <v>0</v>
      </c>
      <c r="CM18" s="1325">
        <f t="shared" si="35"/>
        <v>0</v>
      </c>
      <c r="CN18" s="1324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0</v>
      </c>
      <c r="CR18" s="531">
        <f t="shared" si="16"/>
        <v>0</v>
      </c>
      <c r="CS18" s="531">
        <f t="shared" si="17"/>
        <v>0</v>
      </c>
      <c r="CT18" s="531">
        <f t="shared" si="18"/>
        <v>0</v>
      </c>
      <c r="CU18" s="532">
        <f t="shared" si="19"/>
        <v>0</v>
      </c>
      <c r="CV18" s="532">
        <f t="shared" si="20"/>
        <v>0</v>
      </c>
      <c r="CW18" s="532">
        <f t="shared" si="21"/>
        <v>0</v>
      </c>
      <c r="CX18" s="531">
        <f t="shared" si="22"/>
        <v>0</v>
      </c>
      <c r="CY18" s="531">
        <f t="shared" si="23"/>
        <v>0</v>
      </c>
      <c r="CZ18" s="531">
        <f t="shared" si="24"/>
        <v>0</v>
      </c>
      <c r="DA18" s="531">
        <f t="shared" si="25"/>
        <v>0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4">
        <f t="shared" si="12"/>
        <v>0</v>
      </c>
      <c r="CE19" s="1325">
        <f t="shared" si="35"/>
        <v>0</v>
      </c>
      <c r="CF19" s="1325">
        <f t="shared" si="35"/>
        <v>0</v>
      </c>
      <c r="CG19" s="1325">
        <f t="shared" si="35"/>
        <v>0</v>
      </c>
      <c r="CH19" s="1325">
        <f t="shared" si="35"/>
        <v>0</v>
      </c>
      <c r="CI19" s="1326">
        <f t="shared" si="35"/>
        <v>0</v>
      </c>
      <c r="CJ19" s="1325">
        <f t="shared" si="35"/>
        <v>0</v>
      </c>
      <c r="CK19" s="1325">
        <f t="shared" si="35"/>
        <v>0</v>
      </c>
      <c r="CL19" s="1325">
        <f t="shared" si="35"/>
        <v>0</v>
      </c>
      <c r="CM19" s="1325">
        <f t="shared" si="35"/>
        <v>0</v>
      </c>
      <c r="CN19" s="1324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35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116960</v>
      </c>
      <c r="CE20" s="1354">
        <f t="shared" si="12"/>
        <v>117965</v>
      </c>
      <c r="CF20" s="1354">
        <f t="shared" si="12"/>
        <v>118120</v>
      </c>
      <c r="CG20" s="1354">
        <f t="shared" si="12"/>
        <v>119675</v>
      </c>
      <c r="CH20" s="1354">
        <f t="shared" si="12"/>
        <v>124850</v>
      </c>
      <c r="CI20" s="1355">
        <f t="shared" si="12"/>
        <v>126015</v>
      </c>
      <c r="CJ20" s="1354">
        <f t="shared" si="12"/>
        <v>144240</v>
      </c>
      <c r="CK20" s="1354">
        <f t="shared" si="12"/>
        <v>155600</v>
      </c>
      <c r="CL20" s="1354">
        <f t="shared" si="12"/>
        <v>165120</v>
      </c>
      <c r="CM20" s="1354">
        <f t="shared" si="12"/>
        <v>170120</v>
      </c>
      <c r="CN20" s="1353">
        <f t="shared" si="12"/>
        <v>186840</v>
      </c>
      <c r="CO20" s="542" t="str">
        <f t="shared" si="13"/>
        <v/>
      </c>
      <c r="CP20" s="543" t="str">
        <f t="shared" si="14"/>
        <v/>
      </c>
      <c r="CQ20" s="543">
        <f t="shared" si="15"/>
        <v>116960</v>
      </c>
      <c r="CR20" s="543">
        <f t="shared" si="16"/>
        <v>117965</v>
      </c>
      <c r="CS20" s="543">
        <f t="shared" si="17"/>
        <v>118120</v>
      </c>
      <c r="CT20" s="543">
        <f t="shared" si="18"/>
        <v>119675</v>
      </c>
      <c r="CU20" s="544">
        <f t="shared" si="19"/>
        <v>124850</v>
      </c>
      <c r="CV20" s="544">
        <f t="shared" si="20"/>
        <v>126015</v>
      </c>
      <c r="CW20" s="544">
        <f t="shared" si="21"/>
        <v>144240</v>
      </c>
      <c r="CX20" s="543">
        <f t="shared" si="22"/>
        <v>155600</v>
      </c>
      <c r="CY20" s="543">
        <f t="shared" si="23"/>
        <v>165120</v>
      </c>
      <c r="CZ20" s="543">
        <f t="shared" si="24"/>
        <v>170120</v>
      </c>
      <c r="DA20" s="543">
        <f t="shared" si="25"/>
        <v>186840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353">
        <f t="shared" si="12"/>
        <v>480</v>
      </c>
      <c r="CE21" s="1354">
        <f t="shared" si="12"/>
        <v>2225</v>
      </c>
      <c r="CF21" s="1354">
        <f t="shared" si="12"/>
        <v>2320</v>
      </c>
      <c r="CG21" s="1354">
        <f t="shared" si="12"/>
        <v>2575</v>
      </c>
      <c r="CH21" s="1354">
        <f t="shared" si="12"/>
        <v>2780</v>
      </c>
      <c r="CI21" s="1355">
        <f t="shared" si="12"/>
        <v>3100</v>
      </c>
      <c r="CJ21" s="1354">
        <f t="shared" si="12"/>
        <v>3115</v>
      </c>
      <c r="CK21" s="1354">
        <f t="shared" si="12"/>
        <v>3330</v>
      </c>
      <c r="CL21" s="1354">
        <f t="shared" si="12"/>
        <v>6000</v>
      </c>
      <c r="CM21" s="1354">
        <f t="shared" si="12"/>
        <v>12560</v>
      </c>
      <c r="CN21" s="1353">
        <f t="shared" si="12"/>
        <v>23220</v>
      </c>
      <c r="CO21" s="542" t="str">
        <f t="shared" si="13"/>
        <v/>
      </c>
      <c r="CP21" s="543" t="str">
        <f t="shared" si="14"/>
        <v/>
      </c>
      <c r="CQ21" s="543">
        <f t="shared" si="15"/>
        <v>480</v>
      </c>
      <c r="CR21" s="543">
        <f t="shared" si="16"/>
        <v>2225</v>
      </c>
      <c r="CS21" s="543">
        <f t="shared" si="17"/>
        <v>2320</v>
      </c>
      <c r="CT21" s="543">
        <f t="shared" si="18"/>
        <v>2575</v>
      </c>
      <c r="CU21" s="544">
        <f t="shared" si="19"/>
        <v>2780</v>
      </c>
      <c r="CV21" s="544">
        <f t="shared" si="20"/>
        <v>3100</v>
      </c>
      <c r="CW21" s="544">
        <f t="shared" si="21"/>
        <v>3115</v>
      </c>
      <c r="CX21" s="543">
        <f t="shared" si="22"/>
        <v>3330</v>
      </c>
      <c r="CY21" s="543">
        <f t="shared" si="23"/>
        <v>6000</v>
      </c>
      <c r="CZ21" s="543">
        <f t="shared" si="24"/>
        <v>12560</v>
      </c>
      <c r="DA21" s="543">
        <f t="shared" si="25"/>
        <v>23220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3">
        <f t="shared" si="12"/>
        <v>0</v>
      </c>
      <c r="CE22" s="1354">
        <f t="shared" si="12"/>
        <v>0</v>
      </c>
      <c r="CF22" s="1354">
        <f t="shared" si="12"/>
        <v>0</v>
      </c>
      <c r="CG22" s="1354">
        <f t="shared" si="12"/>
        <v>0</v>
      </c>
      <c r="CH22" s="1354">
        <f t="shared" si="12"/>
        <v>0</v>
      </c>
      <c r="CI22" s="1355">
        <f t="shared" si="12"/>
        <v>0</v>
      </c>
      <c r="CJ22" s="1354">
        <f t="shared" si="12"/>
        <v>0</v>
      </c>
      <c r="CK22" s="1354">
        <f t="shared" si="12"/>
        <v>0</v>
      </c>
      <c r="CL22" s="1354">
        <f t="shared" si="12"/>
        <v>0</v>
      </c>
      <c r="CM22" s="1354">
        <f t="shared" si="12"/>
        <v>0</v>
      </c>
      <c r="CN22" s="1353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353">
        <f t="shared" si="12"/>
        <v>0</v>
      </c>
      <c r="CE23" s="1354">
        <f t="shared" si="12"/>
        <v>0</v>
      </c>
      <c r="CF23" s="1354">
        <f t="shared" si="12"/>
        <v>1500</v>
      </c>
      <c r="CG23" s="1354">
        <f t="shared" si="12"/>
        <v>6000</v>
      </c>
      <c r="CH23" s="1354">
        <f t="shared" si="12"/>
        <v>10900</v>
      </c>
      <c r="CI23" s="1355">
        <f t="shared" si="12"/>
        <v>11640</v>
      </c>
      <c r="CJ23" s="1354">
        <f t="shared" si="12"/>
        <v>17000</v>
      </c>
      <c r="CK23" s="1354">
        <f t="shared" si="12"/>
        <v>20000</v>
      </c>
      <c r="CL23" s="1354">
        <f t="shared" si="12"/>
        <v>22400</v>
      </c>
      <c r="CM23" s="1354">
        <f t="shared" si="12"/>
        <v>23200</v>
      </c>
      <c r="CN23" s="1353">
        <f t="shared" si="12"/>
        <v>30820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1500</v>
      </c>
      <c r="CT23" s="543">
        <f t="shared" si="18"/>
        <v>6000</v>
      </c>
      <c r="CU23" s="544">
        <f t="shared" si="19"/>
        <v>10900</v>
      </c>
      <c r="CV23" s="544">
        <f t="shared" si="20"/>
        <v>11640</v>
      </c>
      <c r="CW23" s="544">
        <f t="shared" si="21"/>
        <v>17000</v>
      </c>
      <c r="CX23" s="543">
        <f t="shared" si="22"/>
        <v>20000</v>
      </c>
      <c r="CY23" s="543">
        <f t="shared" si="23"/>
        <v>22400</v>
      </c>
      <c r="CZ23" s="543">
        <f t="shared" si="24"/>
        <v>23200</v>
      </c>
      <c r="DA23" s="543">
        <f t="shared" si="25"/>
        <v>30820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693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353">
        <f t="shared" si="12"/>
        <v>0</v>
      </c>
      <c r="CE24" s="1354">
        <f t="shared" si="12"/>
        <v>0</v>
      </c>
      <c r="CF24" s="1354">
        <f t="shared" si="12"/>
        <v>0</v>
      </c>
      <c r="CG24" s="1354">
        <f t="shared" si="12"/>
        <v>0</v>
      </c>
      <c r="CH24" s="1354">
        <f t="shared" si="12"/>
        <v>0</v>
      </c>
      <c r="CI24" s="1355">
        <f t="shared" si="12"/>
        <v>0</v>
      </c>
      <c r="CJ24" s="1354">
        <f t="shared" si="12"/>
        <v>0</v>
      </c>
      <c r="CK24" s="1354">
        <f t="shared" si="12"/>
        <v>0</v>
      </c>
      <c r="CL24" s="1354">
        <f t="shared" si="12"/>
        <v>0</v>
      </c>
      <c r="CM24" s="1354">
        <f t="shared" si="12"/>
        <v>3600</v>
      </c>
      <c r="CN24" s="1353">
        <f t="shared" si="12"/>
        <v>4800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3600</v>
      </c>
      <c r="DA24" s="543">
        <f t="shared" si="25"/>
        <v>4800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694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353">
        <f t="shared" si="12"/>
        <v>48000</v>
      </c>
      <c r="CE25" s="1354">
        <f t="shared" si="12"/>
        <v>48000</v>
      </c>
      <c r="CF25" s="1354">
        <f t="shared" si="12"/>
        <v>48000</v>
      </c>
      <c r="CG25" s="1354">
        <f t="shared" si="12"/>
        <v>54000</v>
      </c>
      <c r="CH25" s="1354">
        <f t="shared" si="12"/>
        <v>55200</v>
      </c>
      <c r="CI25" s="1355">
        <f t="shared" si="12"/>
        <v>60000</v>
      </c>
      <c r="CJ25" s="1354">
        <f t="shared" si="12"/>
        <v>60000</v>
      </c>
      <c r="CK25" s="1354">
        <f t="shared" si="12"/>
        <v>60000</v>
      </c>
      <c r="CL25" s="1354">
        <f t="shared" si="12"/>
        <v>60000</v>
      </c>
      <c r="CM25" s="1354">
        <f t="shared" si="12"/>
        <v>84000</v>
      </c>
      <c r="CN25" s="1353">
        <f t="shared" si="12"/>
        <v>144000</v>
      </c>
      <c r="CO25" s="542" t="str">
        <f t="shared" si="13"/>
        <v/>
      </c>
      <c r="CP25" s="543" t="str">
        <f t="shared" si="14"/>
        <v/>
      </c>
      <c r="CQ25" s="543">
        <f t="shared" si="15"/>
        <v>48000</v>
      </c>
      <c r="CR25" s="543">
        <f t="shared" si="16"/>
        <v>48000</v>
      </c>
      <c r="CS25" s="543">
        <f t="shared" si="17"/>
        <v>48000</v>
      </c>
      <c r="CT25" s="543">
        <f t="shared" si="18"/>
        <v>54000</v>
      </c>
      <c r="CU25" s="544">
        <f t="shared" si="19"/>
        <v>55200</v>
      </c>
      <c r="CV25" s="544">
        <f t="shared" si="20"/>
        <v>60000</v>
      </c>
      <c r="CW25" s="544">
        <f t="shared" si="21"/>
        <v>60000</v>
      </c>
      <c r="CX25" s="543">
        <f t="shared" si="22"/>
        <v>60000</v>
      </c>
      <c r="CY25" s="543">
        <f t="shared" si="23"/>
        <v>60000</v>
      </c>
      <c r="CZ25" s="543">
        <f t="shared" si="24"/>
        <v>84000</v>
      </c>
      <c r="DA25" s="543">
        <f t="shared" si="25"/>
        <v>144000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353">
        <f t="shared" si="12"/>
        <v>0</v>
      </c>
      <c r="CE26" s="1354">
        <f t="shared" si="12"/>
        <v>0</v>
      </c>
      <c r="CF26" s="1354">
        <f t="shared" si="12"/>
        <v>21600</v>
      </c>
      <c r="CG26" s="1354">
        <f t="shared" si="12"/>
        <v>24000</v>
      </c>
      <c r="CH26" s="1354">
        <f t="shared" si="12"/>
        <v>28800</v>
      </c>
      <c r="CI26" s="1355">
        <f t="shared" si="12"/>
        <v>28800</v>
      </c>
      <c r="CJ26" s="1354">
        <f t="shared" si="12"/>
        <v>28800</v>
      </c>
      <c r="CK26" s="1354">
        <f t="shared" si="12"/>
        <v>36000</v>
      </c>
      <c r="CL26" s="1354">
        <f t="shared" si="12"/>
        <v>36000</v>
      </c>
      <c r="CM26" s="1354">
        <f t="shared" si="12"/>
        <v>45000</v>
      </c>
      <c r="CN26" s="1353">
        <f t="shared" si="12"/>
        <v>72000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21600</v>
      </c>
      <c r="CT26" s="543">
        <f t="shared" si="18"/>
        <v>24000</v>
      </c>
      <c r="CU26" s="544">
        <f t="shared" si="19"/>
        <v>28800</v>
      </c>
      <c r="CV26" s="544">
        <f t="shared" si="20"/>
        <v>28800</v>
      </c>
      <c r="CW26" s="544">
        <f t="shared" si="21"/>
        <v>28800</v>
      </c>
      <c r="CX26" s="543">
        <f t="shared" si="22"/>
        <v>36000</v>
      </c>
      <c r="CY26" s="543">
        <f t="shared" si="23"/>
        <v>36000</v>
      </c>
      <c r="CZ26" s="543">
        <f t="shared" si="24"/>
        <v>45000</v>
      </c>
      <c r="DA26" s="543">
        <f t="shared" si="25"/>
        <v>72000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353">
        <f t="shared" si="12"/>
        <v>0</v>
      </c>
      <c r="CE27" s="1354">
        <f t="shared" si="12"/>
        <v>0</v>
      </c>
      <c r="CF27" s="1354">
        <f t="shared" si="12"/>
        <v>1200</v>
      </c>
      <c r="CG27" s="1354">
        <f t="shared" si="12"/>
        <v>3600</v>
      </c>
      <c r="CH27" s="1354">
        <f t="shared" si="12"/>
        <v>4320</v>
      </c>
      <c r="CI27" s="1355">
        <f t="shared" si="12"/>
        <v>4320</v>
      </c>
      <c r="CJ27" s="1354">
        <f t="shared" si="12"/>
        <v>5400</v>
      </c>
      <c r="CK27" s="1354">
        <f t="shared" si="12"/>
        <v>6480</v>
      </c>
      <c r="CL27" s="1354">
        <f t="shared" si="12"/>
        <v>7200</v>
      </c>
      <c r="CM27" s="1354">
        <f t="shared" si="12"/>
        <v>7200</v>
      </c>
      <c r="CN27" s="1353">
        <f t="shared" si="12"/>
        <v>14940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1200</v>
      </c>
      <c r="CT27" s="543">
        <f t="shared" si="18"/>
        <v>3600</v>
      </c>
      <c r="CU27" s="544">
        <f t="shared" si="19"/>
        <v>4320</v>
      </c>
      <c r="CV27" s="544">
        <f t="shared" si="20"/>
        <v>4320</v>
      </c>
      <c r="CW27" s="544">
        <f t="shared" si="21"/>
        <v>5400</v>
      </c>
      <c r="CX27" s="543">
        <f t="shared" si="22"/>
        <v>6480</v>
      </c>
      <c r="CY27" s="543">
        <f t="shared" si="23"/>
        <v>7200</v>
      </c>
      <c r="CZ27" s="543">
        <f t="shared" si="24"/>
        <v>7200</v>
      </c>
      <c r="DA27" s="543">
        <f t="shared" si="25"/>
        <v>14940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353">
        <f t="shared" si="12"/>
        <v>17040</v>
      </c>
      <c r="CE28" s="1354">
        <f t="shared" si="12"/>
        <v>17040</v>
      </c>
      <c r="CF28" s="1354">
        <f t="shared" si="12"/>
        <v>17040</v>
      </c>
      <c r="CG28" s="1354">
        <f t="shared" si="12"/>
        <v>17040</v>
      </c>
      <c r="CH28" s="1354">
        <f t="shared" si="12"/>
        <v>17040</v>
      </c>
      <c r="CI28" s="1355">
        <f t="shared" si="12"/>
        <v>17040</v>
      </c>
      <c r="CJ28" s="1354">
        <f t="shared" si="12"/>
        <v>17040</v>
      </c>
      <c r="CK28" s="1354">
        <f t="shared" si="12"/>
        <v>17040</v>
      </c>
      <c r="CL28" s="1354">
        <f t="shared" si="12"/>
        <v>21000</v>
      </c>
      <c r="CM28" s="1354">
        <f t="shared" si="12"/>
        <v>26640</v>
      </c>
      <c r="CN28" s="1353">
        <f t="shared" si="12"/>
        <v>51120</v>
      </c>
      <c r="CO28" s="542" t="str">
        <f t="shared" si="13"/>
        <v/>
      </c>
      <c r="CP28" s="543" t="str">
        <f t="shared" si="14"/>
        <v/>
      </c>
      <c r="CQ28" s="543">
        <f t="shared" si="15"/>
        <v>17040</v>
      </c>
      <c r="CR28" s="543">
        <f t="shared" si="16"/>
        <v>17040</v>
      </c>
      <c r="CS28" s="543">
        <f t="shared" si="17"/>
        <v>17040</v>
      </c>
      <c r="CT28" s="543">
        <f t="shared" si="18"/>
        <v>17040</v>
      </c>
      <c r="CU28" s="544">
        <f t="shared" si="19"/>
        <v>17040</v>
      </c>
      <c r="CV28" s="544">
        <f t="shared" si="20"/>
        <v>17040</v>
      </c>
      <c r="CW28" s="544">
        <f t="shared" si="21"/>
        <v>17040</v>
      </c>
      <c r="CX28" s="543">
        <f t="shared" si="22"/>
        <v>17040</v>
      </c>
      <c r="CY28" s="543">
        <f t="shared" si="23"/>
        <v>21000</v>
      </c>
      <c r="CZ28" s="543">
        <f t="shared" si="24"/>
        <v>26640</v>
      </c>
      <c r="DA28" s="543">
        <f t="shared" si="25"/>
        <v>51120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3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4">
        <f t="shared" si="116"/>
        <v>0</v>
      </c>
      <c r="CF29" s="1354">
        <f t="shared" si="116"/>
        <v>0</v>
      </c>
      <c r="CG29" s="1354">
        <f t="shared" si="116"/>
        <v>0</v>
      </c>
      <c r="CH29" s="1354">
        <f t="shared" si="116"/>
        <v>0</v>
      </c>
      <c r="CI29" s="1355">
        <f t="shared" si="116"/>
        <v>0</v>
      </c>
      <c r="CJ29" s="1354">
        <f t="shared" si="116"/>
        <v>0</v>
      </c>
      <c r="CK29" s="1354">
        <f t="shared" si="116"/>
        <v>0</v>
      </c>
      <c r="CL29" s="1354">
        <f t="shared" si="116"/>
        <v>0</v>
      </c>
      <c r="CM29" s="1354">
        <f t="shared" si="116"/>
        <v>0</v>
      </c>
      <c r="CN29" s="1353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3">
        <f t="shared" si="116"/>
        <v>0</v>
      </c>
      <c r="CE30" s="1354">
        <f t="shared" si="116"/>
        <v>0</v>
      </c>
      <c r="CF30" s="1354">
        <f t="shared" si="116"/>
        <v>0</v>
      </c>
      <c r="CG30" s="1354">
        <f t="shared" si="116"/>
        <v>0</v>
      </c>
      <c r="CH30" s="1354">
        <f t="shared" si="116"/>
        <v>0</v>
      </c>
      <c r="CI30" s="1355">
        <f t="shared" si="116"/>
        <v>0</v>
      </c>
      <c r="CJ30" s="1354">
        <f t="shared" si="116"/>
        <v>0</v>
      </c>
      <c r="CK30" s="1354">
        <f t="shared" si="116"/>
        <v>0</v>
      </c>
      <c r="CL30" s="1354">
        <f t="shared" si="116"/>
        <v>0</v>
      </c>
      <c r="CM30" s="1354">
        <f t="shared" si="116"/>
        <v>0</v>
      </c>
      <c r="CN30" s="1353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15876</v>
      </c>
      <c r="BX31" s="538">
        <f>SUM(BX32:BX41)</f>
        <v>28964</v>
      </c>
      <c r="BY31" s="538">
        <f>SUM(BY32:BY41)</f>
        <v>45840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353">
        <f t="shared" si="116"/>
        <v>32370.959999999999</v>
      </c>
      <c r="CE31" s="1354">
        <f t="shared" si="116"/>
        <v>41288</v>
      </c>
      <c r="CF31" s="1354">
        <f t="shared" si="116"/>
        <v>41791</v>
      </c>
      <c r="CG31" s="1354">
        <f t="shared" si="116"/>
        <v>42834</v>
      </c>
      <c r="CH31" s="1354">
        <f t="shared" si="116"/>
        <v>45068</v>
      </c>
      <c r="CI31" s="1355">
        <f t="shared" si="116"/>
        <v>45836</v>
      </c>
      <c r="CJ31" s="1354">
        <f t="shared" si="116"/>
        <v>50287.6</v>
      </c>
      <c r="CK31" s="1354">
        <f t="shared" si="116"/>
        <v>56751</v>
      </c>
      <c r="CL31" s="1354">
        <f t="shared" si="116"/>
        <v>58395.5</v>
      </c>
      <c r="CM31" s="1354">
        <f t="shared" si="116"/>
        <v>58429</v>
      </c>
      <c r="CN31" s="1353">
        <f t="shared" si="116"/>
        <v>66368</v>
      </c>
      <c r="CO31" s="542" t="str">
        <f t="shared" si="13"/>
        <v/>
      </c>
      <c r="CP31" s="543" t="str">
        <f t="shared" si="14"/>
        <v/>
      </c>
      <c r="CQ31" s="543">
        <f t="shared" si="15"/>
        <v>32370.959999999999</v>
      </c>
      <c r="CR31" s="543">
        <f t="shared" si="16"/>
        <v>41288</v>
      </c>
      <c r="CS31" s="543">
        <f t="shared" si="17"/>
        <v>41791</v>
      </c>
      <c r="CT31" s="543">
        <f t="shared" si="18"/>
        <v>42834</v>
      </c>
      <c r="CU31" s="544">
        <f t="shared" si="19"/>
        <v>45068</v>
      </c>
      <c r="CV31" s="544">
        <f t="shared" si="20"/>
        <v>45836</v>
      </c>
      <c r="CW31" s="544">
        <f t="shared" si="21"/>
        <v>50287.6</v>
      </c>
      <c r="CX31" s="543">
        <f t="shared" si="22"/>
        <v>56751</v>
      </c>
      <c r="CY31" s="543">
        <f t="shared" si="23"/>
        <v>58395.5</v>
      </c>
      <c r="CZ31" s="543">
        <f t="shared" si="24"/>
        <v>58429</v>
      </c>
      <c r="DA31" s="543">
        <f t="shared" si="25"/>
        <v>66368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6330</v>
      </c>
      <c r="BX32" s="551">
        <f t="shared" si="137"/>
        <v>9276</v>
      </c>
      <c r="BY32" s="551">
        <f t="shared" si="137"/>
        <v>10104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353">
        <f t="shared" si="116"/>
        <v>6293</v>
      </c>
      <c r="CE32" s="1354">
        <f t="shared" si="116"/>
        <v>8640</v>
      </c>
      <c r="CF32" s="1354">
        <f t="shared" si="116"/>
        <v>9258</v>
      </c>
      <c r="CG32" s="1354">
        <f t="shared" si="116"/>
        <v>11028</v>
      </c>
      <c r="CH32" s="1354">
        <f t="shared" si="116"/>
        <v>11460</v>
      </c>
      <c r="CI32" s="1355">
        <f t="shared" si="116"/>
        <v>12180</v>
      </c>
      <c r="CJ32" s="1354">
        <f t="shared" si="116"/>
        <v>12240</v>
      </c>
      <c r="CK32" s="1354">
        <f t="shared" si="116"/>
        <v>12570</v>
      </c>
      <c r="CL32" s="1354">
        <f t="shared" si="116"/>
        <v>13800</v>
      </c>
      <c r="CM32" s="1354">
        <f t="shared" si="116"/>
        <v>15540</v>
      </c>
      <c r="CN32" s="1353">
        <f t="shared" si="116"/>
        <v>28560</v>
      </c>
      <c r="CO32" s="542" t="str">
        <f t="shared" si="13"/>
        <v/>
      </c>
      <c r="CP32" s="543" t="str">
        <f t="shared" si="14"/>
        <v/>
      </c>
      <c r="CQ32" s="543">
        <f t="shared" si="15"/>
        <v>6293</v>
      </c>
      <c r="CR32" s="543">
        <f t="shared" si="16"/>
        <v>8640</v>
      </c>
      <c r="CS32" s="543">
        <f t="shared" si="17"/>
        <v>9258</v>
      </c>
      <c r="CT32" s="543">
        <f t="shared" si="18"/>
        <v>11028</v>
      </c>
      <c r="CU32" s="544">
        <f t="shared" si="19"/>
        <v>11460</v>
      </c>
      <c r="CV32" s="544">
        <f t="shared" si="20"/>
        <v>12180</v>
      </c>
      <c r="CW32" s="544">
        <f t="shared" si="21"/>
        <v>12240</v>
      </c>
      <c r="CX32" s="543">
        <f t="shared" si="22"/>
        <v>12570</v>
      </c>
      <c r="CY32" s="543">
        <f t="shared" si="23"/>
        <v>13800</v>
      </c>
      <c r="CZ32" s="543">
        <f t="shared" si="24"/>
        <v>15540</v>
      </c>
      <c r="DA32" s="543">
        <f t="shared" si="25"/>
        <v>28560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353">
        <f t="shared" si="116"/>
        <v>12949.96</v>
      </c>
      <c r="CE33" s="1354">
        <f t="shared" si="116"/>
        <v>14318</v>
      </c>
      <c r="CF33" s="1354">
        <f t="shared" si="116"/>
        <v>15429</v>
      </c>
      <c r="CG33" s="1354">
        <f t="shared" si="116"/>
        <v>15511</v>
      </c>
      <c r="CH33" s="1354">
        <f t="shared" si="116"/>
        <v>15841</v>
      </c>
      <c r="CI33" s="1355">
        <f t="shared" si="116"/>
        <v>16584</v>
      </c>
      <c r="CJ33" s="1354">
        <f t="shared" si="116"/>
        <v>17947.599999999999</v>
      </c>
      <c r="CK33" s="1354">
        <f t="shared" si="116"/>
        <v>18828</v>
      </c>
      <c r="CL33" s="1354">
        <f t="shared" si="116"/>
        <v>21433</v>
      </c>
      <c r="CM33" s="1354">
        <f t="shared" si="116"/>
        <v>34798</v>
      </c>
      <c r="CN33" s="1353">
        <f t="shared" si="116"/>
        <v>38327.5</v>
      </c>
      <c r="CO33" s="542" t="str">
        <f t="shared" si="13"/>
        <v/>
      </c>
      <c r="CP33" s="543" t="str">
        <f t="shared" si="14"/>
        <v/>
      </c>
      <c r="CQ33" s="543">
        <f t="shared" si="15"/>
        <v>12949.96</v>
      </c>
      <c r="CR33" s="543">
        <f t="shared" si="16"/>
        <v>14318</v>
      </c>
      <c r="CS33" s="543">
        <f t="shared" si="17"/>
        <v>15429</v>
      </c>
      <c r="CT33" s="543">
        <f t="shared" si="18"/>
        <v>15511</v>
      </c>
      <c r="CU33" s="544">
        <f t="shared" si="19"/>
        <v>15841</v>
      </c>
      <c r="CV33" s="544">
        <f t="shared" si="20"/>
        <v>16584</v>
      </c>
      <c r="CW33" s="544">
        <f t="shared" si="21"/>
        <v>17947.599999999999</v>
      </c>
      <c r="CX33" s="543">
        <f t="shared" si="22"/>
        <v>18828</v>
      </c>
      <c r="CY33" s="543">
        <f t="shared" si="23"/>
        <v>21433</v>
      </c>
      <c r="CZ33" s="543">
        <f t="shared" si="24"/>
        <v>34798</v>
      </c>
      <c r="DA33" s="543">
        <f t="shared" si="25"/>
        <v>38327.5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353">
        <f t="shared" si="116"/>
        <v>4500</v>
      </c>
      <c r="CE34" s="1354">
        <f t="shared" si="116"/>
        <v>4950</v>
      </c>
      <c r="CF34" s="1354">
        <f t="shared" si="116"/>
        <v>5168</v>
      </c>
      <c r="CG34" s="1354">
        <f t="shared" si="116"/>
        <v>5540</v>
      </c>
      <c r="CH34" s="1354">
        <f t="shared" si="116"/>
        <v>5540</v>
      </c>
      <c r="CI34" s="1355">
        <f t="shared" si="116"/>
        <v>5540</v>
      </c>
      <c r="CJ34" s="1354">
        <f t="shared" si="116"/>
        <v>5570</v>
      </c>
      <c r="CK34" s="1354">
        <f t="shared" si="116"/>
        <v>5640</v>
      </c>
      <c r="CL34" s="1354">
        <f t="shared" si="116"/>
        <v>6200</v>
      </c>
      <c r="CM34" s="1354">
        <f t="shared" si="116"/>
        <v>6840</v>
      </c>
      <c r="CN34" s="1353">
        <f t="shared" si="116"/>
        <v>6900</v>
      </c>
      <c r="CO34" s="542" t="str">
        <f t="shared" si="13"/>
        <v/>
      </c>
      <c r="CP34" s="543" t="str">
        <f t="shared" si="14"/>
        <v/>
      </c>
      <c r="CQ34" s="543">
        <f t="shared" si="15"/>
        <v>4500</v>
      </c>
      <c r="CR34" s="543">
        <f t="shared" si="16"/>
        <v>4950</v>
      </c>
      <c r="CS34" s="543">
        <f t="shared" si="17"/>
        <v>5168</v>
      </c>
      <c r="CT34" s="543">
        <f t="shared" si="18"/>
        <v>5540</v>
      </c>
      <c r="CU34" s="544">
        <f t="shared" si="19"/>
        <v>5540</v>
      </c>
      <c r="CV34" s="544">
        <f t="shared" si="20"/>
        <v>5540</v>
      </c>
      <c r="CW34" s="544">
        <f t="shared" si="21"/>
        <v>5570</v>
      </c>
      <c r="CX34" s="543">
        <f t="shared" si="22"/>
        <v>5640</v>
      </c>
      <c r="CY34" s="543">
        <f t="shared" si="23"/>
        <v>6200</v>
      </c>
      <c r="CZ34" s="543">
        <f t="shared" si="24"/>
        <v>6840</v>
      </c>
      <c r="DA34" s="543">
        <f t="shared" si="25"/>
        <v>6900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3">
        <f t="shared" si="116"/>
        <v>0</v>
      </c>
      <c r="CE35" s="1354">
        <f t="shared" si="116"/>
        <v>0</v>
      </c>
      <c r="CF35" s="1354">
        <f t="shared" si="116"/>
        <v>0</v>
      </c>
      <c r="CG35" s="1354">
        <f t="shared" si="116"/>
        <v>0</v>
      </c>
      <c r="CH35" s="1354">
        <f t="shared" si="116"/>
        <v>0</v>
      </c>
      <c r="CI35" s="1355">
        <f t="shared" si="116"/>
        <v>0</v>
      </c>
      <c r="CJ35" s="1354">
        <f t="shared" si="116"/>
        <v>0</v>
      </c>
      <c r="CK35" s="1354">
        <f t="shared" si="116"/>
        <v>0</v>
      </c>
      <c r="CL35" s="1354">
        <f t="shared" si="116"/>
        <v>0</v>
      </c>
      <c r="CM35" s="1354">
        <f t="shared" si="116"/>
        <v>0</v>
      </c>
      <c r="CN35" s="1353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353">
        <f t="shared" si="116"/>
        <v>810</v>
      </c>
      <c r="CE36" s="1354">
        <f t="shared" si="116"/>
        <v>2050</v>
      </c>
      <c r="CF36" s="1354">
        <f t="shared" si="116"/>
        <v>2280</v>
      </c>
      <c r="CG36" s="1354">
        <f t="shared" si="116"/>
        <v>2310</v>
      </c>
      <c r="CH36" s="1354">
        <f t="shared" si="116"/>
        <v>2350</v>
      </c>
      <c r="CI36" s="1355">
        <f t="shared" si="116"/>
        <v>2355</v>
      </c>
      <c r="CJ36" s="1354">
        <f t="shared" si="116"/>
        <v>2500</v>
      </c>
      <c r="CK36" s="1354">
        <f t="shared" si="116"/>
        <v>2500</v>
      </c>
      <c r="CL36" s="1354">
        <f t="shared" si="116"/>
        <v>2650</v>
      </c>
      <c r="CM36" s="1354">
        <f t="shared" si="116"/>
        <v>2850</v>
      </c>
      <c r="CN36" s="1353">
        <f t="shared" si="116"/>
        <v>5900</v>
      </c>
      <c r="CO36" s="542" t="str">
        <f t="shared" si="13"/>
        <v/>
      </c>
      <c r="CP36" s="543" t="str">
        <f t="shared" si="14"/>
        <v/>
      </c>
      <c r="CQ36" s="543">
        <f t="shared" si="15"/>
        <v>810</v>
      </c>
      <c r="CR36" s="543">
        <f t="shared" si="16"/>
        <v>2050</v>
      </c>
      <c r="CS36" s="543">
        <f t="shared" si="17"/>
        <v>2280</v>
      </c>
      <c r="CT36" s="543">
        <f t="shared" si="18"/>
        <v>2310</v>
      </c>
      <c r="CU36" s="544">
        <f t="shared" si="19"/>
        <v>2350</v>
      </c>
      <c r="CV36" s="544">
        <f t="shared" si="20"/>
        <v>2355</v>
      </c>
      <c r="CW36" s="544">
        <f t="shared" si="21"/>
        <v>2500</v>
      </c>
      <c r="CX36" s="543">
        <f t="shared" si="22"/>
        <v>2500</v>
      </c>
      <c r="CY36" s="543">
        <f t="shared" si="23"/>
        <v>2650</v>
      </c>
      <c r="CZ36" s="543">
        <f t="shared" si="24"/>
        <v>2850</v>
      </c>
      <c r="DA36" s="543">
        <f t="shared" si="25"/>
        <v>5900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353">
        <f t="shared" si="116"/>
        <v>1550</v>
      </c>
      <c r="CE37" s="1354">
        <f t="shared" si="116"/>
        <v>1600</v>
      </c>
      <c r="CF37" s="1354">
        <f t="shared" si="116"/>
        <v>1700</v>
      </c>
      <c r="CG37" s="1354">
        <f t="shared" si="116"/>
        <v>1800</v>
      </c>
      <c r="CH37" s="1354">
        <f t="shared" si="116"/>
        <v>1900</v>
      </c>
      <c r="CI37" s="1355">
        <f t="shared" si="116"/>
        <v>2000</v>
      </c>
      <c r="CJ37" s="1354">
        <f t="shared" si="116"/>
        <v>2000</v>
      </c>
      <c r="CK37" s="1354">
        <f t="shared" si="116"/>
        <v>2100</v>
      </c>
      <c r="CL37" s="1354">
        <f t="shared" si="116"/>
        <v>2100</v>
      </c>
      <c r="CM37" s="1354">
        <f t="shared" si="116"/>
        <v>3700</v>
      </c>
      <c r="CN37" s="1353">
        <f t="shared" si="116"/>
        <v>5500</v>
      </c>
      <c r="CO37" s="542" t="str">
        <f t="shared" si="13"/>
        <v/>
      </c>
      <c r="CP37" s="543" t="str">
        <f t="shared" si="14"/>
        <v/>
      </c>
      <c r="CQ37" s="543">
        <f t="shared" si="15"/>
        <v>1550</v>
      </c>
      <c r="CR37" s="543">
        <f t="shared" si="16"/>
        <v>1600</v>
      </c>
      <c r="CS37" s="543">
        <f t="shared" si="17"/>
        <v>1700</v>
      </c>
      <c r="CT37" s="543">
        <f t="shared" si="18"/>
        <v>1800</v>
      </c>
      <c r="CU37" s="544">
        <f t="shared" si="19"/>
        <v>1900</v>
      </c>
      <c r="CV37" s="544">
        <f t="shared" si="20"/>
        <v>2000</v>
      </c>
      <c r="CW37" s="544">
        <f t="shared" si="21"/>
        <v>2000</v>
      </c>
      <c r="CX37" s="543">
        <f t="shared" si="22"/>
        <v>2100</v>
      </c>
      <c r="CY37" s="543">
        <f t="shared" si="23"/>
        <v>2100</v>
      </c>
      <c r="CZ37" s="543">
        <f t="shared" si="24"/>
        <v>3700</v>
      </c>
      <c r="DA37" s="543">
        <f t="shared" si="25"/>
        <v>5500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353">
        <f t="shared" si="116"/>
        <v>400</v>
      </c>
      <c r="CE38" s="1354">
        <f t="shared" si="116"/>
        <v>800</v>
      </c>
      <c r="CF38" s="1354">
        <f t="shared" si="116"/>
        <v>1000</v>
      </c>
      <c r="CG38" s="1354">
        <f t="shared" si="116"/>
        <v>1200</v>
      </c>
      <c r="CH38" s="1354">
        <f t="shared" si="116"/>
        <v>1500</v>
      </c>
      <c r="CI38" s="1355">
        <f t="shared" si="116"/>
        <v>1550</v>
      </c>
      <c r="CJ38" s="1354">
        <f t="shared" si="116"/>
        <v>1600</v>
      </c>
      <c r="CK38" s="1354">
        <f t="shared" si="116"/>
        <v>1800</v>
      </c>
      <c r="CL38" s="1354">
        <f t="shared" si="116"/>
        <v>2000</v>
      </c>
      <c r="CM38" s="1354">
        <f t="shared" si="116"/>
        <v>2400</v>
      </c>
      <c r="CN38" s="1353">
        <f t="shared" si="116"/>
        <v>9000</v>
      </c>
      <c r="CO38" s="542" t="str">
        <f t="shared" si="13"/>
        <v/>
      </c>
      <c r="CP38" s="543" t="str">
        <f t="shared" si="14"/>
        <v/>
      </c>
      <c r="CQ38" s="543">
        <f t="shared" si="15"/>
        <v>400</v>
      </c>
      <c r="CR38" s="543">
        <f t="shared" si="16"/>
        <v>800</v>
      </c>
      <c r="CS38" s="543">
        <f t="shared" si="17"/>
        <v>1000</v>
      </c>
      <c r="CT38" s="543">
        <f t="shared" si="18"/>
        <v>1200</v>
      </c>
      <c r="CU38" s="544">
        <f t="shared" si="19"/>
        <v>1500</v>
      </c>
      <c r="CV38" s="544">
        <f t="shared" si="20"/>
        <v>1550</v>
      </c>
      <c r="CW38" s="544">
        <f t="shared" si="21"/>
        <v>1600</v>
      </c>
      <c r="CX38" s="543">
        <f t="shared" si="22"/>
        <v>1800</v>
      </c>
      <c r="CY38" s="543">
        <f t="shared" si="23"/>
        <v>2000</v>
      </c>
      <c r="CZ38" s="543">
        <f t="shared" si="24"/>
        <v>2400</v>
      </c>
      <c r="DA38" s="543">
        <f t="shared" si="25"/>
        <v>9000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353">
        <f t="shared" si="116"/>
        <v>300</v>
      </c>
      <c r="CE39" s="1354">
        <f t="shared" si="116"/>
        <v>390</v>
      </c>
      <c r="CF39" s="1354">
        <f t="shared" si="116"/>
        <v>400</v>
      </c>
      <c r="CG39" s="1354">
        <f t="shared" si="116"/>
        <v>450</v>
      </c>
      <c r="CH39" s="1354">
        <f t="shared" si="116"/>
        <v>500</v>
      </c>
      <c r="CI39" s="1355">
        <f t="shared" si="116"/>
        <v>500</v>
      </c>
      <c r="CJ39" s="1354">
        <f t="shared" si="116"/>
        <v>600</v>
      </c>
      <c r="CK39" s="1354">
        <f t="shared" si="116"/>
        <v>600</v>
      </c>
      <c r="CL39" s="1354">
        <f t="shared" si="116"/>
        <v>700</v>
      </c>
      <c r="CM39" s="1354">
        <f t="shared" si="116"/>
        <v>1200</v>
      </c>
      <c r="CN39" s="1353">
        <f t="shared" si="116"/>
        <v>2000</v>
      </c>
      <c r="CO39" s="542" t="str">
        <f t="shared" si="13"/>
        <v/>
      </c>
      <c r="CP39" s="543" t="str">
        <f t="shared" si="14"/>
        <v/>
      </c>
      <c r="CQ39" s="543">
        <f t="shared" si="15"/>
        <v>300</v>
      </c>
      <c r="CR39" s="543">
        <f t="shared" si="16"/>
        <v>390</v>
      </c>
      <c r="CS39" s="543">
        <f t="shared" si="17"/>
        <v>400</v>
      </c>
      <c r="CT39" s="543">
        <f t="shared" si="18"/>
        <v>450</v>
      </c>
      <c r="CU39" s="544">
        <f t="shared" si="19"/>
        <v>500</v>
      </c>
      <c r="CV39" s="544">
        <f t="shared" si="20"/>
        <v>500</v>
      </c>
      <c r="CW39" s="544">
        <f t="shared" si="21"/>
        <v>600</v>
      </c>
      <c r="CX39" s="543">
        <f t="shared" si="22"/>
        <v>600</v>
      </c>
      <c r="CY39" s="543">
        <f t="shared" si="23"/>
        <v>700</v>
      </c>
      <c r="CZ39" s="543">
        <f t="shared" si="24"/>
        <v>1200</v>
      </c>
      <c r="DA39" s="543">
        <f t="shared" si="25"/>
        <v>2000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1032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353">
        <f t="shared" si="116"/>
        <v>1200</v>
      </c>
      <c r="CE40" s="1354">
        <f t="shared" si="116"/>
        <v>1200</v>
      </c>
      <c r="CF40" s="1354">
        <f t="shared" si="116"/>
        <v>1200</v>
      </c>
      <c r="CG40" s="1354">
        <f t="shared" si="116"/>
        <v>2500</v>
      </c>
      <c r="CH40" s="1354">
        <f t="shared" si="116"/>
        <v>3000</v>
      </c>
      <c r="CI40" s="1355">
        <f t="shared" si="116"/>
        <v>3000</v>
      </c>
      <c r="CJ40" s="1354">
        <f t="shared" si="116"/>
        <v>3000</v>
      </c>
      <c r="CK40" s="1354">
        <f t="shared" si="116"/>
        <v>3000</v>
      </c>
      <c r="CL40" s="1354">
        <f t="shared" si="116"/>
        <v>3000</v>
      </c>
      <c r="CM40" s="1354">
        <f t="shared" si="116"/>
        <v>3000</v>
      </c>
      <c r="CN40" s="1353">
        <f t="shared" si="116"/>
        <v>4000</v>
      </c>
      <c r="CO40" s="542" t="str">
        <f t="shared" si="13"/>
        <v/>
      </c>
      <c r="CP40" s="543" t="str">
        <f t="shared" si="14"/>
        <v/>
      </c>
      <c r="CQ40" s="543">
        <f t="shared" si="15"/>
        <v>1200</v>
      </c>
      <c r="CR40" s="543">
        <f t="shared" si="16"/>
        <v>1200</v>
      </c>
      <c r="CS40" s="543">
        <f t="shared" si="17"/>
        <v>1200</v>
      </c>
      <c r="CT40" s="543">
        <f t="shared" si="18"/>
        <v>2500</v>
      </c>
      <c r="CU40" s="544">
        <f t="shared" si="19"/>
        <v>3000</v>
      </c>
      <c r="CV40" s="544">
        <f t="shared" si="20"/>
        <v>3000</v>
      </c>
      <c r="CW40" s="544">
        <f t="shared" si="21"/>
        <v>3000</v>
      </c>
      <c r="CX40" s="543">
        <f t="shared" si="22"/>
        <v>3000</v>
      </c>
      <c r="CY40" s="543">
        <f t="shared" si="23"/>
        <v>3000</v>
      </c>
      <c r="CZ40" s="543">
        <f t="shared" si="24"/>
        <v>3000</v>
      </c>
      <c r="DA40" s="543">
        <f t="shared" si="25"/>
        <v>4000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353">
        <f t="shared" si="116"/>
        <v>0</v>
      </c>
      <c r="CE41" s="1354">
        <f t="shared" si="116"/>
        <v>0</v>
      </c>
      <c r="CF41" s="1354">
        <f t="shared" si="116"/>
        <v>0</v>
      </c>
      <c r="CG41" s="1354">
        <f t="shared" si="116"/>
        <v>0</v>
      </c>
      <c r="CH41" s="1354">
        <f t="shared" si="116"/>
        <v>0</v>
      </c>
      <c r="CI41" s="1355">
        <f t="shared" si="116"/>
        <v>0</v>
      </c>
      <c r="CJ41" s="1354">
        <f t="shared" si="116"/>
        <v>0</v>
      </c>
      <c r="CK41" s="1354">
        <f t="shared" si="116"/>
        <v>0</v>
      </c>
      <c r="CL41" s="1354">
        <f t="shared" si="116"/>
        <v>0</v>
      </c>
      <c r="CM41" s="1354">
        <f t="shared" si="116"/>
        <v>0</v>
      </c>
      <c r="CN41" s="1353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0.31243830207305034</v>
      </c>
      <c r="BX42" s="536">
        <f>IF(BX20=0,"",BX32/BX20)</f>
        <v>0.2602547556253858</v>
      </c>
      <c r="BY42" s="536">
        <f>IF(BY20=0,"",BY32/BY20)</f>
        <v>7.8400639371801681E-2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353">
        <f t="shared" si="116"/>
        <v>5.3804719562243503E-2</v>
      </c>
      <c r="CE42" s="1354">
        <f t="shared" si="116"/>
        <v>5.9900166389351084E-2</v>
      </c>
      <c r="CF42" s="1354">
        <f t="shared" si="116"/>
        <v>6.5510597302504817E-2</v>
      </c>
      <c r="CG42" s="1354">
        <f t="shared" si="116"/>
        <v>7.1596520103456379E-2</v>
      </c>
      <c r="CH42" s="1354">
        <f t="shared" si="116"/>
        <v>7.3650385604113106E-2</v>
      </c>
      <c r="CI42" s="1355">
        <f t="shared" si="116"/>
        <v>7.6126453488372089E-2</v>
      </c>
      <c r="CJ42" s="1354">
        <f t="shared" si="116"/>
        <v>7.8480905353282754E-2</v>
      </c>
      <c r="CK42" s="1354">
        <f t="shared" si="116"/>
        <v>8.8329995995194227E-2</v>
      </c>
      <c r="CL42" s="1354">
        <f t="shared" si="116"/>
        <v>0.11531230415709212</v>
      </c>
      <c r="CM42" s="1354">
        <f t="shared" si="116"/>
        <v>0.12331865254136412</v>
      </c>
      <c r="CN42" s="1353">
        <f t="shared" si="116"/>
        <v>0.24178801219099222</v>
      </c>
      <c r="CO42" s="530" t="str">
        <f t="shared" si="13"/>
        <v/>
      </c>
      <c r="CP42" s="531" t="str">
        <f t="shared" si="14"/>
        <v/>
      </c>
      <c r="CQ42" s="531">
        <f t="shared" si="15"/>
        <v>5.3804719562243503E-2</v>
      </c>
      <c r="CR42" s="531">
        <f t="shared" si="16"/>
        <v>5.9900166389351084E-2</v>
      </c>
      <c r="CS42" s="531">
        <f t="shared" si="17"/>
        <v>6.5510597302504817E-2</v>
      </c>
      <c r="CT42" s="531">
        <f t="shared" si="18"/>
        <v>7.1596520103456379E-2</v>
      </c>
      <c r="CU42" s="532">
        <f t="shared" si="19"/>
        <v>7.3650385604113106E-2</v>
      </c>
      <c r="CV42" s="532">
        <f t="shared" si="20"/>
        <v>7.6126453488372089E-2</v>
      </c>
      <c r="CW42" s="532">
        <f t="shared" si="21"/>
        <v>7.8480905353282754E-2</v>
      </c>
      <c r="CX42" s="531">
        <f t="shared" si="22"/>
        <v>8.8329995995194227E-2</v>
      </c>
      <c r="CY42" s="531">
        <f t="shared" si="23"/>
        <v>0.11531230415709212</v>
      </c>
      <c r="CZ42" s="531">
        <f t="shared" si="24"/>
        <v>0.12331865254136412</v>
      </c>
      <c r="DA42" s="531">
        <f t="shared" si="25"/>
        <v>0.24178801219099222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4384</v>
      </c>
      <c r="BX43" s="556">
        <f>BX20-BX31</f>
        <v>6678</v>
      </c>
      <c r="BY43" s="556">
        <f>BY20-BY31</f>
        <v>83036.5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353">
        <f t="shared" si="116"/>
        <v>59569.5</v>
      </c>
      <c r="CE43" s="1354">
        <f t="shared" si="116"/>
        <v>59691</v>
      </c>
      <c r="CF43" s="1354">
        <f t="shared" si="116"/>
        <v>68099</v>
      </c>
      <c r="CG43" s="1354">
        <f t="shared" si="116"/>
        <v>76841</v>
      </c>
      <c r="CH43" s="1354">
        <f t="shared" si="116"/>
        <v>80179</v>
      </c>
      <c r="CI43" s="1355">
        <f t="shared" si="116"/>
        <v>84589.040000000008</v>
      </c>
      <c r="CJ43" s="1354">
        <f t="shared" si="116"/>
        <v>99172</v>
      </c>
      <c r="CK43" s="1354">
        <f t="shared" si="116"/>
        <v>103752</v>
      </c>
      <c r="CL43" s="1354">
        <f t="shared" si="116"/>
        <v>113809</v>
      </c>
      <c r="CM43" s="1354">
        <f t="shared" si="116"/>
        <v>123832</v>
      </c>
      <c r="CN43" s="1353">
        <f t="shared" si="116"/>
        <v>136552.4</v>
      </c>
      <c r="CO43" s="542" t="str">
        <f t="shared" si="13"/>
        <v/>
      </c>
      <c r="CP43" s="543" t="str">
        <f t="shared" si="14"/>
        <v/>
      </c>
      <c r="CQ43" s="543">
        <f t="shared" si="15"/>
        <v>59569.5</v>
      </c>
      <c r="CR43" s="543">
        <f t="shared" si="16"/>
        <v>59691</v>
      </c>
      <c r="CS43" s="543">
        <f t="shared" si="17"/>
        <v>68099</v>
      </c>
      <c r="CT43" s="543">
        <f t="shared" si="18"/>
        <v>76841</v>
      </c>
      <c r="CU43" s="544">
        <f t="shared" si="19"/>
        <v>80179</v>
      </c>
      <c r="CV43" s="544">
        <f t="shared" si="20"/>
        <v>84589.040000000008</v>
      </c>
      <c r="CW43" s="544">
        <f t="shared" si="21"/>
        <v>99172</v>
      </c>
      <c r="CX43" s="543">
        <f t="shared" si="22"/>
        <v>103752</v>
      </c>
      <c r="CY43" s="543">
        <f t="shared" si="23"/>
        <v>113809</v>
      </c>
      <c r="CZ43" s="543">
        <f t="shared" si="24"/>
        <v>123832</v>
      </c>
      <c r="DA43" s="543">
        <f t="shared" si="25"/>
        <v>136552.4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7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9"/>
      <c r="CE45" s="1330"/>
      <c r="CF45" s="1330"/>
      <c r="CG45" s="1330"/>
      <c r="CH45" s="1330"/>
      <c r="CI45" s="1330"/>
      <c r="CJ45" s="1330"/>
      <c r="CK45" s="1330"/>
      <c r="CL45" s="1330"/>
      <c r="CM45" s="1330"/>
      <c r="CN45" s="1329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1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1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1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1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1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1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1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1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1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1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1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1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1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1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1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1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1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1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7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7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1" t="str">
        <f t="shared" si="184"/>
        <v/>
      </c>
      <c r="CE67" s="1322" t="str">
        <f t="shared" si="185"/>
        <v/>
      </c>
      <c r="CF67" s="1322" t="str">
        <f t="shared" si="186"/>
        <v/>
      </c>
      <c r="CG67" s="1322" t="str">
        <f t="shared" si="187"/>
        <v/>
      </c>
      <c r="CH67" s="1322" t="str">
        <f t="shared" si="188"/>
        <v/>
      </c>
      <c r="CI67" s="1323" t="str">
        <f t="shared" si="189"/>
        <v/>
      </c>
      <c r="CJ67" s="1322" t="str">
        <f t="shared" si="190"/>
        <v/>
      </c>
      <c r="CK67" s="1322" t="str">
        <f t="shared" si="191"/>
        <v/>
      </c>
      <c r="CL67" s="1322" t="str">
        <f t="shared" si="192"/>
        <v/>
      </c>
      <c r="CM67" s="1322" t="str">
        <f t="shared" si="193"/>
        <v/>
      </c>
      <c r="CN67" s="1321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1" t="str">
        <f t="shared" si="184"/>
        <v/>
      </c>
      <c r="CE68" s="1322" t="str">
        <f t="shared" si="185"/>
        <v/>
      </c>
      <c r="CF68" s="1322" t="str">
        <f t="shared" si="186"/>
        <v/>
      </c>
      <c r="CG68" s="1322" t="str">
        <f t="shared" si="187"/>
        <v/>
      </c>
      <c r="CH68" s="1322" t="str">
        <f t="shared" si="188"/>
        <v/>
      </c>
      <c r="CI68" s="1323" t="str">
        <f t="shared" si="189"/>
        <v/>
      </c>
      <c r="CJ68" s="1322" t="str">
        <f t="shared" si="190"/>
        <v/>
      </c>
      <c r="CK68" s="1322" t="str">
        <f t="shared" si="191"/>
        <v/>
      </c>
      <c r="CL68" s="1322" t="str">
        <f t="shared" si="192"/>
        <v/>
      </c>
      <c r="CM68" s="1322" t="str">
        <f t="shared" si="193"/>
        <v/>
      </c>
      <c r="CN68" s="1321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1" t="str">
        <f t="shared" si="184"/>
        <v/>
      </c>
      <c r="CE69" s="1322" t="str">
        <f t="shared" si="185"/>
        <v/>
      </c>
      <c r="CF69" s="1322" t="str">
        <f t="shared" si="186"/>
        <v/>
      </c>
      <c r="CG69" s="1322" t="str">
        <f t="shared" si="187"/>
        <v/>
      </c>
      <c r="CH69" s="1322" t="str">
        <f t="shared" si="188"/>
        <v/>
      </c>
      <c r="CI69" s="1323" t="str">
        <f t="shared" si="189"/>
        <v/>
      </c>
      <c r="CJ69" s="1322" t="str">
        <f t="shared" si="190"/>
        <v/>
      </c>
      <c r="CK69" s="1322" t="str">
        <f t="shared" si="191"/>
        <v/>
      </c>
      <c r="CL69" s="1322" t="str">
        <f t="shared" si="192"/>
        <v/>
      </c>
      <c r="CM69" s="1322" t="str">
        <f t="shared" si="193"/>
        <v/>
      </c>
      <c r="CN69" s="1321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1" t="str">
        <f t="shared" si="184"/>
        <v/>
      </c>
      <c r="CE70" s="1322" t="str">
        <f t="shared" si="185"/>
        <v/>
      </c>
      <c r="CF70" s="1322" t="str">
        <f t="shared" si="186"/>
        <v/>
      </c>
      <c r="CG70" s="1322" t="str">
        <f t="shared" si="187"/>
        <v/>
      </c>
      <c r="CH70" s="1322" t="str">
        <f t="shared" si="188"/>
        <v/>
      </c>
      <c r="CI70" s="1323" t="str">
        <f t="shared" si="189"/>
        <v/>
      </c>
      <c r="CJ70" s="1322" t="str">
        <f t="shared" si="190"/>
        <v/>
      </c>
      <c r="CK70" s="1322" t="str">
        <f t="shared" si="191"/>
        <v/>
      </c>
      <c r="CL70" s="1322" t="str">
        <f t="shared" si="192"/>
        <v/>
      </c>
      <c r="CM70" s="1322" t="str">
        <f t="shared" si="193"/>
        <v/>
      </c>
      <c r="CN70" s="1321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1" t="str">
        <f t="shared" si="184"/>
        <v/>
      </c>
      <c r="CE71" s="1322" t="str">
        <f t="shared" si="185"/>
        <v/>
      </c>
      <c r="CF71" s="1322" t="str">
        <f t="shared" si="186"/>
        <v/>
      </c>
      <c r="CG71" s="1322" t="str">
        <f t="shared" si="187"/>
        <v/>
      </c>
      <c r="CH71" s="1322" t="str">
        <f t="shared" si="188"/>
        <v/>
      </c>
      <c r="CI71" s="1323" t="str">
        <f t="shared" si="189"/>
        <v/>
      </c>
      <c r="CJ71" s="1322" t="str">
        <f t="shared" si="190"/>
        <v/>
      </c>
      <c r="CK71" s="1322" t="str">
        <f t="shared" si="191"/>
        <v/>
      </c>
      <c r="CL71" s="1322" t="str">
        <f t="shared" si="192"/>
        <v/>
      </c>
      <c r="CM71" s="1322" t="str">
        <f t="shared" si="193"/>
        <v/>
      </c>
      <c r="CN71" s="1321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1" t="str">
        <f t="shared" si="184"/>
        <v/>
      </c>
      <c r="CE72" s="1322" t="str">
        <f t="shared" si="185"/>
        <v/>
      </c>
      <c r="CF72" s="1322" t="str">
        <f t="shared" si="186"/>
        <v/>
      </c>
      <c r="CG72" s="1322" t="str">
        <f t="shared" si="187"/>
        <v/>
      </c>
      <c r="CH72" s="1322" t="str">
        <f t="shared" si="188"/>
        <v/>
      </c>
      <c r="CI72" s="1323" t="str">
        <f t="shared" si="189"/>
        <v/>
      </c>
      <c r="CJ72" s="1322" t="str">
        <f t="shared" si="190"/>
        <v/>
      </c>
      <c r="CK72" s="1322" t="str">
        <f t="shared" si="191"/>
        <v/>
      </c>
      <c r="CL72" s="1322" t="str">
        <f t="shared" si="192"/>
        <v/>
      </c>
      <c r="CM72" s="1322" t="str">
        <f t="shared" si="193"/>
        <v/>
      </c>
      <c r="CN72" s="1321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1" t="str">
        <f t="shared" si="184"/>
        <v/>
      </c>
      <c r="CE73" s="1322" t="str">
        <f t="shared" si="185"/>
        <v/>
      </c>
      <c r="CF73" s="1322" t="str">
        <f t="shared" si="186"/>
        <v/>
      </c>
      <c r="CG73" s="1322" t="str">
        <f t="shared" si="187"/>
        <v/>
      </c>
      <c r="CH73" s="1322" t="str">
        <f t="shared" si="188"/>
        <v/>
      </c>
      <c r="CI73" s="1323" t="str">
        <f t="shared" si="189"/>
        <v/>
      </c>
      <c r="CJ73" s="1322" t="str">
        <f t="shared" si="190"/>
        <v/>
      </c>
      <c r="CK73" s="1322" t="str">
        <f t="shared" si="191"/>
        <v/>
      </c>
      <c r="CL73" s="1322" t="str">
        <f t="shared" si="192"/>
        <v/>
      </c>
      <c r="CM73" s="1322" t="str">
        <f t="shared" si="193"/>
        <v/>
      </c>
      <c r="CN73" s="1321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1" t="str">
        <f t="shared" si="184"/>
        <v/>
      </c>
      <c r="CE74" s="1322" t="str">
        <f t="shared" si="185"/>
        <v/>
      </c>
      <c r="CF74" s="1322" t="str">
        <f t="shared" si="186"/>
        <v/>
      </c>
      <c r="CG74" s="1322" t="str">
        <f t="shared" si="187"/>
        <v/>
      </c>
      <c r="CH74" s="1322" t="str">
        <f t="shared" si="188"/>
        <v/>
      </c>
      <c r="CI74" s="1323" t="str">
        <f t="shared" si="189"/>
        <v/>
      </c>
      <c r="CJ74" s="1322" t="str">
        <f t="shared" si="190"/>
        <v/>
      </c>
      <c r="CK74" s="1322" t="str">
        <f t="shared" si="191"/>
        <v/>
      </c>
      <c r="CL74" s="1322" t="str">
        <f t="shared" si="192"/>
        <v/>
      </c>
      <c r="CM74" s="1322" t="str">
        <f t="shared" si="193"/>
        <v/>
      </c>
      <c r="CN74" s="1321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1" t="str">
        <f t="shared" si="184"/>
        <v/>
      </c>
      <c r="CE75" s="1322" t="str">
        <f t="shared" si="185"/>
        <v/>
      </c>
      <c r="CF75" s="1322" t="str">
        <f t="shared" si="186"/>
        <v/>
      </c>
      <c r="CG75" s="1322" t="str">
        <f t="shared" si="187"/>
        <v/>
      </c>
      <c r="CH75" s="1322" t="str">
        <f t="shared" si="188"/>
        <v/>
      </c>
      <c r="CI75" s="1323" t="str">
        <f t="shared" si="189"/>
        <v/>
      </c>
      <c r="CJ75" s="1322" t="str">
        <f t="shared" si="190"/>
        <v/>
      </c>
      <c r="CK75" s="1322" t="str">
        <f t="shared" si="191"/>
        <v/>
      </c>
      <c r="CL75" s="1322" t="str">
        <f t="shared" si="192"/>
        <v/>
      </c>
      <c r="CM75" s="1322" t="str">
        <f t="shared" si="193"/>
        <v/>
      </c>
      <c r="CN75" s="1321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1" t="str">
        <f t="shared" si="184"/>
        <v/>
      </c>
      <c r="CE76" s="1322" t="str">
        <f t="shared" si="185"/>
        <v/>
      </c>
      <c r="CF76" s="1322" t="str">
        <f t="shared" si="186"/>
        <v/>
      </c>
      <c r="CG76" s="1322" t="str">
        <f t="shared" si="187"/>
        <v/>
      </c>
      <c r="CH76" s="1322" t="str">
        <f t="shared" si="188"/>
        <v/>
      </c>
      <c r="CI76" s="1323" t="str">
        <f t="shared" si="189"/>
        <v/>
      </c>
      <c r="CJ76" s="1322" t="str">
        <f t="shared" si="190"/>
        <v/>
      </c>
      <c r="CK76" s="1322" t="str">
        <f t="shared" si="191"/>
        <v/>
      </c>
      <c r="CL76" s="1322" t="str">
        <f t="shared" si="192"/>
        <v/>
      </c>
      <c r="CM76" s="1322" t="str">
        <f t="shared" si="193"/>
        <v/>
      </c>
      <c r="CN76" s="1321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1" t="str">
        <f t="shared" si="184"/>
        <v/>
      </c>
      <c r="CE77" s="1322" t="str">
        <f t="shared" si="185"/>
        <v/>
      </c>
      <c r="CF77" s="1322" t="str">
        <f t="shared" si="186"/>
        <v/>
      </c>
      <c r="CG77" s="1322" t="str">
        <f t="shared" si="187"/>
        <v/>
      </c>
      <c r="CH77" s="1322" t="str">
        <f t="shared" si="188"/>
        <v/>
      </c>
      <c r="CI77" s="1323" t="str">
        <f t="shared" si="189"/>
        <v/>
      </c>
      <c r="CJ77" s="1322" t="str">
        <f t="shared" si="190"/>
        <v/>
      </c>
      <c r="CK77" s="1322" t="str">
        <f t="shared" si="191"/>
        <v/>
      </c>
      <c r="CL77" s="1322" t="str">
        <f t="shared" si="192"/>
        <v/>
      </c>
      <c r="CM77" s="1322" t="str">
        <f t="shared" si="193"/>
        <v/>
      </c>
      <c r="CN77" s="1321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1" t="str">
        <f t="shared" si="184"/>
        <v/>
      </c>
      <c r="CE78" s="1322" t="str">
        <f t="shared" si="185"/>
        <v/>
      </c>
      <c r="CF78" s="1322" t="str">
        <f t="shared" si="186"/>
        <v/>
      </c>
      <c r="CG78" s="1322" t="str">
        <f t="shared" si="187"/>
        <v/>
      </c>
      <c r="CH78" s="1322" t="str">
        <f t="shared" si="188"/>
        <v/>
      </c>
      <c r="CI78" s="1323" t="str">
        <f t="shared" si="189"/>
        <v/>
      </c>
      <c r="CJ78" s="1322" t="str">
        <f t="shared" si="190"/>
        <v/>
      </c>
      <c r="CK78" s="1322" t="str">
        <f t="shared" si="191"/>
        <v/>
      </c>
      <c r="CL78" s="1322" t="str">
        <f t="shared" si="192"/>
        <v/>
      </c>
      <c r="CM78" s="1322" t="str">
        <f t="shared" si="193"/>
        <v/>
      </c>
      <c r="CN78" s="1321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1" t="str">
        <f t="shared" si="184"/>
        <v/>
      </c>
      <c r="CE79" s="1322" t="str">
        <f t="shared" si="185"/>
        <v/>
      </c>
      <c r="CF79" s="1322" t="str">
        <f t="shared" si="186"/>
        <v/>
      </c>
      <c r="CG79" s="1322" t="str">
        <f t="shared" si="187"/>
        <v/>
      </c>
      <c r="CH79" s="1322" t="str">
        <f t="shared" si="188"/>
        <v/>
      </c>
      <c r="CI79" s="1323" t="str">
        <f t="shared" si="189"/>
        <v/>
      </c>
      <c r="CJ79" s="1322" t="str">
        <f t="shared" si="190"/>
        <v/>
      </c>
      <c r="CK79" s="1322" t="str">
        <f t="shared" si="191"/>
        <v/>
      </c>
      <c r="CL79" s="1322" t="str">
        <f t="shared" si="192"/>
        <v/>
      </c>
      <c r="CM79" s="1322" t="str">
        <f t="shared" si="193"/>
        <v/>
      </c>
      <c r="CN79" s="1321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1" t="str">
        <f t="shared" si="184"/>
        <v/>
      </c>
      <c r="CE80" s="1322" t="str">
        <f t="shared" si="185"/>
        <v/>
      </c>
      <c r="CF80" s="1322" t="str">
        <f t="shared" si="186"/>
        <v/>
      </c>
      <c r="CG80" s="1322" t="str">
        <f t="shared" si="187"/>
        <v/>
      </c>
      <c r="CH80" s="1322" t="str">
        <f t="shared" si="188"/>
        <v/>
      </c>
      <c r="CI80" s="1323" t="str">
        <f t="shared" si="189"/>
        <v/>
      </c>
      <c r="CJ80" s="1322" t="str">
        <f t="shared" si="190"/>
        <v/>
      </c>
      <c r="CK80" s="1322" t="str">
        <f t="shared" si="191"/>
        <v/>
      </c>
      <c r="CL80" s="1322" t="str">
        <f t="shared" si="192"/>
        <v/>
      </c>
      <c r="CM80" s="1322" t="str">
        <f t="shared" si="193"/>
        <v/>
      </c>
      <c r="CN80" s="1321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1">
        <f t="shared" si="184"/>
        <v>1</v>
      </c>
      <c r="CE81" s="1322">
        <f t="shared" si="185"/>
        <v>1</v>
      </c>
      <c r="CF81" s="1322">
        <f t="shared" si="186"/>
        <v>1</v>
      </c>
      <c r="CG81" s="1322">
        <f t="shared" si="187"/>
        <v>1</v>
      </c>
      <c r="CH81" s="1322">
        <f t="shared" si="188"/>
        <v>1</v>
      </c>
      <c r="CI81" s="1323">
        <f t="shared" si="189"/>
        <v>1</v>
      </c>
      <c r="CJ81" s="1322">
        <f t="shared" si="190"/>
        <v>1</v>
      </c>
      <c r="CK81" s="1322">
        <f t="shared" si="191"/>
        <v>1</v>
      </c>
      <c r="CL81" s="1322">
        <f t="shared" si="192"/>
        <v>1</v>
      </c>
      <c r="CM81" s="1322">
        <f t="shared" si="193"/>
        <v>1</v>
      </c>
      <c r="CN81" s="1321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1" t="str">
        <f t="shared" si="184"/>
        <v/>
      </c>
      <c r="CE82" s="1322" t="str">
        <f t="shared" si="185"/>
        <v/>
      </c>
      <c r="CF82" s="1322" t="str">
        <f t="shared" si="186"/>
        <v/>
      </c>
      <c r="CG82" s="1322" t="str">
        <f t="shared" si="187"/>
        <v/>
      </c>
      <c r="CH82" s="1322" t="str">
        <f t="shared" si="188"/>
        <v/>
      </c>
      <c r="CI82" s="1323" t="str">
        <f t="shared" si="189"/>
        <v/>
      </c>
      <c r="CJ82" s="1322" t="str">
        <f t="shared" si="190"/>
        <v/>
      </c>
      <c r="CK82" s="1322" t="str">
        <f t="shared" si="191"/>
        <v/>
      </c>
      <c r="CL82" s="1322" t="str">
        <f t="shared" si="192"/>
        <v/>
      </c>
      <c r="CM82" s="1322" t="str">
        <f t="shared" si="193"/>
        <v/>
      </c>
      <c r="CN82" s="1321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3" t="str">
        <f t="shared" si="184"/>
        <v/>
      </c>
      <c r="CE83" s="1335" t="str">
        <f t="shared" si="185"/>
        <v/>
      </c>
      <c r="CF83" s="1335" t="str">
        <f t="shared" si="186"/>
        <v/>
      </c>
      <c r="CG83" s="1335" t="str">
        <f t="shared" si="187"/>
        <v/>
      </c>
      <c r="CH83" s="1335" t="str">
        <f t="shared" si="188"/>
        <v/>
      </c>
      <c r="CI83" s="1336" t="str">
        <f t="shared" si="189"/>
        <v/>
      </c>
      <c r="CJ83" s="1335" t="str">
        <f t="shared" si="190"/>
        <v/>
      </c>
      <c r="CK83" s="1335" t="str">
        <f t="shared" si="191"/>
        <v/>
      </c>
      <c r="CL83" s="1335" t="str">
        <f t="shared" si="192"/>
        <v/>
      </c>
      <c r="CM83" s="1335" t="str">
        <f t="shared" si="193"/>
        <v/>
      </c>
      <c r="CN83" s="1333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8" t="str">
        <f t="shared" ref="B84:R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 t="str">
        <f t="shared" si="235"/>
        <v/>
      </c>
      <c r="O84" s="618" t="str">
        <f t="shared" si="235"/>
        <v/>
      </c>
      <c r="P84" s="618" t="str">
        <f t="shared" si="235"/>
        <v/>
      </c>
      <c r="Q84" s="618" t="str">
        <f t="shared" si="235"/>
        <v/>
      </c>
      <c r="R84" s="618" t="str">
        <f t="shared" si="235"/>
        <v/>
      </c>
      <c r="S84" s="595"/>
      <c r="T84" s="618" t="str">
        <f t="shared" ref="T84:AD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/>
      <c r="AF84" s="618"/>
      <c r="AG84" s="618"/>
      <c r="AH84" s="618"/>
      <c r="AI84" s="618"/>
      <c r="AJ84" s="618"/>
      <c r="AK84" s="595"/>
      <c r="AL84" s="618" t="str">
        <f t="shared" ref="AL84:AV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/>
      <c r="AX84" s="618"/>
      <c r="AY84" s="618"/>
      <c r="AZ84" s="618"/>
      <c r="BA84" s="618"/>
      <c r="BB84" s="618"/>
      <c r="BC84" s="595"/>
      <c r="BD84" s="618" t="str">
        <f t="shared" ref="BD84:BN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/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1" t="str">
        <f t="shared" si="184"/>
        <v/>
      </c>
      <c r="CE84" s="1322" t="str">
        <f t="shared" si="185"/>
        <v/>
      </c>
      <c r="CF84" s="1322" t="str">
        <f t="shared" si="186"/>
        <v/>
      </c>
      <c r="CG84" s="1322" t="str">
        <f t="shared" si="187"/>
        <v/>
      </c>
      <c r="CH84" s="1322" t="str">
        <f t="shared" si="188"/>
        <v/>
      </c>
      <c r="CI84" s="1323" t="str">
        <f t="shared" si="189"/>
        <v/>
      </c>
      <c r="CJ84" s="1322" t="str">
        <f t="shared" si="190"/>
        <v/>
      </c>
      <c r="CK84" s="1322" t="str">
        <f t="shared" si="191"/>
        <v/>
      </c>
      <c r="CL84" s="1322" t="str">
        <f t="shared" si="192"/>
        <v/>
      </c>
      <c r="CM84" s="1322" t="str">
        <f t="shared" si="193"/>
        <v/>
      </c>
      <c r="CN84" s="1321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1" t="str">
        <f t="shared" si="184"/>
        <v/>
      </c>
      <c r="CE85" s="1322" t="str">
        <f t="shared" si="185"/>
        <v/>
      </c>
      <c r="CF85" s="1322" t="str">
        <f t="shared" si="186"/>
        <v/>
      </c>
      <c r="CG85" s="1322" t="str">
        <f t="shared" si="187"/>
        <v/>
      </c>
      <c r="CH85" s="1322" t="str">
        <f t="shared" si="188"/>
        <v/>
      </c>
      <c r="CI85" s="1323" t="str">
        <f t="shared" si="189"/>
        <v/>
      </c>
      <c r="CJ85" s="1322" t="str">
        <f t="shared" si="190"/>
        <v/>
      </c>
      <c r="CK85" s="1322" t="str">
        <f t="shared" si="191"/>
        <v/>
      </c>
      <c r="CL85" s="1322" t="str">
        <f t="shared" si="192"/>
        <v/>
      </c>
      <c r="CM85" s="1322" t="str">
        <f t="shared" si="193"/>
        <v/>
      </c>
      <c r="CN85" s="1321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1" t="str">
        <f t="shared" si="184"/>
        <v/>
      </c>
      <c r="CE86" s="1322" t="str">
        <f t="shared" si="185"/>
        <v/>
      </c>
      <c r="CF86" s="1322" t="str">
        <f t="shared" si="186"/>
        <v/>
      </c>
      <c r="CG86" s="1322" t="str">
        <f t="shared" si="187"/>
        <v/>
      </c>
      <c r="CH86" s="1322" t="str">
        <f t="shared" si="188"/>
        <v/>
      </c>
      <c r="CI86" s="1323" t="str">
        <f t="shared" si="189"/>
        <v/>
      </c>
      <c r="CJ86" s="1322" t="str">
        <f t="shared" si="190"/>
        <v/>
      </c>
      <c r="CK86" s="1322" t="str">
        <f t="shared" si="191"/>
        <v/>
      </c>
      <c r="CL86" s="1322" t="str">
        <f t="shared" si="192"/>
        <v/>
      </c>
      <c r="CM86" s="1322" t="str">
        <f t="shared" si="193"/>
        <v/>
      </c>
      <c r="CN86" s="1321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1" t="str">
        <f t="shared" si="184"/>
        <v/>
      </c>
      <c r="CE87" s="1322" t="str">
        <f t="shared" si="185"/>
        <v/>
      </c>
      <c r="CF87" s="1322" t="str">
        <f t="shared" si="186"/>
        <v/>
      </c>
      <c r="CG87" s="1322" t="str">
        <f t="shared" si="187"/>
        <v/>
      </c>
      <c r="CH87" s="1322" t="str">
        <f t="shared" si="188"/>
        <v/>
      </c>
      <c r="CI87" s="1323" t="str">
        <f t="shared" si="189"/>
        <v/>
      </c>
      <c r="CJ87" s="1322" t="str">
        <f t="shared" si="190"/>
        <v/>
      </c>
      <c r="CK87" s="1322" t="str">
        <f t="shared" si="191"/>
        <v/>
      </c>
      <c r="CL87" s="1322" t="str">
        <f t="shared" si="192"/>
        <v/>
      </c>
      <c r="CM87" s="1322" t="str">
        <f t="shared" si="193"/>
        <v/>
      </c>
      <c r="CN87" s="1321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4" customFormat="1" ht="15.75" hidden="1" customHeight="1">
      <c r="A88" s="587" t="s">
        <v>201</v>
      </c>
      <c r="B88" s="622" t="str">
        <f t="shared" ref="B88:R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 t="str">
        <f t="shared" si="239"/>
        <v/>
      </c>
      <c r="O88" s="622" t="str">
        <f t="shared" si="239"/>
        <v/>
      </c>
      <c r="P88" s="622" t="str">
        <f t="shared" si="239"/>
        <v/>
      </c>
      <c r="Q88" s="622" t="str">
        <f t="shared" si="239"/>
        <v/>
      </c>
      <c r="R88" s="622" t="str">
        <f t="shared" si="239"/>
        <v/>
      </c>
      <c r="S88" s="589"/>
      <c r="T88" s="622" t="str">
        <f t="shared" ref="T88:AD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/>
      <c r="AF88" s="622"/>
      <c r="AG88" s="622"/>
      <c r="AH88" s="622"/>
      <c r="AI88" s="622"/>
      <c r="AJ88" s="622"/>
      <c r="AK88" s="589"/>
      <c r="AL88" s="622" t="str">
        <f t="shared" ref="AL88:AV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/>
      <c r="AX88" s="622"/>
      <c r="AY88" s="622"/>
      <c r="AZ88" s="622"/>
      <c r="BA88" s="622"/>
      <c r="BB88" s="622"/>
      <c r="BC88" s="589"/>
      <c r="BD88" s="622" t="str">
        <f t="shared" ref="BD88:BN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/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1" t="str">
        <f t="shared" si="184"/>
        <v/>
      </c>
      <c r="CE88" s="1322" t="str">
        <f t="shared" si="185"/>
        <v/>
      </c>
      <c r="CF88" s="1322" t="str">
        <f t="shared" si="186"/>
        <v/>
      </c>
      <c r="CG88" s="1322" t="str">
        <f t="shared" si="187"/>
        <v/>
      </c>
      <c r="CH88" s="1322" t="str">
        <f t="shared" si="188"/>
        <v/>
      </c>
      <c r="CI88" s="1323" t="str">
        <f t="shared" si="189"/>
        <v/>
      </c>
      <c r="CJ88" s="1322" t="str">
        <f t="shared" si="190"/>
        <v/>
      </c>
      <c r="CK88" s="1322" t="str">
        <f t="shared" si="191"/>
        <v/>
      </c>
      <c r="CL88" s="1322" t="str">
        <f t="shared" si="192"/>
        <v/>
      </c>
      <c r="CM88" s="1322" t="str">
        <f t="shared" si="193"/>
        <v/>
      </c>
      <c r="CN88" s="1321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3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3"/>
    </row>
    <row r="89" spans="1:122" s="478" customFormat="1" ht="15.75" hidden="1" customHeight="1">
      <c r="A89" s="587" t="s">
        <v>202</v>
      </c>
      <c r="B89" s="625" t="str">
        <f t="shared" ref="B89:R89" si="243">IF(B84="","",(SUM(B69)*2973-SUM(B70,B74)*(2973-1549*(B73=0))-SUM(B85,B86)*32930)/$G$1/365/B$46)</f>
        <v/>
      </c>
      <c r="C89" s="625" t="str">
        <f t="shared" si="243"/>
        <v/>
      </c>
      <c r="D89" s="625" t="str">
        <f t="shared" si="243"/>
        <v/>
      </c>
      <c r="E89" s="625" t="str">
        <f t="shared" si="243"/>
        <v/>
      </c>
      <c r="F89" s="625" t="str">
        <f t="shared" si="243"/>
        <v/>
      </c>
      <c r="G89" s="625" t="str">
        <f t="shared" si="243"/>
        <v/>
      </c>
      <c r="H89" s="625" t="str">
        <f t="shared" si="243"/>
        <v/>
      </c>
      <c r="I89" s="625" t="str">
        <f t="shared" si="243"/>
        <v/>
      </c>
      <c r="J89" s="625" t="str">
        <f t="shared" si="243"/>
        <v/>
      </c>
      <c r="K89" s="625" t="str">
        <f t="shared" si="243"/>
        <v/>
      </c>
      <c r="L89" s="625" t="str">
        <f t="shared" si="243"/>
        <v/>
      </c>
      <c r="M89" s="625" t="str">
        <f t="shared" si="243"/>
        <v/>
      </c>
      <c r="N89" s="625" t="str">
        <f t="shared" si="243"/>
        <v/>
      </c>
      <c r="O89" s="625" t="str">
        <f t="shared" si="243"/>
        <v/>
      </c>
      <c r="P89" s="625" t="str">
        <f t="shared" si="243"/>
        <v/>
      </c>
      <c r="Q89" s="625" t="str">
        <f t="shared" si="243"/>
        <v/>
      </c>
      <c r="R89" s="625" t="str">
        <f t="shared" si="243"/>
        <v/>
      </c>
      <c r="S89" s="595"/>
      <c r="T89" s="625" t="str">
        <f t="shared" ref="T89:AD89" si="244">IF(T84="","",(SUM(T69)*2973-SUM(T70,T74)*(2973-1549*(T73=0))-SUM(T85,T86)*32930)/$G$1/365/T$46)</f>
        <v/>
      </c>
      <c r="U89" s="625" t="str">
        <f t="shared" si="244"/>
        <v/>
      </c>
      <c r="V89" s="625" t="str">
        <f t="shared" si="244"/>
        <v/>
      </c>
      <c r="W89" s="625" t="str">
        <f t="shared" si="244"/>
        <v/>
      </c>
      <c r="X89" s="625" t="str">
        <f t="shared" si="244"/>
        <v/>
      </c>
      <c r="Y89" s="625" t="str">
        <f t="shared" si="244"/>
        <v/>
      </c>
      <c r="Z89" s="625" t="str">
        <f t="shared" si="244"/>
        <v/>
      </c>
      <c r="AA89" s="625" t="str">
        <f t="shared" si="244"/>
        <v/>
      </c>
      <c r="AB89" s="625" t="str">
        <f t="shared" si="244"/>
        <v/>
      </c>
      <c r="AC89" s="625" t="str">
        <f t="shared" si="244"/>
        <v/>
      </c>
      <c r="AD89" s="625" t="str">
        <f t="shared" si="244"/>
        <v/>
      </c>
      <c r="AE89" s="625"/>
      <c r="AF89" s="625"/>
      <c r="AG89" s="625"/>
      <c r="AH89" s="625"/>
      <c r="AI89" s="625"/>
      <c r="AJ89" s="625"/>
      <c r="AK89" s="595"/>
      <c r="AL89" s="625" t="str">
        <f t="shared" ref="AL89:AV89" si="245">IF(AL84="","",(SUM(AL69)*2973-SUM(AL70,AL74)*(2973-1549*(AL73=0))-SUM(AL85,AL86)*32930)/$G$1/365/AL$46)</f>
        <v/>
      </c>
      <c r="AM89" s="625" t="str">
        <f t="shared" si="245"/>
        <v/>
      </c>
      <c r="AN89" s="625" t="str">
        <f t="shared" si="245"/>
        <v/>
      </c>
      <c r="AO89" s="625" t="str">
        <f t="shared" si="245"/>
        <v/>
      </c>
      <c r="AP89" s="625" t="str">
        <f t="shared" si="245"/>
        <v/>
      </c>
      <c r="AQ89" s="625" t="str">
        <f t="shared" si="245"/>
        <v/>
      </c>
      <c r="AR89" s="625" t="str">
        <f t="shared" si="245"/>
        <v/>
      </c>
      <c r="AS89" s="625" t="str">
        <f t="shared" si="245"/>
        <v/>
      </c>
      <c r="AT89" s="625" t="str">
        <f t="shared" si="245"/>
        <v/>
      </c>
      <c r="AU89" s="625" t="str">
        <f t="shared" si="245"/>
        <v/>
      </c>
      <c r="AV89" s="625" t="str">
        <f t="shared" si="245"/>
        <v/>
      </c>
      <c r="AW89" s="625"/>
      <c r="AX89" s="625"/>
      <c r="AY89" s="625"/>
      <c r="AZ89" s="625"/>
      <c r="BA89" s="625"/>
      <c r="BB89" s="625"/>
      <c r="BC89" s="595"/>
      <c r="BD89" s="625" t="str">
        <f t="shared" ref="BD89:BN89" si="246">IF(BD84="","",(SUM(BD69)*2973-SUM(BD70,BD74)*(2973-1549*(BD73=0))-SUM(BD85,BD86)*32930)/$G$1/365/BD$46)</f>
        <v/>
      </c>
      <c r="BE89" s="625" t="str">
        <f t="shared" si="246"/>
        <v/>
      </c>
      <c r="BF89" s="625" t="str">
        <f t="shared" si="246"/>
        <v/>
      </c>
      <c r="BG89" s="625" t="str">
        <f t="shared" si="246"/>
        <v/>
      </c>
      <c r="BH89" s="625" t="str">
        <f t="shared" si="246"/>
        <v/>
      </c>
      <c r="BI89" s="625" t="str">
        <f t="shared" si="246"/>
        <v/>
      </c>
      <c r="BJ89" s="625" t="str">
        <f t="shared" si="246"/>
        <v/>
      </c>
      <c r="BK89" s="625" t="str">
        <f t="shared" si="246"/>
        <v/>
      </c>
      <c r="BL89" s="625" t="str">
        <f t="shared" si="246"/>
        <v/>
      </c>
      <c r="BM89" s="625" t="str">
        <f t="shared" si="246"/>
        <v/>
      </c>
      <c r="BN89" s="625" t="str">
        <f t="shared" si="246"/>
        <v/>
      </c>
      <c r="BO89" s="625"/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3" t="str">
        <f t="shared" si="184"/>
        <v/>
      </c>
      <c r="CE89" s="1335" t="str">
        <f t="shared" si="185"/>
        <v/>
      </c>
      <c r="CF89" s="1335" t="str">
        <f t="shared" si="186"/>
        <v/>
      </c>
      <c r="CG89" s="1335" t="str">
        <f t="shared" si="187"/>
        <v/>
      </c>
      <c r="CH89" s="1335" t="str">
        <f t="shared" si="188"/>
        <v/>
      </c>
      <c r="CI89" s="1336" t="str">
        <f t="shared" si="189"/>
        <v/>
      </c>
      <c r="CJ89" s="1335" t="str">
        <f t="shared" si="190"/>
        <v/>
      </c>
      <c r="CK89" s="1335" t="str">
        <f t="shared" si="191"/>
        <v/>
      </c>
      <c r="CL89" s="1335" t="str">
        <f t="shared" si="192"/>
        <v/>
      </c>
      <c r="CM89" s="1335" t="str">
        <f t="shared" si="193"/>
        <v/>
      </c>
      <c r="CN89" s="1333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5" t="str">
        <f t="shared" ref="B90:R90" si="247">IF(B84="","",(SUM(B77)*2973-SUM(B78,B82)*(2973-1549*(B81=0)))/$G$1/365/B$46)</f>
        <v/>
      </c>
      <c r="C90" s="625" t="str">
        <f t="shared" si="247"/>
        <v/>
      </c>
      <c r="D90" s="625" t="str">
        <f t="shared" si="247"/>
        <v/>
      </c>
      <c r="E90" s="625" t="str">
        <f t="shared" si="247"/>
        <v/>
      </c>
      <c r="F90" s="625" t="str">
        <f t="shared" si="247"/>
        <v/>
      </c>
      <c r="G90" s="625" t="str">
        <f t="shared" si="247"/>
        <v/>
      </c>
      <c r="H90" s="625" t="str">
        <f t="shared" si="247"/>
        <v/>
      </c>
      <c r="I90" s="625" t="str">
        <f t="shared" si="247"/>
        <v/>
      </c>
      <c r="J90" s="625" t="str">
        <f t="shared" si="247"/>
        <v/>
      </c>
      <c r="K90" s="625" t="str">
        <f t="shared" si="247"/>
        <v/>
      </c>
      <c r="L90" s="625" t="str">
        <f t="shared" si="247"/>
        <v/>
      </c>
      <c r="M90" s="625" t="str">
        <f t="shared" si="247"/>
        <v/>
      </c>
      <c r="N90" s="625" t="str">
        <f t="shared" si="247"/>
        <v/>
      </c>
      <c r="O90" s="625" t="str">
        <f t="shared" si="247"/>
        <v/>
      </c>
      <c r="P90" s="625" t="str">
        <f t="shared" si="247"/>
        <v/>
      </c>
      <c r="Q90" s="625" t="str">
        <f t="shared" si="247"/>
        <v/>
      </c>
      <c r="R90" s="625" t="str">
        <f t="shared" si="247"/>
        <v/>
      </c>
      <c r="S90" s="595"/>
      <c r="T90" s="625" t="str">
        <f t="shared" ref="T90:AD90" si="248">IF(T84="","",(SUM(T77)*2973-SUM(T78,T82)*(2973-1549*(T81=0)))/$G$1/365/T$46)</f>
        <v/>
      </c>
      <c r="U90" s="625" t="str">
        <f t="shared" si="248"/>
        <v/>
      </c>
      <c r="V90" s="625" t="str">
        <f t="shared" si="248"/>
        <v/>
      </c>
      <c r="W90" s="625" t="str">
        <f t="shared" si="248"/>
        <v/>
      </c>
      <c r="X90" s="625" t="str">
        <f t="shared" si="248"/>
        <v/>
      </c>
      <c r="Y90" s="625" t="str">
        <f t="shared" si="248"/>
        <v/>
      </c>
      <c r="Z90" s="625" t="str">
        <f t="shared" si="248"/>
        <v/>
      </c>
      <c r="AA90" s="625" t="str">
        <f t="shared" si="248"/>
        <v/>
      </c>
      <c r="AB90" s="625" t="str">
        <f t="shared" si="248"/>
        <v/>
      </c>
      <c r="AC90" s="625" t="str">
        <f t="shared" si="248"/>
        <v/>
      </c>
      <c r="AD90" s="625" t="str">
        <f t="shared" si="248"/>
        <v/>
      </c>
      <c r="AE90" s="625"/>
      <c r="AF90" s="625"/>
      <c r="AG90" s="625"/>
      <c r="AH90" s="625"/>
      <c r="AI90" s="625"/>
      <c r="AJ90" s="625"/>
      <c r="AK90" s="595"/>
      <c r="AL90" s="625" t="str">
        <f t="shared" ref="AL90:AV90" si="249">IF(AL84="","",(SUM(AL77)*2973-SUM(AL78,AL82)*(2973-1549*(AL81=0)))/$G$1/365/AL$46)</f>
        <v/>
      </c>
      <c r="AM90" s="625" t="str">
        <f t="shared" si="249"/>
        <v/>
      </c>
      <c r="AN90" s="625" t="str">
        <f t="shared" si="249"/>
        <v/>
      </c>
      <c r="AO90" s="625" t="str">
        <f t="shared" si="249"/>
        <v/>
      </c>
      <c r="AP90" s="625" t="str">
        <f t="shared" si="249"/>
        <v/>
      </c>
      <c r="AQ90" s="625" t="str">
        <f t="shared" si="249"/>
        <v/>
      </c>
      <c r="AR90" s="625" t="str">
        <f t="shared" si="249"/>
        <v/>
      </c>
      <c r="AS90" s="625" t="str">
        <f t="shared" si="249"/>
        <v/>
      </c>
      <c r="AT90" s="625" t="str">
        <f t="shared" si="249"/>
        <v/>
      </c>
      <c r="AU90" s="625" t="str">
        <f t="shared" si="249"/>
        <v/>
      </c>
      <c r="AV90" s="625" t="str">
        <f t="shared" si="249"/>
        <v/>
      </c>
      <c r="AW90" s="625"/>
      <c r="AX90" s="625"/>
      <c r="AY90" s="625"/>
      <c r="AZ90" s="625"/>
      <c r="BA90" s="625"/>
      <c r="BB90" s="625"/>
      <c r="BC90" s="595"/>
      <c r="BD90" s="625" t="str">
        <f t="shared" ref="BD90:BN90" si="250">IF(BD84="","",(SUM(BD77)*2973-SUM(BD78,BD82)*(2973-1549*(BD81=0)))/$G$1/365/BD$46)</f>
        <v/>
      </c>
      <c r="BE90" s="625" t="str">
        <f t="shared" si="250"/>
        <v/>
      </c>
      <c r="BF90" s="625" t="str">
        <f t="shared" si="250"/>
        <v/>
      </c>
      <c r="BG90" s="625" t="str">
        <f t="shared" si="250"/>
        <v/>
      </c>
      <c r="BH90" s="625" t="str">
        <f t="shared" si="250"/>
        <v/>
      </c>
      <c r="BI90" s="625" t="str">
        <f t="shared" si="250"/>
        <v/>
      </c>
      <c r="BJ90" s="625" t="str">
        <f t="shared" si="250"/>
        <v/>
      </c>
      <c r="BK90" s="625" t="str">
        <f t="shared" si="250"/>
        <v/>
      </c>
      <c r="BL90" s="625" t="str">
        <f t="shared" si="250"/>
        <v/>
      </c>
      <c r="BM90" s="625" t="str">
        <f t="shared" si="250"/>
        <v/>
      </c>
      <c r="BN90" s="625" t="str">
        <f t="shared" si="250"/>
        <v/>
      </c>
      <c r="BO90" s="625"/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3" t="str">
        <f t="shared" si="184"/>
        <v/>
      </c>
      <c r="CE90" s="1335" t="str">
        <f t="shared" si="185"/>
        <v/>
      </c>
      <c r="CF90" s="1335" t="str">
        <f t="shared" si="186"/>
        <v/>
      </c>
      <c r="CG90" s="1335" t="str">
        <f t="shared" si="187"/>
        <v/>
      </c>
      <c r="CH90" s="1335" t="str">
        <f t="shared" si="188"/>
        <v/>
      </c>
      <c r="CI90" s="1336" t="str">
        <f t="shared" si="189"/>
        <v/>
      </c>
      <c r="CJ90" s="1335" t="str">
        <f t="shared" si="190"/>
        <v/>
      </c>
      <c r="CK90" s="1335" t="str">
        <f t="shared" si="191"/>
        <v/>
      </c>
      <c r="CL90" s="1335" t="str">
        <f t="shared" si="192"/>
        <v/>
      </c>
      <c r="CM90" s="1335" t="str">
        <f t="shared" si="193"/>
        <v/>
      </c>
      <c r="CN90" s="1333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6" t="s">
        <v>205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3" t="str">
        <f t="shared" si="184"/>
        <v/>
      </c>
      <c r="CE91" s="1335" t="str">
        <f t="shared" si="185"/>
        <v/>
      </c>
      <c r="CF91" s="1335" t="str">
        <f t="shared" si="186"/>
        <v/>
      </c>
      <c r="CG91" s="1335" t="str">
        <f t="shared" si="187"/>
        <v/>
      </c>
      <c r="CH91" s="1335" t="str">
        <f t="shared" si="188"/>
        <v/>
      </c>
      <c r="CI91" s="1336" t="str">
        <f t="shared" si="189"/>
        <v/>
      </c>
      <c r="CJ91" s="1335" t="str">
        <f t="shared" si="190"/>
        <v/>
      </c>
      <c r="CK91" s="1335" t="str">
        <f t="shared" si="191"/>
        <v/>
      </c>
      <c r="CL91" s="1335" t="str">
        <f t="shared" si="192"/>
        <v/>
      </c>
      <c r="CM91" s="1335" t="str">
        <f t="shared" si="193"/>
        <v/>
      </c>
      <c r="CN91" s="1333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368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7"/>
      <c r="CE92" s="1338"/>
      <c r="CF92" s="1338"/>
      <c r="CG92" s="1338"/>
      <c r="CH92" s="1338"/>
      <c r="CI92" s="1338"/>
      <c r="CJ92" s="1338"/>
      <c r="CK92" s="1338"/>
      <c r="CL92" s="1338"/>
      <c r="CM92" s="1338"/>
      <c r="CN92" s="1337"/>
      <c r="CO92" s="627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9">
        <f>WB!CK72</f>
        <v>0</v>
      </c>
      <c r="BW93" s="629">
        <f>WB!CK80</f>
        <v>0</v>
      </c>
      <c r="BX93" s="629">
        <f>WB!CK88</f>
        <v>3</v>
      </c>
      <c r="BY93" s="629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321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5</v>
      </c>
      <c r="CE93" s="1322">
        <f t="shared" si="255"/>
        <v>6</v>
      </c>
      <c r="CF93" s="1322">
        <f t="shared" si="255"/>
        <v>6</v>
      </c>
      <c r="CG93" s="1322">
        <f t="shared" si="255"/>
        <v>6</v>
      </c>
      <c r="CH93" s="1322">
        <f t="shared" si="255"/>
        <v>6</v>
      </c>
      <c r="CI93" s="1323">
        <f t="shared" si="255"/>
        <v>7</v>
      </c>
      <c r="CJ93" s="1322">
        <f t="shared" si="255"/>
        <v>8</v>
      </c>
      <c r="CK93" s="1322">
        <f t="shared" si="255"/>
        <v>9</v>
      </c>
      <c r="CL93" s="1322">
        <f t="shared" si="255"/>
        <v>11</v>
      </c>
      <c r="CM93" s="1322">
        <f t="shared" si="255"/>
        <v>11</v>
      </c>
      <c r="CN93" s="1321">
        <f t="shared" si="255"/>
        <v>13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5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6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6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8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9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11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11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30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31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31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31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31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55"/>
        <v>90</v>
      </c>
      <c r="CF94" s="1322">
        <f t="shared" si="255"/>
        <v>90</v>
      </c>
      <c r="CG94" s="1322">
        <f t="shared" si="255"/>
        <v>90</v>
      </c>
      <c r="CH94" s="1322">
        <f t="shared" si="255"/>
        <v>90</v>
      </c>
      <c r="CI94" s="1323">
        <f t="shared" si="255"/>
        <v>90</v>
      </c>
      <c r="CJ94" s="1322">
        <f t="shared" si="255"/>
        <v>90</v>
      </c>
      <c r="CK94" s="1322">
        <f t="shared" si="255"/>
        <v>90</v>
      </c>
      <c r="CL94" s="1322">
        <f t="shared" si="255"/>
        <v>90</v>
      </c>
      <c r="CM94" s="1322">
        <f t="shared" si="255"/>
        <v>90</v>
      </c>
      <c r="CN94" s="1321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2" t="s">
        <v>172</v>
      </c>
      <c r="B95" s="633"/>
      <c r="C95" s="633"/>
      <c r="D95" s="633"/>
      <c r="E95" s="633"/>
      <c r="F95" s="633"/>
      <c r="G95" s="633"/>
      <c r="H95" s="633"/>
      <c r="I95" s="633"/>
      <c r="J95" s="633"/>
      <c r="K95" s="633"/>
      <c r="L95" s="633"/>
      <c r="M95" s="633"/>
      <c r="N95" s="633"/>
      <c r="O95" s="633"/>
      <c r="P95" s="633"/>
      <c r="Q95" s="633"/>
      <c r="R95" s="633"/>
      <c r="S95" s="634"/>
      <c r="T95" s="633"/>
      <c r="U95" s="633">
        <v>0</v>
      </c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5"/>
      <c r="AG95" s="635"/>
      <c r="AH95" s="633"/>
      <c r="AI95" s="635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633"/>
      <c r="AV95" s="633">
        <v>3</v>
      </c>
      <c r="AW95" s="635"/>
      <c r="AX95" s="635"/>
      <c r="AY95" s="635"/>
      <c r="AZ95" s="635"/>
      <c r="BA95" s="635"/>
      <c r="BB95" s="635"/>
      <c r="BC95" s="634"/>
      <c r="BD95" s="633">
        <v>0</v>
      </c>
      <c r="BE95" s="633">
        <v>0</v>
      </c>
      <c r="BF95" s="633"/>
      <c r="BG95" s="633"/>
      <c r="BH95" s="633"/>
      <c r="BI95" s="633"/>
      <c r="BJ95" s="633"/>
      <c r="BK95" s="633"/>
      <c r="BL95" s="633"/>
      <c r="BM95" s="633"/>
      <c r="BN95" s="633"/>
      <c r="BO95" s="635"/>
      <c r="BP95" s="635"/>
      <c r="BQ95" s="635"/>
      <c r="BR95" s="633"/>
      <c r="BS95" s="635"/>
      <c r="BT95" s="635"/>
      <c r="BU95" s="634"/>
      <c r="BV95" s="633"/>
      <c r="BW95" s="633">
        <v>0</v>
      </c>
      <c r="BX95" s="633">
        <v>0</v>
      </c>
      <c r="BY95" s="633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321" t="str">
        <f t="shared" si="255"/>
        <v/>
      </c>
      <c r="CE95" s="1322" t="str">
        <f t="shared" si="255"/>
        <v/>
      </c>
      <c r="CF95" s="1322" t="str">
        <f t="shared" si="255"/>
        <v/>
      </c>
      <c r="CG95" s="1322" t="str">
        <f t="shared" si="255"/>
        <v/>
      </c>
      <c r="CH95" s="1322" t="str">
        <f t="shared" si="255"/>
        <v/>
      </c>
      <c r="CI95" s="1323">
        <f t="shared" si="255"/>
        <v>0</v>
      </c>
      <c r="CJ95" s="1322">
        <f t="shared" si="255"/>
        <v>0</v>
      </c>
      <c r="CK95" s="1322" t="str">
        <f t="shared" si="255"/>
        <v/>
      </c>
      <c r="CL95" s="1322" t="str">
        <f t="shared" si="255"/>
        <v/>
      </c>
      <c r="CM95" s="1322" t="str">
        <f t="shared" si="255"/>
        <v/>
      </c>
      <c r="CN95" s="1321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>
        <f t="shared" si="264"/>
        <v>0</v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2" t="s">
        <v>176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6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6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6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6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321" t="str">
        <f t="shared" si="255"/>
        <v/>
      </c>
      <c r="CE96" s="1322" t="str">
        <f t="shared" si="255"/>
        <v/>
      </c>
      <c r="CF96" s="1322" t="str">
        <f t="shared" si="255"/>
        <v/>
      </c>
      <c r="CG96" s="1322" t="str">
        <f t="shared" si="255"/>
        <v/>
      </c>
      <c r="CH96" s="1322" t="str">
        <f t="shared" si="255"/>
        <v/>
      </c>
      <c r="CI96" s="1323">
        <f t="shared" si="255"/>
        <v>0</v>
      </c>
      <c r="CJ96" s="1322">
        <f t="shared" si="255"/>
        <v>0</v>
      </c>
      <c r="CK96" s="1322" t="str">
        <f t="shared" si="255"/>
        <v/>
      </c>
      <c r="CL96" s="1322" t="str">
        <f t="shared" si="255"/>
        <v/>
      </c>
      <c r="CM96" s="1322" t="str">
        <f t="shared" si="255"/>
        <v/>
      </c>
      <c r="CN96" s="1321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>
        <f t="shared" si="264"/>
        <v>0</v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2" t="s">
        <v>178</v>
      </c>
      <c r="B97" s="633"/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>
        <v>0</v>
      </c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>
        <v>0</v>
      </c>
      <c r="AW97" s="635"/>
      <c r="AX97" s="633"/>
      <c r="AY97" s="635"/>
      <c r="AZ97" s="635"/>
      <c r="BA97" s="633"/>
      <c r="BB97" s="633"/>
      <c r="BC97" s="631"/>
      <c r="BD97" s="633">
        <v>0</v>
      </c>
      <c r="BE97" s="633">
        <v>0</v>
      </c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321" t="str">
        <f t="shared" si="255"/>
        <v/>
      </c>
      <c r="CE97" s="1322" t="str">
        <f t="shared" si="255"/>
        <v/>
      </c>
      <c r="CF97" s="1322" t="str">
        <f t="shared" si="255"/>
        <v/>
      </c>
      <c r="CG97" s="1322" t="str">
        <f t="shared" si="255"/>
        <v/>
      </c>
      <c r="CH97" s="1322" t="str">
        <f t="shared" si="255"/>
        <v/>
      </c>
      <c r="CI97" s="1323">
        <f t="shared" si="255"/>
        <v>0</v>
      </c>
      <c r="CJ97" s="1322">
        <f t="shared" si="255"/>
        <v>0</v>
      </c>
      <c r="CK97" s="1322" t="str">
        <f t="shared" si="255"/>
        <v/>
      </c>
      <c r="CL97" s="1322" t="str">
        <f t="shared" si="255"/>
        <v/>
      </c>
      <c r="CM97" s="1322" t="str">
        <f t="shared" si="255"/>
        <v/>
      </c>
      <c r="CN97" s="1321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>
        <f t="shared" si="264"/>
        <v>0</v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7"/>
      <c r="DR97" s="196"/>
    </row>
    <row r="98" spans="1:122" s="197" customFormat="1" ht="15.75" customHeight="1">
      <c r="A98" s="632" t="s">
        <v>180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321" t="str">
        <f t="shared" si="255"/>
        <v/>
      </c>
      <c r="CE98" s="1322" t="str">
        <f t="shared" si="255"/>
        <v/>
      </c>
      <c r="CF98" s="1322" t="str">
        <f t="shared" si="255"/>
        <v/>
      </c>
      <c r="CG98" s="1322" t="str">
        <f t="shared" si="255"/>
        <v/>
      </c>
      <c r="CH98" s="1322" t="str">
        <f t="shared" si="255"/>
        <v/>
      </c>
      <c r="CI98" s="1323" t="str">
        <f t="shared" si="255"/>
        <v/>
      </c>
      <c r="CJ98" s="1322" t="str">
        <f t="shared" si="255"/>
        <v/>
      </c>
      <c r="CK98" s="1322" t="str">
        <f t="shared" si="255"/>
        <v/>
      </c>
      <c r="CL98" s="1322" t="str">
        <f t="shared" si="255"/>
        <v/>
      </c>
      <c r="CM98" s="1322" t="str">
        <f t="shared" si="255"/>
        <v/>
      </c>
      <c r="CN98" s="1321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8"/>
      <c r="DR98" s="196"/>
    </row>
    <row r="99" spans="1:122" s="197" customFormat="1" ht="15.75" customHeight="1">
      <c r="A99" s="632" t="s">
        <v>182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9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9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9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9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321" t="str">
        <f t="shared" si="255"/>
        <v/>
      </c>
      <c r="CE99" s="1322" t="str">
        <f t="shared" si="255"/>
        <v/>
      </c>
      <c r="CF99" s="1322" t="str">
        <f t="shared" si="255"/>
        <v/>
      </c>
      <c r="CG99" s="1322" t="str">
        <f t="shared" si="255"/>
        <v/>
      </c>
      <c r="CH99" s="1322" t="str">
        <f t="shared" si="255"/>
        <v/>
      </c>
      <c r="CI99" s="1323">
        <f t="shared" si="255"/>
        <v>0</v>
      </c>
      <c r="CJ99" s="1322">
        <f t="shared" si="255"/>
        <v>0</v>
      </c>
      <c r="CK99" s="1322" t="str">
        <f t="shared" si="255"/>
        <v/>
      </c>
      <c r="CL99" s="1322" t="str">
        <f t="shared" si="255"/>
        <v/>
      </c>
      <c r="CM99" s="1322" t="str">
        <f t="shared" si="255"/>
        <v/>
      </c>
      <c r="CN99" s="1321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>
        <f t="shared" si="264"/>
        <v>0</v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40" t="s">
        <v>184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>
        <v>1</v>
      </c>
      <c r="O100" s="641">
        <v>1</v>
      </c>
      <c r="P100" s="641">
        <v>1</v>
      </c>
      <c r="Q100" s="641">
        <v>1</v>
      </c>
      <c r="R100" s="641">
        <v>1</v>
      </c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/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/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/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321">
        <f t="shared" si="255"/>
        <v>1</v>
      </c>
      <c r="CE100" s="1322">
        <f t="shared" si="255"/>
        <v>1</v>
      </c>
      <c r="CF100" s="1322">
        <f t="shared" si="255"/>
        <v>1</v>
      </c>
      <c r="CG100" s="1322">
        <f t="shared" si="255"/>
        <v>1</v>
      </c>
      <c r="CH100" s="1322">
        <f t="shared" si="255"/>
        <v>1</v>
      </c>
      <c r="CI100" s="1323">
        <f t="shared" si="255"/>
        <v>1</v>
      </c>
      <c r="CJ100" s="1322">
        <f t="shared" si="255"/>
        <v>1</v>
      </c>
      <c r="CK100" s="1322">
        <f t="shared" si="255"/>
        <v>1</v>
      </c>
      <c r="CL100" s="1322">
        <f t="shared" si="255"/>
        <v>1</v>
      </c>
      <c r="CM100" s="1322">
        <f t="shared" si="255"/>
        <v>1</v>
      </c>
      <c r="CN100" s="1321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40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3"/>
      <c r="BP101" s="643"/>
      <c r="BQ101" s="603"/>
      <c r="BR101" s="603"/>
      <c r="BS101" s="603"/>
      <c r="BT101" s="603"/>
      <c r="BU101" s="644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321" t="str">
        <f t="shared" si="255"/>
        <v/>
      </c>
      <c r="CE101" s="1322" t="str">
        <f t="shared" si="255"/>
        <v/>
      </c>
      <c r="CF101" s="1322" t="str">
        <f t="shared" si="255"/>
        <v/>
      </c>
      <c r="CG101" s="1322" t="str">
        <f t="shared" si="255"/>
        <v/>
      </c>
      <c r="CH101" s="1322" t="str">
        <f t="shared" si="255"/>
        <v/>
      </c>
      <c r="CI101" s="1323">
        <f t="shared" si="255"/>
        <v>0</v>
      </c>
      <c r="CJ101" s="1322" t="str">
        <f t="shared" si="255"/>
        <v/>
      </c>
      <c r="CK101" s="1322" t="str">
        <f t="shared" si="255"/>
        <v/>
      </c>
      <c r="CL101" s="1322" t="str">
        <f t="shared" si="255"/>
        <v/>
      </c>
      <c r="CM101" s="1322" t="str">
        <f t="shared" si="255"/>
        <v/>
      </c>
      <c r="CN101" s="1321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>
        <f t="shared" si="263"/>
        <v>0</v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30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4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4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4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4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321">
        <f t="shared" si="255"/>
        <v>90</v>
      </c>
      <c r="CE102" s="1322">
        <f t="shared" si="255"/>
        <v>90</v>
      </c>
      <c r="CF102" s="1322">
        <f t="shared" si="255"/>
        <v>90</v>
      </c>
      <c r="CG102" s="1322">
        <f t="shared" si="255"/>
        <v>90</v>
      </c>
      <c r="CH102" s="1322">
        <f t="shared" si="255"/>
        <v>90</v>
      </c>
      <c r="CI102" s="1323">
        <f t="shared" si="255"/>
        <v>90</v>
      </c>
      <c r="CJ102" s="1322">
        <f t="shared" si="255"/>
        <v>90</v>
      </c>
      <c r="CK102" s="1322">
        <f t="shared" si="255"/>
        <v>90</v>
      </c>
      <c r="CL102" s="1322">
        <f t="shared" si="255"/>
        <v>90</v>
      </c>
      <c r="CM102" s="1322">
        <f t="shared" si="255"/>
        <v>90</v>
      </c>
      <c r="CN102" s="1321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2" t="s">
        <v>172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>
        <v>0</v>
      </c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/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/>
      <c r="BM103" s="633"/>
      <c r="BN103" s="633"/>
      <c r="BO103" s="635"/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321" t="str">
        <f t="shared" si="255"/>
        <v/>
      </c>
      <c r="CE103" s="1322" t="str">
        <f t="shared" si="255"/>
        <v/>
      </c>
      <c r="CF103" s="1322" t="str">
        <f t="shared" si="255"/>
        <v/>
      </c>
      <c r="CG103" s="1322" t="str">
        <f t="shared" si="255"/>
        <v/>
      </c>
      <c r="CH103" s="1322" t="str">
        <f t="shared" si="255"/>
        <v/>
      </c>
      <c r="CI103" s="1323" t="str">
        <f t="shared" si="255"/>
        <v/>
      </c>
      <c r="CJ103" s="1322" t="str">
        <f t="shared" si="255"/>
        <v/>
      </c>
      <c r="CK103" s="1322" t="str">
        <f t="shared" si="255"/>
        <v/>
      </c>
      <c r="CL103" s="1322" t="str">
        <f t="shared" si="255"/>
        <v/>
      </c>
      <c r="CM103" s="1322" t="str">
        <f t="shared" si="255"/>
        <v/>
      </c>
      <c r="CN103" s="1321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 t="str">
        <f t="shared" si="263"/>
        <v/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5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2" t="s">
        <v>176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9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9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9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9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321" t="str">
        <f t="shared" si="255"/>
        <v/>
      </c>
      <c r="CE104" s="1322" t="str">
        <f t="shared" si="255"/>
        <v/>
      </c>
      <c r="CF104" s="1322" t="str">
        <f t="shared" si="255"/>
        <v/>
      </c>
      <c r="CG104" s="1322" t="str">
        <f t="shared" si="255"/>
        <v/>
      </c>
      <c r="CH104" s="1322" t="str">
        <f t="shared" si="255"/>
        <v/>
      </c>
      <c r="CI104" s="1323" t="str">
        <f t="shared" si="255"/>
        <v/>
      </c>
      <c r="CJ104" s="1322" t="str">
        <f t="shared" si="255"/>
        <v/>
      </c>
      <c r="CK104" s="1322" t="str">
        <f t="shared" si="255"/>
        <v/>
      </c>
      <c r="CL104" s="1322" t="str">
        <f t="shared" si="255"/>
        <v/>
      </c>
      <c r="CM104" s="1322" t="str">
        <f t="shared" si="255"/>
        <v/>
      </c>
      <c r="CN104" s="1321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 t="str">
        <f t="shared" si="263"/>
        <v/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5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2" t="s">
        <v>178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>
        <v>0</v>
      </c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>
        <v>0</v>
      </c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321" t="str">
        <f t="shared" si="255"/>
        <v/>
      </c>
      <c r="CE105" s="1322" t="str">
        <f t="shared" si="255"/>
        <v/>
      </c>
      <c r="CF105" s="1322" t="str">
        <f t="shared" si="255"/>
        <v/>
      </c>
      <c r="CG105" s="1322" t="str">
        <f t="shared" si="255"/>
        <v/>
      </c>
      <c r="CH105" s="1322" t="str">
        <f t="shared" si="255"/>
        <v/>
      </c>
      <c r="CI105" s="1323">
        <f t="shared" si="255"/>
        <v>0</v>
      </c>
      <c r="CJ105" s="1322" t="str">
        <f t="shared" si="255"/>
        <v/>
      </c>
      <c r="CK105" s="1322" t="str">
        <f t="shared" si="255"/>
        <v/>
      </c>
      <c r="CL105" s="1322" t="str">
        <f t="shared" si="255"/>
        <v/>
      </c>
      <c r="CM105" s="1322" t="str">
        <f t="shared" si="255"/>
        <v/>
      </c>
      <c r="CN105" s="1321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5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2" t="s">
        <v>180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>
        <v>0</v>
      </c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321" t="str">
        <f t="shared" si="255"/>
        <v/>
      </c>
      <c r="CE106" s="1322" t="str">
        <f t="shared" si="255"/>
        <v/>
      </c>
      <c r="CF106" s="1322" t="str">
        <f t="shared" si="255"/>
        <v/>
      </c>
      <c r="CG106" s="1322" t="str">
        <f t="shared" si="255"/>
        <v/>
      </c>
      <c r="CH106" s="1322" t="str">
        <f t="shared" si="255"/>
        <v/>
      </c>
      <c r="CI106" s="1323" t="str">
        <f t="shared" si="255"/>
        <v/>
      </c>
      <c r="CJ106" s="1322" t="str">
        <f t="shared" si="255"/>
        <v/>
      </c>
      <c r="CK106" s="1322" t="str">
        <f t="shared" si="255"/>
        <v/>
      </c>
      <c r="CL106" s="1322" t="str">
        <f t="shared" si="255"/>
        <v/>
      </c>
      <c r="CM106" s="1322" t="str">
        <f t="shared" si="255"/>
        <v/>
      </c>
      <c r="CN106" s="1321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 t="str">
        <f t="shared" si="263"/>
        <v/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5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7" t="s">
        <v>182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6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6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6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6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321" t="str">
        <f t="shared" si="255"/>
        <v/>
      </c>
      <c r="CE107" s="1322" t="str">
        <f t="shared" si="255"/>
        <v/>
      </c>
      <c r="CF107" s="1322" t="str">
        <f t="shared" si="255"/>
        <v/>
      </c>
      <c r="CG107" s="1322" t="str">
        <f t="shared" si="255"/>
        <v/>
      </c>
      <c r="CH107" s="1322" t="str">
        <f t="shared" si="255"/>
        <v/>
      </c>
      <c r="CI107" s="1323">
        <f t="shared" si="255"/>
        <v>0</v>
      </c>
      <c r="CJ107" s="1322" t="str">
        <f t="shared" si="255"/>
        <v/>
      </c>
      <c r="CK107" s="1322" t="str">
        <f t="shared" si="255"/>
        <v/>
      </c>
      <c r="CL107" s="1322" t="str">
        <f t="shared" si="255"/>
        <v/>
      </c>
      <c r="CM107" s="1322" t="str">
        <f t="shared" si="255"/>
        <v/>
      </c>
      <c r="CN107" s="1321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5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40" t="s">
        <v>184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>
        <v>1</v>
      </c>
      <c r="O108" s="641">
        <v>1</v>
      </c>
      <c r="P108" s="641">
        <v>1</v>
      </c>
      <c r="Q108" s="641">
        <v>1</v>
      </c>
      <c r="R108" s="641">
        <v>1</v>
      </c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/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/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/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321">
        <f t="shared" si="255"/>
        <v>1</v>
      </c>
      <c r="CE108" s="1322">
        <f t="shared" si="255"/>
        <v>1</v>
      </c>
      <c r="CF108" s="1322">
        <f t="shared" si="255"/>
        <v>1</v>
      </c>
      <c r="CG108" s="1322">
        <f t="shared" si="255"/>
        <v>1</v>
      </c>
      <c r="CH108" s="1322">
        <f t="shared" si="255"/>
        <v>1</v>
      </c>
      <c r="CI108" s="1323">
        <f t="shared" si="255"/>
        <v>1</v>
      </c>
      <c r="CJ108" s="1322">
        <f t="shared" si="255"/>
        <v>1</v>
      </c>
      <c r="CK108" s="1322">
        <f t="shared" si="255"/>
        <v>1</v>
      </c>
      <c r="CL108" s="1322">
        <f t="shared" si="255"/>
        <v>1</v>
      </c>
      <c r="CM108" s="1322">
        <f t="shared" si="255"/>
        <v>1</v>
      </c>
      <c r="CN108" s="1321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5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40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4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321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2" t="str">
        <f t="shared" si="297"/>
        <v/>
      </c>
      <c r="CG109" s="1322" t="str">
        <f t="shared" si="297"/>
        <v/>
      </c>
      <c r="CH109" s="1322" t="str">
        <f t="shared" si="297"/>
        <v/>
      </c>
      <c r="CI109" s="1323">
        <f t="shared" si="297"/>
        <v>0</v>
      </c>
      <c r="CJ109" s="1322" t="str">
        <f t="shared" si="297"/>
        <v/>
      </c>
      <c r="CK109" s="1322" t="str">
        <f t="shared" si="297"/>
        <v/>
      </c>
      <c r="CL109" s="1322" t="str">
        <f t="shared" si="297"/>
        <v/>
      </c>
      <c r="CM109" s="1322" t="str">
        <f t="shared" si="297"/>
        <v/>
      </c>
      <c r="CN109" s="1321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5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40" t="s">
        <v>211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4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4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4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4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324" t="str">
        <f t="shared" si="296"/>
        <v/>
      </c>
      <c r="CE110" s="1325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02"/>
        <v/>
      </c>
      <c r="CG110" s="1325" t="str">
        <f t="shared" si="302"/>
        <v/>
      </c>
      <c r="CH110" s="1325" t="str">
        <f t="shared" si="302"/>
        <v/>
      </c>
      <c r="CI110" s="1326" t="str">
        <f t="shared" si="302"/>
        <v/>
      </c>
      <c r="CJ110" s="1325" t="str">
        <f t="shared" si="302"/>
        <v/>
      </c>
      <c r="CK110" s="1325" t="str">
        <f t="shared" si="302"/>
        <v/>
      </c>
      <c r="CL110" s="1325" t="str">
        <f t="shared" si="302"/>
        <v/>
      </c>
      <c r="CM110" s="1325" t="str">
        <f t="shared" si="302"/>
        <v/>
      </c>
      <c r="CN110" s="1324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5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0" t="s">
        <v>195</v>
      </c>
      <c r="B111" s="618" t="str">
        <f t="shared" ref="B111:K111" si="303">IF(SUM(B96,B104)=0,"",SUM(B96,-B97*B100,-B101*B100,B104,-B105*B108,-B109*B108)*0.04)</f>
        <v/>
      </c>
      <c r="C111" s="618" t="str">
        <f t="shared" si="303"/>
        <v/>
      </c>
      <c r="D111" s="618" t="str">
        <f t="shared" si="303"/>
        <v/>
      </c>
      <c r="E111" s="618" t="str">
        <f t="shared" si="303"/>
        <v/>
      </c>
      <c r="F111" s="618" t="str">
        <f t="shared" si="303"/>
        <v/>
      </c>
      <c r="G111" s="618" t="str">
        <f t="shared" si="303"/>
        <v/>
      </c>
      <c r="H111" s="618" t="str">
        <f t="shared" si="303"/>
        <v/>
      </c>
      <c r="I111" s="618" t="str">
        <f t="shared" si="303"/>
        <v/>
      </c>
      <c r="J111" s="618" t="str">
        <f t="shared" si="303"/>
        <v/>
      </c>
      <c r="K111" s="618" t="str">
        <f t="shared" si="303"/>
        <v/>
      </c>
      <c r="L111" s="618"/>
      <c r="M111" s="618"/>
      <c r="N111" s="618"/>
      <c r="O111" s="618" t="str">
        <f>IF(SUM(O96,O104)=0,"",SUM(O96,-O97*O100,-O101*O100,O104,-O105*O108,-O109*O108)*0.04)</f>
        <v/>
      </c>
      <c r="P111" s="618" t="str">
        <f>IF(SUM(P96,P104)=0,"",SUM(P96,-P97*P100,-P101*P100,P104,-P105*P108,-P109*P108)*0.04)</f>
        <v/>
      </c>
      <c r="Q111" s="618" t="str">
        <f>IF(SUM(Q96,Q104)=0,"",SUM(Q96,-Q97*Q100,-Q101*Q100,Q104,-Q105*Q108,-Q109*Q108)*0.04)</f>
        <v/>
      </c>
      <c r="R111" s="618" t="str">
        <f>IF(SUM(R96,R104)=0,"",SUM(R96,-R97*R100,-R101*R100,R104,-R105*R108,-R109*R108)*0.04)</f>
        <v/>
      </c>
      <c r="S111" s="648"/>
      <c r="T111" s="618" t="str">
        <f t="shared" ref="T111:AD111" si="304">IF(SUM(T96,T104)=0,"",SUM(T96,-T97*T100,-T101*T100,T104,-T105*T108,-T109*T108)*0.04)</f>
        <v/>
      </c>
      <c r="U111" s="618" t="str">
        <f t="shared" si="304"/>
        <v/>
      </c>
      <c r="V111" s="618" t="str">
        <f t="shared" si="304"/>
        <v/>
      </c>
      <c r="W111" s="618" t="str">
        <f t="shared" si="304"/>
        <v/>
      </c>
      <c r="X111" s="618" t="str">
        <f t="shared" si="304"/>
        <v/>
      </c>
      <c r="Y111" s="618" t="str">
        <f t="shared" si="304"/>
        <v/>
      </c>
      <c r="Z111" s="618" t="str">
        <f t="shared" si="304"/>
        <v/>
      </c>
      <c r="AA111" s="618" t="str">
        <f t="shared" si="304"/>
        <v/>
      </c>
      <c r="AB111" s="618" t="str">
        <f t="shared" si="304"/>
        <v/>
      </c>
      <c r="AC111" s="618" t="str">
        <f t="shared" si="304"/>
        <v/>
      </c>
      <c r="AD111" s="618" t="str">
        <f t="shared" si="304"/>
        <v/>
      </c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5">IF(SUM(AL96,AL104)=0,"",SUM(AL96,-AL97*AL100,-AL101*AL100,AL104,-AL105*AL108,-AL109*AL108)*0.04)</f>
        <v/>
      </c>
      <c r="AM111" s="618" t="str">
        <f t="shared" si="305"/>
        <v/>
      </c>
      <c r="AN111" s="618" t="str">
        <f t="shared" si="305"/>
        <v/>
      </c>
      <c r="AO111" s="618" t="str">
        <f t="shared" si="305"/>
        <v/>
      </c>
      <c r="AP111" s="618" t="str">
        <f t="shared" si="305"/>
        <v/>
      </c>
      <c r="AQ111" s="618" t="str">
        <f t="shared" si="305"/>
        <v/>
      </c>
      <c r="AR111" s="618" t="str">
        <f t="shared" si="305"/>
        <v/>
      </c>
      <c r="AS111" s="618" t="str">
        <f t="shared" si="305"/>
        <v/>
      </c>
      <c r="AT111" s="618" t="str">
        <f t="shared" si="305"/>
        <v/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618" t="str">
        <f t="shared" ref="BD111:BN111" si="306">IF(SUM(BD96,BD104)=0,"",SUM(BD96,-BD97*BD100,-BD101*BD100,BD104,-BD105*BD108,-BD109*BD108)*0.04)</f>
        <v/>
      </c>
      <c r="BE111" s="618" t="str">
        <f t="shared" si="306"/>
        <v/>
      </c>
      <c r="BF111" s="618" t="str">
        <f t="shared" si="306"/>
        <v/>
      </c>
      <c r="BG111" s="618" t="str">
        <f t="shared" si="306"/>
        <v/>
      </c>
      <c r="BH111" s="618" t="str">
        <f t="shared" si="306"/>
        <v/>
      </c>
      <c r="BI111" s="618" t="str">
        <f t="shared" si="306"/>
        <v/>
      </c>
      <c r="BJ111" s="618" t="str">
        <f t="shared" si="306"/>
        <v/>
      </c>
      <c r="BK111" s="618" t="str">
        <f t="shared" si="306"/>
        <v/>
      </c>
      <c r="BL111" s="618" t="str">
        <f t="shared" si="306"/>
        <v/>
      </c>
      <c r="BM111" s="618" t="str">
        <f t="shared" si="306"/>
        <v/>
      </c>
      <c r="BN111" s="618" t="str">
        <f t="shared" si="306"/>
        <v/>
      </c>
      <c r="BO111" s="618"/>
      <c r="BP111" s="618"/>
      <c r="BQ111" s="618"/>
      <c r="BR111" s="618"/>
      <c r="BS111" s="618"/>
      <c r="BT111" s="618"/>
      <c r="BU111" s="648"/>
      <c r="BV111" s="618" t="str">
        <f>IF(SUM(BV96,BV104)=0,"",SUM(BV96,-BV97*BV100,-BV101*BV100,BV104,-BV105*BV108,-BV109*BV108)*0.04)</f>
        <v/>
      </c>
      <c r="BW111" s="618" t="str">
        <f>IF(SUM(BW96,BW104)=0,"",SUM(BW96,-BW97*BW100,-BW101*BW100,BW104,-BW105*BW108,-BW109*BW108)*0.04)</f>
        <v/>
      </c>
      <c r="BX111" s="618" t="str">
        <f>IF(SUM(BX96,BX104)=0,"",SUM(BX96,-BX97*BX100,-BX101*BX100,BX104,-BX105*BX108,-BX109*BX108)*0.04)</f>
        <v/>
      </c>
      <c r="BY111" s="618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324" t="str">
        <f t="shared" si="296"/>
        <v/>
      </c>
      <c r="CE111" s="1325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5" t="str">
        <f t="shared" si="307"/>
        <v/>
      </c>
      <c r="CG111" s="1325" t="str">
        <f t="shared" si="307"/>
        <v/>
      </c>
      <c r="CH111" s="1325" t="str">
        <f t="shared" si="307"/>
        <v/>
      </c>
      <c r="CI111" s="1326" t="str">
        <f t="shared" si="307"/>
        <v/>
      </c>
      <c r="CJ111" s="1325" t="str">
        <f t="shared" si="307"/>
        <v/>
      </c>
      <c r="CK111" s="1325" t="str">
        <f t="shared" si="307"/>
        <v/>
      </c>
      <c r="CL111" s="1325" t="str">
        <f t="shared" si="307"/>
        <v/>
      </c>
      <c r="CM111" s="1325" t="str">
        <f t="shared" si="307"/>
        <v/>
      </c>
      <c r="CN111" s="1324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5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196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324" t="str">
        <f t="shared" si="296"/>
        <v/>
      </c>
      <c r="CE112" s="1325" t="str">
        <f t="shared" si="307"/>
        <v/>
      </c>
      <c r="CF112" s="1325" t="str">
        <f t="shared" si="307"/>
        <v/>
      </c>
      <c r="CG112" s="1325" t="str">
        <f t="shared" si="307"/>
        <v/>
      </c>
      <c r="CH112" s="1325" t="str">
        <f t="shared" si="307"/>
        <v/>
      </c>
      <c r="CI112" s="1326" t="str">
        <f t="shared" si="307"/>
        <v/>
      </c>
      <c r="CJ112" s="1325" t="str">
        <f t="shared" si="307"/>
        <v/>
      </c>
      <c r="CK112" s="1325" t="str">
        <f t="shared" si="307"/>
        <v/>
      </c>
      <c r="CL112" s="1325" t="str">
        <f t="shared" si="307"/>
        <v/>
      </c>
      <c r="CM112" s="1325" t="str">
        <f t="shared" si="307"/>
        <v/>
      </c>
      <c r="CN112" s="1324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5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0" t="s">
        <v>197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324" t="str">
        <f t="shared" si="296"/>
        <v/>
      </c>
      <c r="CE113" s="1325" t="str">
        <f t="shared" si="307"/>
        <v/>
      </c>
      <c r="CF113" s="1325" t="str">
        <f t="shared" si="307"/>
        <v/>
      </c>
      <c r="CG113" s="1325" t="str">
        <f t="shared" si="307"/>
        <v/>
      </c>
      <c r="CH113" s="1325" t="str">
        <f t="shared" si="307"/>
        <v/>
      </c>
      <c r="CI113" s="1326" t="str">
        <f t="shared" si="307"/>
        <v/>
      </c>
      <c r="CJ113" s="1325" t="str">
        <f t="shared" si="307"/>
        <v/>
      </c>
      <c r="CK113" s="1325" t="str">
        <f t="shared" si="307"/>
        <v/>
      </c>
      <c r="CL113" s="1325" t="str">
        <f t="shared" si="307"/>
        <v/>
      </c>
      <c r="CM113" s="1325" t="str">
        <f t="shared" si="307"/>
        <v/>
      </c>
      <c r="CN113" s="1324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5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2" t="s">
        <v>199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324" t="str">
        <f t="shared" si="296"/>
        <v/>
      </c>
      <c r="CE114" s="1325" t="str">
        <f t="shared" si="307"/>
        <v/>
      </c>
      <c r="CF114" s="1325" t="str">
        <f t="shared" si="307"/>
        <v/>
      </c>
      <c r="CG114" s="1325" t="str">
        <f t="shared" si="307"/>
        <v/>
      </c>
      <c r="CH114" s="1325" t="str">
        <f t="shared" si="307"/>
        <v/>
      </c>
      <c r="CI114" s="1326" t="str">
        <f t="shared" si="307"/>
        <v/>
      </c>
      <c r="CJ114" s="1325" t="str">
        <f t="shared" si="307"/>
        <v/>
      </c>
      <c r="CK114" s="1325" t="str">
        <f t="shared" si="307"/>
        <v/>
      </c>
      <c r="CL114" s="1325" t="str">
        <f t="shared" si="307"/>
        <v/>
      </c>
      <c r="CM114" s="1325" t="str">
        <f t="shared" si="307"/>
        <v/>
      </c>
      <c r="CN114" s="1324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5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7"/>
      <c r="DR114" s="476"/>
    </row>
    <row r="115" spans="1:122" s="624" customFormat="1" ht="15.75" hidden="1" customHeight="1">
      <c r="A115" s="649" t="s">
        <v>201</v>
      </c>
      <c r="B115" s="622" t="str">
        <f t="shared" ref="B115:K115" si="308">IF(B113="","",B113*B114)</f>
        <v/>
      </c>
      <c r="C115" s="622" t="str">
        <f t="shared" si="308"/>
        <v/>
      </c>
      <c r="D115" s="622" t="str">
        <f t="shared" si="308"/>
        <v/>
      </c>
      <c r="E115" s="622" t="str">
        <f t="shared" si="308"/>
        <v/>
      </c>
      <c r="F115" s="622" t="str">
        <f t="shared" si="308"/>
        <v/>
      </c>
      <c r="G115" s="622" t="str">
        <f t="shared" si="308"/>
        <v/>
      </c>
      <c r="H115" s="622" t="str">
        <f t="shared" si="308"/>
        <v/>
      </c>
      <c r="I115" s="622" t="str">
        <f t="shared" si="308"/>
        <v/>
      </c>
      <c r="J115" s="622" t="str">
        <f t="shared" si="308"/>
        <v/>
      </c>
      <c r="K115" s="622" t="str">
        <f t="shared" si="308"/>
        <v/>
      </c>
      <c r="L115" s="622"/>
      <c r="M115" s="622"/>
      <c r="N115" s="622"/>
      <c r="O115" s="622" t="str">
        <f>IF(O113="","",O113*O114)</f>
        <v/>
      </c>
      <c r="P115" s="622" t="str">
        <f>IF(P113="","",P113*P114)</f>
        <v/>
      </c>
      <c r="Q115" s="622" t="str">
        <f>IF(Q113="","",Q113*Q114)</f>
        <v/>
      </c>
      <c r="R115" s="622" t="str">
        <f>IF(R113="","",R113*R114)</f>
        <v/>
      </c>
      <c r="S115" s="654"/>
      <c r="T115" s="622" t="str">
        <f t="shared" ref="T115:AD115" si="309">IF(T113="","",T113*T114)</f>
        <v/>
      </c>
      <c r="U115" s="622" t="str">
        <f t="shared" si="309"/>
        <v/>
      </c>
      <c r="V115" s="622" t="str">
        <f t="shared" si="309"/>
        <v/>
      </c>
      <c r="W115" s="622" t="str">
        <f t="shared" si="309"/>
        <v/>
      </c>
      <c r="X115" s="622" t="str">
        <f t="shared" si="309"/>
        <v/>
      </c>
      <c r="Y115" s="622" t="str">
        <f t="shared" si="309"/>
        <v/>
      </c>
      <c r="Z115" s="622" t="str">
        <f t="shared" si="309"/>
        <v/>
      </c>
      <c r="AA115" s="622" t="str">
        <f t="shared" si="309"/>
        <v/>
      </c>
      <c r="AB115" s="622" t="str">
        <f t="shared" si="309"/>
        <v/>
      </c>
      <c r="AC115" s="622" t="str">
        <f t="shared" si="309"/>
        <v/>
      </c>
      <c r="AD115" s="622" t="str">
        <f t="shared" si="309"/>
        <v/>
      </c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10">IF(AL113="","",AL113*AL114)</f>
        <v/>
      </c>
      <c r="AM115" s="622" t="str">
        <f t="shared" si="310"/>
        <v/>
      </c>
      <c r="AN115" s="622" t="str">
        <f t="shared" si="310"/>
        <v/>
      </c>
      <c r="AO115" s="622" t="str">
        <f t="shared" si="310"/>
        <v/>
      </c>
      <c r="AP115" s="622" t="str">
        <f t="shared" si="310"/>
        <v/>
      </c>
      <c r="AQ115" s="622" t="str">
        <f t="shared" si="310"/>
        <v/>
      </c>
      <c r="AR115" s="622" t="str">
        <f t="shared" si="310"/>
        <v/>
      </c>
      <c r="AS115" s="622" t="str">
        <f t="shared" si="310"/>
        <v/>
      </c>
      <c r="AT115" s="622" t="str">
        <f t="shared" si="310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622" t="str">
        <f t="shared" ref="BD115:BN115" si="311">IF(BD113="","",BD113*BD114)</f>
        <v/>
      </c>
      <c r="BE115" s="622" t="str">
        <f t="shared" si="311"/>
        <v/>
      </c>
      <c r="BF115" s="622" t="str">
        <f t="shared" si="311"/>
        <v/>
      </c>
      <c r="BG115" s="622" t="str">
        <f t="shared" si="311"/>
        <v/>
      </c>
      <c r="BH115" s="622" t="str">
        <f t="shared" si="311"/>
        <v/>
      </c>
      <c r="BI115" s="622" t="str">
        <f t="shared" si="311"/>
        <v/>
      </c>
      <c r="BJ115" s="622" t="str">
        <f t="shared" si="311"/>
        <v/>
      </c>
      <c r="BK115" s="622" t="str">
        <f t="shared" si="311"/>
        <v/>
      </c>
      <c r="BL115" s="622" t="str">
        <f t="shared" si="311"/>
        <v/>
      </c>
      <c r="BM115" s="622" t="str">
        <f t="shared" si="311"/>
        <v/>
      </c>
      <c r="BN115" s="622" t="str">
        <f t="shared" si="311"/>
        <v/>
      </c>
      <c r="BO115" s="622"/>
      <c r="BP115" s="622"/>
      <c r="BQ115" s="622"/>
      <c r="BR115" s="622"/>
      <c r="BS115" s="622"/>
      <c r="BT115" s="622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324" t="str">
        <f t="shared" si="296"/>
        <v/>
      </c>
      <c r="CE115" s="1325" t="str">
        <f t="shared" si="307"/>
        <v/>
      </c>
      <c r="CF115" s="1325" t="str">
        <f t="shared" si="307"/>
        <v/>
      </c>
      <c r="CG115" s="1325" t="str">
        <f t="shared" si="307"/>
        <v/>
      </c>
      <c r="CH115" s="1325" t="str">
        <f t="shared" si="307"/>
        <v/>
      </c>
      <c r="CI115" s="1326" t="str">
        <f t="shared" si="307"/>
        <v/>
      </c>
      <c r="CJ115" s="1325" t="str">
        <f t="shared" si="307"/>
        <v/>
      </c>
      <c r="CK115" s="1325" t="str">
        <f t="shared" si="307"/>
        <v/>
      </c>
      <c r="CL115" s="1325" t="str">
        <f t="shared" si="307"/>
        <v/>
      </c>
      <c r="CM115" s="1325" t="str">
        <f t="shared" si="307"/>
        <v/>
      </c>
      <c r="CN115" s="1324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5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5"/>
      <c r="DJ115" s="638"/>
      <c r="DK115" s="638"/>
      <c r="DL115" s="638"/>
      <c r="DM115" s="638"/>
      <c r="DN115" s="638"/>
      <c r="DO115" s="638"/>
      <c r="DP115" s="638"/>
      <c r="DQ115" s="638"/>
      <c r="DR115" s="656"/>
    </row>
    <row r="116" spans="1:122" s="478" customFormat="1" ht="15.75" customHeight="1">
      <c r="A116" s="649" t="s">
        <v>212</v>
      </c>
      <c r="B116" s="625" t="str">
        <f t="shared" ref="B116:R116" si="312">IF(B111="","",(SUM(B96)*2680-SUM(B97,B101)*(2680-1256*(B100=0))-SUM(B112,B113)*32930)/$G$1/365/B$46)</f>
        <v/>
      </c>
      <c r="C116" s="625" t="str">
        <f t="shared" si="312"/>
        <v/>
      </c>
      <c r="D116" s="625" t="str">
        <f t="shared" si="312"/>
        <v/>
      </c>
      <c r="E116" s="625" t="str">
        <f t="shared" si="312"/>
        <v/>
      </c>
      <c r="F116" s="625" t="str">
        <f t="shared" si="312"/>
        <v/>
      </c>
      <c r="G116" s="625" t="str">
        <f t="shared" si="312"/>
        <v/>
      </c>
      <c r="H116" s="625" t="str">
        <f t="shared" si="312"/>
        <v/>
      </c>
      <c r="I116" s="625" t="str">
        <f t="shared" si="312"/>
        <v/>
      </c>
      <c r="J116" s="625" t="str">
        <f t="shared" si="312"/>
        <v/>
      </c>
      <c r="K116" s="625" t="str">
        <f t="shared" si="312"/>
        <v/>
      </c>
      <c r="L116" s="625" t="str">
        <f t="shared" si="312"/>
        <v/>
      </c>
      <c r="M116" s="625" t="str">
        <f t="shared" si="312"/>
        <v/>
      </c>
      <c r="N116" s="625" t="str">
        <f t="shared" si="312"/>
        <v/>
      </c>
      <c r="O116" s="625" t="str">
        <f t="shared" si="312"/>
        <v/>
      </c>
      <c r="P116" s="625" t="str">
        <f t="shared" si="312"/>
        <v/>
      </c>
      <c r="Q116" s="625" t="str">
        <f t="shared" si="312"/>
        <v/>
      </c>
      <c r="R116" s="625" t="str">
        <f t="shared" si="312"/>
        <v/>
      </c>
      <c r="S116" s="644"/>
      <c r="T116" s="625" t="str">
        <f t="shared" ref="T116:AD116" si="313">IF(T111="","",(SUM(T96)*2680-SUM(T97,T101)*(2680-1256*(T100=0))-SUM(T112,T113)*32930)/$G$1/365/T$46)</f>
        <v/>
      </c>
      <c r="U116" s="625" t="str">
        <f t="shared" si="313"/>
        <v/>
      </c>
      <c r="V116" s="625" t="str">
        <f t="shared" si="313"/>
        <v/>
      </c>
      <c r="W116" s="625" t="str">
        <f t="shared" si="313"/>
        <v/>
      </c>
      <c r="X116" s="625" t="str">
        <f t="shared" si="313"/>
        <v/>
      </c>
      <c r="Y116" s="625" t="str">
        <f t="shared" si="313"/>
        <v/>
      </c>
      <c r="Z116" s="625" t="str">
        <f t="shared" si="313"/>
        <v/>
      </c>
      <c r="AA116" s="625" t="str">
        <f t="shared" si="313"/>
        <v/>
      </c>
      <c r="AB116" s="625" t="str">
        <f t="shared" si="313"/>
        <v/>
      </c>
      <c r="AC116" s="625" t="str">
        <f t="shared" si="313"/>
        <v/>
      </c>
      <c r="AD116" s="625" t="str">
        <f t="shared" si="313"/>
        <v/>
      </c>
      <c r="AE116" s="625"/>
      <c r="AF116" s="625"/>
      <c r="AG116" s="625"/>
      <c r="AH116" s="625"/>
      <c r="AI116" s="625"/>
      <c r="AJ116" s="625"/>
      <c r="AK116" s="644"/>
      <c r="AL116" s="625" t="str">
        <f t="shared" ref="AL116:AV116" si="314">IF(AL111="","",(SUM(AL96)*2680-SUM(AL97,AL101)*(2680-1256*(AL100=0))-SUM(AL112,AL113)*32930)/$G$1/365/AL$46)</f>
        <v/>
      </c>
      <c r="AM116" s="625" t="str">
        <f t="shared" si="314"/>
        <v/>
      </c>
      <c r="AN116" s="625" t="str">
        <f t="shared" si="314"/>
        <v/>
      </c>
      <c r="AO116" s="625" t="str">
        <f t="shared" si="314"/>
        <v/>
      </c>
      <c r="AP116" s="625" t="str">
        <f t="shared" si="314"/>
        <v/>
      </c>
      <c r="AQ116" s="625" t="str">
        <f t="shared" si="314"/>
        <v/>
      </c>
      <c r="AR116" s="625" t="str">
        <f t="shared" si="314"/>
        <v/>
      </c>
      <c r="AS116" s="625" t="str">
        <f t="shared" si="314"/>
        <v/>
      </c>
      <c r="AT116" s="625" t="str">
        <f t="shared" si="314"/>
        <v/>
      </c>
      <c r="AU116" s="625" t="str">
        <f t="shared" si="314"/>
        <v/>
      </c>
      <c r="AV116" s="625" t="str">
        <f t="shared" si="314"/>
        <v/>
      </c>
      <c r="AW116" s="625"/>
      <c r="AX116" s="625"/>
      <c r="AY116" s="625"/>
      <c r="AZ116" s="625"/>
      <c r="BA116" s="625"/>
      <c r="BB116" s="625"/>
      <c r="BC116" s="644"/>
      <c r="BD116" s="625" t="str">
        <f t="shared" ref="BD116:BN116" si="315">IF(BD111="","",(SUM(BD96)*2680-SUM(BD97,BD101)*(2680-1256*(BD100=0))-SUM(BD112,BD113)*32930)/$G$1/365/BD$46)</f>
        <v/>
      </c>
      <c r="BE116" s="625" t="str">
        <f t="shared" si="315"/>
        <v/>
      </c>
      <c r="BF116" s="625" t="str">
        <f t="shared" si="315"/>
        <v/>
      </c>
      <c r="BG116" s="625" t="str">
        <f t="shared" si="315"/>
        <v/>
      </c>
      <c r="BH116" s="625" t="str">
        <f t="shared" si="315"/>
        <v/>
      </c>
      <c r="BI116" s="625" t="str">
        <f t="shared" si="315"/>
        <v/>
      </c>
      <c r="BJ116" s="625" t="str">
        <f t="shared" si="315"/>
        <v/>
      </c>
      <c r="BK116" s="625" t="str">
        <f t="shared" si="315"/>
        <v/>
      </c>
      <c r="BL116" s="625" t="str">
        <f t="shared" si="315"/>
        <v/>
      </c>
      <c r="BM116" s="625" t="str">
        <f t="shared" si="315"/>
        <v/>
      </c>
      <c r="BN116" s="625" t="str">
        <f t="shared" si="315"/>
        <v/>
      </c>
      <c r="BO116" s="625"/>
      <c r="BP116" s="625"/>
      <c r="BQ116" s="625"/>
      <c r="BR116" s="625"/>
      <c r="BS116" s="625"/>
      <c r="BT116" s="625"/>
      <c r="BU116" s="644"/>
      <c r="BV116" s="625" t="str">
        <f>IF(BV111="","",(SUM(BV96)*2680-SUM(BV97,BV101)*(2680-1256*(BV100=0))-SUM(BV112,BV113)*32930)/$G$1/365/BV$46)</f>
        <v/>
      </c>
      <c r="BW116" s="625" t="str">
        <f>IF(BW111="","",(SUM(BW96)*2680-SUM(BW97,BW101)*(2680-1256*(BW100=0))-SUM(BW112,BW113)*32930)/$G$1/365/BW$46)</f>
        <v/>
      </c>
      <c r="BX116" s="625" t="str">
        <f>IF(BX111="","",(SUM(BX96)*2680-SUM(BX97,BX101)*(2680-1256*(BX100=0))-SUM(BX112,BX113)*32930)/$G$1/365/BX$46)</f>
        <v/>
      </c>
      <c r="BY116" s="625" t="str">
        <f>IF(BY111="","",(SUM(BY96)*2680-SUM(BY97,BY101)*(2680-1256*(BY100=0))-SUM(BY112,BY113)*32930)/$G$1/365/BY$46)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324" t="str">
        <f t="shared" si="296"/>
        <v/>
      </c>
      <c r="CE116" s="1325" t="str">
        <f t="shared" si="307"/>
        <v/>
      </c>
      <c r="CF116" s="1325" t="str">
        <f t="shared" si="307"/>
        <v/>
      </c>
      <c r="CG116" s="1325" t="str">
        <f t="shared" si="307"/>
        <v/>
      </c>
      <c r="CH116" s="1325" t="str">
        <f t="shared" si="307"/>
        <v/>
      </c>
      <c r="CI116" s="1326" t="str">
        <f t="shared" si="307"/>
        <v/>
      </c>
      <c r="CJ116" s="1325" t="str">
        <f t="shared" si="307"/>
        <v/>
      </c>
      <c r="CK116" s="1325" t="str">
        <f t="shared" si="307"/>
        <v/>
      </c>
      <c r="CL116" s="1325" t="str">
        <f t="shared" si="307"/>
        <v/>
      </c>
      <c r="CM116" s="1325" t="str">
        <f t="shared" si="307"/>
        <v/>
      </c>
      <c r="CN116" s="1324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5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213</v>
      </c>
      <c r="B117" s="625" t="str">
        <f t="shared" ref="B117:R117" si="316">IF(B111="","",(SUM(B104)*2680-SUM(B105,B109)*(2680-1256*(B108=0)))/$G$1/365/B$46)</f>
        <v/>
      </c>
      <c r="C117" s="625" t="str">
        <f t="shared" si="316"/>
        <v/>
      </c>
      <c r="D117" s="625" t="str">
        <f t="shared" si="316"/>
        <v/>
      </c>
      <c r="E117" s="625" t="str">
        <f t="shared" si="316"/>
        <v/>
      </c>
      <c r="F117" s="625" t="str">
        <f t="shared" si="316"/>
        <v/>
      </c>
      <c r="G117" s="625" t="str">
        <f t="shared" si="316"/>
        <v/>
      </c>
      <c r="H117" s="625" t="str">
        <f t="shared" si="316"/>
        <v/>
      </c>
      <c r="I117" s="625" t="str">
        <f t="shared" si="316"/>
        <v/>
      </c>
      <c r="J117" s="625" t="str">
        <f t="shared" si="316"/>
        <v/>
      </c>
      <c r="K117" s="625" t="str">
        <f t="shared" si="316"/>
        <v/>
      </c>
      <c r="L117" s="625" t="str">
        <f t="shared" si="316"/>
        <v/>
      </c>
      <c r="M117" s="625" t="str">
        <f t="shared" si="316"/>
        <v/>
      </c>
      <c r="N117" s="625" t="str">
        <f t="shared" si="316"/>
        <v/>
      </c>
      <c r="O117" s="625" t="str">
        <f t="shared" si="316"/>
        <v/>
      </c>
      <c r="P117" s="625" t="str">
        <f t="shared" si="316"/>
        <v/>
      </c>
      <c r="Q117" s="625" t="str">
        <f t="shared" si="316"/>
        <v/>
      </c>
      <c r="R117" s="625" t="str">
        <f t="shared" si="316"/>
        <v/>
      </c>
      <c r="S117" s="644"/>
      <c r="T117" s="625" t="str">
        <f t="shared" ref="T117:AD117" si="317">IF(T111="","",(SUM(T104)*2680-SUM(T105,T109)*(2680-1256*(T108=0)))/$G$1/365/T$46)</f>
        <v/>
      </c>
      <c r="U117" s="625" t="str">
        <f t="shared" si="317"/>
        <v/>
      </c>
      <c r="V117" s="625" t="str">
        <f t="shared" si="317"/>
        <v/>
      </c>
      <c r="W117" s="625" t="str">
        <f t="shared" si="317"/>
        <v/>
      </c>
      <c r="X117" s="625" t="str">
        <f t="shared" si="317"/>
        <v/>
      </c>
      <c r="Y117" s="625" t="str">
        <f t="shared" si="317"/>
        <v/>
      </c>
      <c r="Z117" s="625" t="str">
        <f t="shared" si="317"/>
        <v/>
      </c>
      <c r="AA117" s="625" t="str">
        <f t="shared" si="317"/>
        <v/>
      </c>
      <c r="AB117" s="625" t="str">
        <f t="shared" si="317"/>
        <v/>
      </c>
      <c r="AC117" s="625" t="str">
        <f t="shared" si="317"/>
        <v/>
      </c>
      <c r="AD117" s="625" t="str">
        <f t="shared" si="317"/>
        <v/>
      </c>
      <c r="AE117" s="625"/>
      <c r="AF117" s="625"/>
      <c r="AG117" s="625"/>
      <c r="AH117" s="625"/>
      <c r="AI117" s="625"/>
      <c r="AJ117" s="625"/>
      <c r="AK117" s="644"/>
      <c r="AL117" s="625" t="str">
        <f t="shared" ref="AL117:AV117" si="318">IF(AL111="","",(SUM(AL104)*2680-SUM(AL105,AL109)*(2680-1256*(AL108=0)))/$G$1/365/AL$46)</f>
        <v/>
      </c>
      <c r="AM117" s="625" t="str">
        <f t="shared" si="318"/>
        <v/>
      </c>
      <c r="AN117" s="625" t="str">
        <f t="shared" si="318"/>
        <v/>
      </c>
      <c r="AO117" s="625" t="str">
        <f t="shared" si="318"/>
        <v/>
      </c>
      <c r="AP117" s="625" t="str">
        <f t="shared" si="318"/>
        <v/>
      </c>
      <c r="AQ117" s="625" t="str">
        <f t="shared" si="318"/>
        <v/>
      </c>
      <c r="AR117" s="625" t="str">
        <f t="shared" si="318"/>
        <v/>
      </c>
      <c r="AS117" s="625" t="str">
        <f t="shared" si="318"/>
        <v/>
      </c>
      <c r="AT117" s="625" t="str">
        <f t="shared" si="318"/>
        <v/>
      </c>
      <c r="AU117" s="625" t="str">
        <f t="shared" si="318"/>
        <v/>
      </c>
      <c r="AV117" s="625" t="str">
        <f t="shared" si="318"/>
        <v/>
      </c>
      <c r="AW117" s="625"/>
      <c r="AX117" s="625"/>
      <c r="AY117" s="625"/>
      <c r="AZ117" s="625"/>
      <c r="BA117" s="625"/>
      <c r="BB117" s="625"/>
      <c r="BC117" s="644"/>
      <c r="BD117" s="625" t="str">
        <f t="shared" ref="BD117:BN117" si="319">IF(BD111="","",(SUM(BD104)*2680-SUM(BD105,BD109)*(2680-1256*(BD108=0)))/$G$1/365/BD$46)</f>
        <v/>
      </c>
      <c r="BE117" s="625" t="str">
        <f t="shared" si="319"/>
        <v/>
      </c>
      <c r="BF117" s="625" t="str">
        <f t="shared" si="319"/>
        <v/>
      </c>
      <c r="BG117" s="625" t="str">
        <f t="shared" si="319"/>
        <v/>
      </c>
      <c r="BH117" s="625" t="str">
        <f t="shared" si="319"/>
        <v/>
      </c>
      <c r="BI117" s="625" t="str">
        <f t="shared" si="319"/>
        <v/>
      </c>
      <c r="BJ117" s="625" t="str">
        <f t="shared" si="319"/>
        <v/>
      </c>
      <c r="BK117" s="625" t="str">
        <f t="shared" si="319"/>
        <v/>
      </c>
      <c r="BL117" s="625" t="str">
        <f t="shared" si="319"/>
        <v/>
      </c>
      <c r="BM117" s="625" t="str">
        <f t="shared" si="319"/>
        <v/>
      </c>
      <c r="BN117" s="625" t="str">
        <f t="shared" si="319"/>
        <v/>
      </c>
      <c r="BO117" s="625"/>
      <c r="BP117" s="625"/>
      <c r="BQ117" s="625"/>
      <c r="BR117" s="625"/>
      <c r="BS117" s="625"/>
      <c r="BT117" s="625"/>
      <c r="BU117" s="644"/>
      <c r="BV117" s="625" t="str">
        <f>IF(BV111="","",(SUM(BV104)*2680-SUM(BV105,BV109)*(2680-1256*(BV108=0)))/$G$1/365/BV$46)</f>
        <v/>
      </c>
      <c r="BW117" s="625" t="str">
        <f>IF(BW111="","",(SUM(BW104)*2680-SUM(BW105,BW109)*(2680-1256*(BW108=0)))/$G$1/365/BW$46)</f>
        <v/>
      </c>
      <c r="BX117" s="625" t="str">
        <f>IF(BX111="","",(SUM(BX104)*2680-SUM(BX105,BX109)*(2680-1256*(BX108=0)))/$G$1/365/BX$46)</f>
        <v/>
      </c>
      <c r="BY117" s="625" t="str">
        <f>IF(BY111="","",(SUM(BY104)*2680-SUM(BY105,BY109)*(2680-1256*(BY108=0)))/$G$1/365/BY$46)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324" t="str">
        <f t="shared" si="296"/>
        <v/>
      </c>
      <c r="CE117" s="1325" t="str">
        <f t="shared" si="307"/>
        <v/>
      </c>
      <c r="CF117" s="1325" t="str">
        <f t="shared" si="307"/>
        <v/>
      </c>
      <c r="CG117" s="1325" t="str">
        <f t="shared" si="307"/>
        <v/>
      </c>
      <c r="CH117" s="1325" t="str">
        <f t="shared" si="307"/>
        <v/>
      </c>
      <c r="CI117" s="1326" t="str">
        <f t="shared" si="307"/>
        <v/>
      </c>
      <c r="CJ117" s="1325" t="str">
        <f t="shared" si="307"/>
        <v/>
      </c>
      <c r="CK117" s="1325" t="str">
        <f t="shared" si="307"/>
        <v/>
      </c>
      <c r="CL117" s="1325" t="str">
        <f t="shared" si="307"/>
        <v/>
      </c>
      <c r="CM117" s="1325" t="str">
        <f t="shared" si="307"/>
        <v/>
      </c>
      <c r="CN117" s="1324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5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214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4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4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4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4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324" t="str">
        <f t="shared" si="296"/>
        <v/>
      </c>
      <c r="CE118" s="1325" t="str">
        <f t="shared" si="307"/>
        <v/>
      </c>
      <c r="CF118" s="1325" t="str">
        <f t="shared" si="307"/>
        <v/>
      </c>
      <c r="CG118" s="1325" t="str">
        <f t="shared" si="307"/>
        <v/>
      </c>
      <c r="CH118" s="1325" t="str">
        <f t="shared" si="307"/>
        <v/>
      </c>
      <c r="CI118" s="1326" t="str">
        <f t="shared" si="307"/>
        <v/>
      </c>
      <c r="CJ118" s="1325" t="str">
        <f t="shared" si="307"/>
        <v/>
      </c>
      <c r="CK118" s="1325" t="str">
        <f t="shared" si="307"/>
        <v/>
      </c>
      <c r="CL118" s="1325" t="str">
        <f t="shared" si="307"/>
        <v/>
      </c>
      <c r="CM118" s="1325" t="str">
        <f t="shared" si="307"/>
        <v/>
      </c>
      <c r="CN118" s="1324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5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5"/>
      <c r="BV119" s="658"/>
      <c r="BW119" s="658"/>
      <c r="BX119" s="658"/>
      <c r="BY119" s="658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339"/>
      <c r="CE119" s="1340"/>
      <c r="CF119" s="1340"/>
      <c r="CG119" s="1340"/>
      <c r="CH119" s="1340"/>
      <c r="CI119" s="1340"/>
      <c r="CJ119" s="1340"/>
      <c r="CK119" s="1340"/>
      <c r="CL119" s="1340"/>
      <c r="CM119" s="1340"/>
      <c r="CN119" s="133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30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21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21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21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341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3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3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3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3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3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3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3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3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1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2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4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4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6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6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9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9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17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9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341">
        <f t="shared" si="324"/>
        <v>45</v>
      </c>
      <c r="CE121" s="1343">
        <f t="shared" si="325"/>
        <v>45</v>
      </c>
      <c r="CF121" s="1343">
        <f t="shared" si="326"/>
        <v>45</v>
      </c>
      <c r="CG121" s="1343">
        <f t="shared" si="327"/>
        <v>45</v>
      </c>
      <c r="CH121" s="1343">
        <f t="shared" si="328"/>
        <v>45</v>
      </c>
      <c r="CI121" s="1344">
        <f t="shared" si="329"/>
        <v>45</v>
      </c>
      <c r="CJ121" s="1343">
        <f t="shared" si="330"/>
        <v>45</v>
      </c>
      <c r="CK121" s="1343">
        <f t="shared" si="331"/>
        <v>45</v>
      </c>
      <c r="CL121" s="1343">
        <f t="shared" si="332"/>
        <v>45</v>
      </c>
      <c r="CM121" s="1343">
        <f t="shared" si="333"/>
        <v>45</v>
      </c>
      <c r="CN121" s="1341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46</v>
      </c>
      <c r="CZ121" s="543">
        <f t="shared" si="346"/>
        <v>47</v>
      </c>
      <c r="DA121" s="543">
        <f t="shared" si="347"/>
        <v>48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5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2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341" t="str">
        <f t="shared" si="324"/>
        <v/>
      </c>
      <c r="CE122" s="1343" t="str">
        <f t="shared" si="325"/>
        <v/>
      </c>
      <c r="CF122" s="1343" t="str">
        <f t="shared" si="326"/>
        <v/>
      </c>
      <c r="CG122" s="1343" t="str">
        <f t="shared" si="327"/>
        <v/>
      </c>
      <c r="CH122" s="1343" t="str">
        <f t="shared" si="328"/>
        <v/>
      </c>
      <c r="CI122" s="1344" t="str">
        <f t="shared" si="329"/>
        <v/>
      </c>
      <c r="CJ122" s="1343" t="str">
        <f t="shared" si="330"/>
        <v/>
      </c>
      <c r="CK122" s="1343" t="str">
        <f t="shared" si="331"/>
        <v/>
      </c>
      <c r="CL122" s="1343" t="str">
        <f t="shared" si="332"/>
        <v/>
      </c>
      <c r="CM122" s="1343" t="str">
        <f t="shared" si="333"/>
        <v/>
      </c>
      <c r="CN122" s="1341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5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2" t="s">
        <v>176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341" t="str">
        <f t="shared" si="324"/>
        <v/>
      </c>
      <c r="CE123" s="1343" t="str">
        <f t="shared" si="325"/>
        <v/>
      </c>
      <c r="CF123" s="1343" t="str">
        <f t="shared" si="326"/>
        <v/>
      </c>
      <c r="CG123" s="1343" t="str">
        <f t="shared" si="327"/>
        <v/>
      </c>
      <c r="CH123" s="1343" t="str">
        <f t="shared" si="328"/>
        <v/>
      </c>
      <c r="CI123" s="1344" t="str">
        <f t="shared" si="329"/>
        <v/>
      </c>
      <c r="CJ123" s="1343" t="str">
        <f t="shared" si="330"/>
        <v/>
      </c>
      <c r="CK123" s="1343" t="str">
        <f t="shared" si="331"/>
        <v/>
      </c>
      <c r="CL123" s="1343" t="str">
        <f t="shared" si="332"/>
        <v/>
      </c>
      <c r="CM123" s="1343" t="str">
        <f t="shared" si="333"/>
        <v/>
      </c>
      <c r="CN123" s="1341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5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2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341" t="str">
        <f t="shared" si="324"/>
        <v/>
      </c>
      <c r="CE124" s="1343" t="str">
        <f t="shared" si="325"/>
        <v/>
      </c>
      <c r="CF124" s="1343" t="str">
        <f t="shared" si="326"/>
        <v/>
      </c>
      <c r="CG124" s="1343" t="str">
        <f t="shared" si="327"/>
        <v/>
      </c>
      <c r="CH124" s="1343" t="str">
        <f t="shared" si="328"/>
        <v/>
      </c>
      <c r="CI124" s="1344" t="str">
        <f t="shared" si="329"/>
        <v/>
      </c>
      <c r="CJ124" s="1343" t="str">
        <f t="shared" si="330"/>
        <v/>
      </c>
      <c r="CK124" s="1343" t="str">
        <f t="shared" si="331"/>
        <v/>
      </c>
      <c r="CL124" s="1343" t="str">
        <f t="shared" si="332"/>
        <v/>
      </c>
      <c r="CM124" s="1343" t="str">
        <f t="shared" si="333"/>
        <v/>
      </c>
      <c r="CN124" s="1341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5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2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341" t="str">
        <f t="shared" si="324"/>
        <v/>
      </c>
      <c r="CE125" s="1343" t="str">
        <f t="shared" si="325"/>
        <v/>
      </c>
      <c r="CF125" s="1343" t="str">
        <f t="shared" si="326"/>
        <v/>
      </c>
      <c r="CG125" s="1343" t="str">
        <f t="shared" si="327"/>
        <v/>
      </c>
      <c r="CH125" s="1343" t="str">
        <f t="shared" si="328"/>
        <v/>
      </c>
      <c r="CI125" s="1344" t="str">
        <f t="shared" si="329"/>
        <v/>
      </c>
      <c r="CJ125" s="1343" t="str">
        <f t="shared" si="330"/>
        <v/>
      </c>
      <c r="CK125" s="1343" t="str">
        <f t="shared" si="331"/>
        <v/>
      </c>
      <c r="CL125" s="1343" t="str">
        <f t="shared" si="332"/>
        <v/>
      </c>
      <c r="CM125" s="1343" t="str">
        <f t="shared" si="333"/>
        <v/>
      </c>
      <c r="CN125" s="1341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5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2" t="s">
        <v>182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341" t="str">
        <f t="shared" si="324"/>
        <v/>
      </c>
      <c r="CE126" s="1343" t="str">
        <f t="shared" si="325"/>
        <v/>
      </c>
      <c r="CF126" s="1343" t="str">
        <f t="shared" si="326"/>
        <v/>
      </c>
      <c r="CG126" s="1343" t="str">
        <f t="shared" si="327"/>
        <v/>
      </c>
      <c r="CH126" s="1343" t="str">
        <f t="shared" si="328"/>
        <v/>
      </c>
      <c r="CI126" s="1344" t="str">
        <f t="shared" si="329"/>
        <v/>
      </c>
      <c r="CJ126" s="1343" t="str">
        <f t="shared" si="330"/>
        <v/>
      </c>
      <c r="CK126" s="1343" t="str">
        <f t="shared" si="331"/>
        <v/>
      </c>
      <c r="CL126" s="1343" t="str">
        <f t="shared" si="332"/>
        <v/>
      </c>
      <c r="CM126" s="1343" t="str">
        <f t="shared" si="333"/>
        <v/>
      </c>
      <c r="CN126" s="1341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5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40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341">
        <f t="shared" si="324"/>
        <v>1</v>
      </c>
      <c r="CE127" s="1343">
        <f t="shared" si="325"/>
        <v>1</v>
      </c>
      <c r="CF127" s="1343">
        <f t="shared" si="326"/>
        <v>1</v>
      </c>
      <c r="CG127" s="1343">
        <f t="shared" si="327"/>
        <v>1</v>
      </c>
      <c r="CH127" s="1343">
        <f t="shared" si="328"/>
        <v>1</v>
      </c>
      <c r="CI127" s="1344">
        <f t="shared" si="329"/>
        <v>1</v>
      </c>
      <c r="CJ127" s="1343">
        <f t="shared" si="330"/>
        <v>1</v>
      </c>
      <c r="CK127" s="1343">
        <f t="shared" si="331"/>
        <v>1</v>
      </c>
      <c r="CL127" s="1343">
        <f t="shared" si="332"/>
        <v>1</v>
      </c>
      <c r="CM127" s="1343">
        <f t="shared" si="333"/>
        <v>1</v>
      </c>
      <c r="CN127" s="1341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5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40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341" t="str">
        <f t="shared" si="324"/>
        <v/>
      </c>
      <c r="CE128" s="1343" t="str">
        <f t="shared" si="325"/>
        <v/>
      </c>
      <c r="CF128" s="1343" t="str">
        <f t="shared" si="326"/>
        <v/>
      </c>
      <c r="CG128" s="1343" t="str">
        <f t="shared" si="327"/>
        <v/>
      </c>
      <c r="CH128" s="1343" t="str">
        <f t="shared" si="328"/>
        <v/>
      </c>
      <c r="CI128" s="1344" t="str">
        <f t="shared" si="329"/>
        <v/>
      </c>
      <c r="CJ128" s="1343" t="str">
        <f t="shared" si="330"/>
        <v/>
      </c>
      <c r="CK128" s="1343" t="str">
        <f t="shared" si="331"/>
        <v/>
      </c>
      <c r="CL128" s="1343" t="str">
        <f t="shared" si="332"/>
        <v/>
      </c>
      <c r="CM128" s="1343" t="str">
        <f t="shared" si="333"/>
        <v/>
      </c>
      <c r="CN128" s="1341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5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30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341" t="str">
        <f t="shared" si="324"/>
        <v/>
      </c>
      <c r="CE129" s="1343" t="str">
        <f t="shared" si="325"/>
        <v/>
      </c>
      <c r="CF129" s="1343" t="str">
        <f t="shared" si="326"/>
        <v/>
      </c>
      <c r="CG129" s="1343" t="str">
        <f t="shared" si="327"/>
        <v/>
      </c>
      <c r="CH129" s="1343" t="str">
        <f t="shared" si="328"/>
        <v/>
      </c>
      <c r="CI129" s="1344" t="str">
        <f t="shared" si="329"/>
        <v/>
      </c>
      <c r="CJ129" s="1343" t="str">
        <f t="shared" si="330"/>
        <v/>
      </c>
      <c r="CK129" s="1343" t="str">
        <f t="shared" si="331"/>
        <v/>
      </c>
      <c r="CL129" s="1343" t="str">
        <f t="shared" si="332"/>
        <v/>
      </c>
      <c r="CM129" s="1343" t="str">
        <f t="shared" si="333"/>
        <v/>
      </c>
      <c r="CN129" s="1341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5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9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341">
        <f t="shared" si="324"/>
        <v>45</v>
      </c>
      <c r="CE130" s="1343">
        <f t="shared" si="325"/>
        <v>45</v>
      </c>
      <c r="CF130" s="1343">
        <f t="shared" si="326"/>
        <v>45</v>
      </c>
      <c r="CG130" s="1343">
        <f t="shared" si="327"/>
        <v>45</v>
      </c>
      <c r="CH130" s="1343">
        <f t="shared" si="328"/>
        <v>45</v>
      </c>
      <c r="CI130" s="1344">
        <f t="shared" si="329"/>
        <v>45</v>
      </c>
      <c r="CJ130" s="1343">
        <f t="shared" si="330"/>
        <v>45</v>
      </c>
      <c r="CK130" s="1343">
        <f t="shared" si="331"/>
        <v>45</v>
      </c>
      <c r="CL130" s="1343">
        <f t="shared" si="332"/>
        <v>45</v>
      </c>
      <c r="CM130" s="1343">
        <f t="shared" si="333"/>
        <v>45</v>
      </c>
      <c r="CN130" s="1341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5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2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341" t="str">
        <f t="shared" si="324"/>
        <v/>
      </c>
      <c r="CE131" s="1343" t="str">
        <f t="shared" si="325"/>
        <v/>
      </c>
      <c r="CF131" s="1343" t="str">
        <f t="shared" si="326"/>
        <v/>
      </c>
      <c r="CG131" s="1343" t="str">
        <f t="shared" si="327"/>
        <v/>
      </c>
      <c r="CH131" s="1343" t="str">
        <f t="shared" si="328"/>
        <v/>
      </c>
      <c r="CI131" s="1344" t="str">
        <f t="shared" si="329"/>
        <v/>
      </c>
      <c r="CJ131" s="1343" t="str">
        <f t="shared" si="330"/>
        <v/>
      </c>
      <c r="CK131" s="1343" t="str">
        <f t="shared" si="331"/>
        <v/>
      </c>
      <c r="CL131" s="1343" t="str">
        <f t="shared" si="332"/>
        <v/>
      </c>
      <c r="CM131" s="1343" t="str">
        <f t="shared" si="333"/>
        <v/>
      </c>
      <c r="CN131" s="1341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5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2" t="s">
        <v>176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341" t="str">
        <f t="shared" si="324"/>
        <v/>
      </c>
      <c r="CE132" s="1343" t="str">
        <f t="shared" si="325"/>
        <v/>
      </c>
      <c r="CF132" s="1343" t="str">
        <f t="shared" si="326"/>
        <v/>
      </c>
      <c r="CG132" s="1343" t="str">
        <f t="shared" si="327"/>
        <v/>
      </c>
      <c r="CH132" s="1343" t="str">
        <f t="shared" si="328"/>
        <v/>
      </c>
      <c r="CI132" s="1344" t="str">
        <f t="shared" si="329"/>
        <v/>
      </c>
      <c r="CJ132" s="1343" t="str">
        <f t="shared" si="330"/>
        <v/>
      </c>
      <c r="CK132" s="1343" t="str">
        <f t="shared" si="331"/>
        <v/>
      </c>
      <c r="CL132" s="1343" t="str">
        <f t="shared" si="332"/>
        <v/>
      </c>
      <c r="CM132" s="1343" t="str">
        <f t="shared" si="333"/>
        <v/>
      </c>
      <c r="CN132" s="1341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5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2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341" t="str">
        <f t="shared" si="324"/>
        <v/>
      </c>
      <c r="CE133" s="1343" t="str">
        <f t="shared" si="325"/>
        <v/>
      </c>
      <c r="CF133" s="1343" t="str">
        <f t="shared" si="326"/>
        <v/>
      </c>
      <c r="CG133" s="1343" t="str">
        <f t="shared" si="327"/>
        <v/>
      </c>
      <c r="CH133" s="1343" t="str">
        <f t="shared" si="328"/>
        <v/>
      </c>
      <c r="CI133" s="1344" t="str">
        <f t="shared" si="329"/>
        <v/>
      </c>
      <c r="CJ133" s="1343" t="str">
        <f t="shared" si="330"/>
        <v/>
      </c>
      <c r="CK133" s="1343" t="str">
        <f t="shared" si="331"/>
        <v/>
      </c>
      <c r="CL133" s="1343" t="str">
        <f t="shared" si="332"/>
        <v/>
      </c>
      <c r="CM133" s="1343" t="str">
        <f t="shared" si="333"/>
        <v/>
      </c>
      <c r="CN133" s="1341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5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2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341" t="str">
        <f t="shared" si="324"/>
        <v/>
      </c>
      <c r="CE134" s="1343" t="str">
        <f t="shared" si="325"/>
        <v/>
      </c>
      <c r="CF134" s="1343" t="str">
        <f t="shared" si="326"/>
        <v/>
      </c>
      <c r="CG134" s="1343" t="str">
        <f t="shared" si="327"/>
        <v/>
      </c>
      <c r="CH134" s="1343" t="str">
        <f t="shared" si="328"/>
        <v/>
      </c>
      <c r="CI134" s="1344" t="str">
        <f t="shared" si="329"/>
        <v/>
      </c>
      <c r="CJ134" s="1343" t="str">
        <f t="shared" si="330"/>
        <v/>
      </c>
      <c r="CK134" s="1343" t="str">
        <f t="shared" si="331"/>
        <v/>
      </c>
      <c r="CL134" s="1343" t="str">
        <f t="shared" si="332"/>
        <v/>
      </c>
      <c r="CM134" s="1343" t="str">
        <f t="shared" si="333"/>
        <v/>
      </c>
      <c r="CN134" s="1341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5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7" t="s">
        <v>182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21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21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21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341" t="str">
        <f t="shared" si="324"/>
        <v/>
      </c>
      <c r="CE135" s="1343" t="str">
        <f t="shared" si="325"/>
        <v/>
      </c>
      <c r="CF135" s="1343" t="str">
        <f t="shared" si="326"/>
        <v/>
      </c>
      <c r="CG135" s="1343" t="str">
        <f t="shared" si="327"/>
        <v/>
      </c>
      <c r="CH135" s="1343" t="str">
        <f t="shared" si="328"/>
        <v/>
      </c>
      <c r="CI135" s="1344" t="str">
        <f t="shared" si="329"/>
        <v/>
      </c>
      <c r="CJ135" s="1343" t="str">
        <f t="shared" si="330"/>
        <v/>
      </c>
      <c r="CK135" s="1343" t="str">
        <f t="shared" si="331"/>
        <v/>
      </c>
      <c r="CL135" s="1343" t="str">
        <f t="shared" si="332"/>
        <v/>
      </c>
      <c r="CM135" s="1343" t="str">
        <f t="shared" si="333"/>
        <v/>
      </c>
      <c r="CN135" s="1341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5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40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341">
        <f t="shared" si="324"/>
        <v>1</v>
      </c>
      <c r="CE136" s="1343">
        <f t="shared" si="325"/>
        <v>1</v>
      </c>
      <c r="CF136" s="1343">
        <f t="shared" si="326"/>
        <v>1</v>
      </c>
      <c r="CG136" s="1343">
        <f t="shared" si="327"/>
        <v>1</v>
      </c>
      <c r="CH136" s="1343">
        <f t="shared" si="328"/>
        <v>1</v>
      </c>
      <c r="CI136" s="1344">
        <f t="shared" si="329"/>
        <v>1</v>
      </c>
      <c r="CJ136" s="1343">
        <f t="shared" si="330"/>
        <v>1</v>
      </c>
      <c r="CK136" s="1343">
        <f t="shared" si="331"/>
        <v>1</v>
      </c>
      <c r="CL136" s="1343">
        <f t="shared" si="332"/>
        <v>1</v>
      </c>
      <c r="CM136" s="1343">
        <f t="shared" si="333"/>
        <v>1</v>
      </c>
      <c r="CN136" s="1341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2</v>
      </c>
      <c r="CZ136" s="543">
        <f t="shared" si="346"/>
        <v>3</v>
      </c>
      <c r="DA136" s="543">
        <f t="shared" si="347"/>
        <v>4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5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40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341" t="str">
        <f t="shared" si="324"/>
        <v/>
      </c>
      <c r="CE137" s="1343" t="str">
        <f t="shared" si="325"/>
        <v/>
      </c>
      <c r="CF137" s="1343" t="str">
        <f t="shared" si="326"/>
        <v/>
      </c>
      <c r="CG137" s="1343" t="str">
        <f t="shared" si="327"/>
        <v/>
      </c>
      <c r="CH137" s="1343" t="str">
        <f t="shared" si="328"/>
        <v/>
      </c>
      <c r="CI137" s="1344" t="str">
        <f t="shared" si="329"/>
        <v/>
      </c>
      <c r="CJ137" s="1343" t="str">
        <f t="shared" si="330"/>
        <v/>
      </c>
      <c r="CK137" s="1343" t="str">
        <f t="shared" si="331"/>
        <v/>
      </c>
      <c r="CL137" s="1343" t="str">
        <f t="shared" si="332"/>
        <v/>
      </c>
      <c r="CM137" s="1343" t="str">
        <f t="shared" si="333"/>
        <v/>
      </c>
      <c r="CN137" s="1341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5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40" t="s">
        <v>219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333" t="str">
        <f t="shared" si="324"/>
        <v/>
      </c>
      <c r="CE138" s="1335" t="str">
        <f t="shared" si="325"/>
        <v/>
      </c>
      <c r="CF138" s="1335" t="str">
        <f t="shared" si="326"/>
        <v/>
      </c>
      <c r="CG138" s="1335" t="str">
        <f t="shared" si="327"/>
        <v/>
      </c>
      <c r="CH138" s="1335" t="str">
        <f t="shared" si="328"/>
        <v/>
      </c>
      <c r="CI138" s="1336" t="str">
        <f t="shared" si="329"/>
        <v/>
      </c>
      <c r="CJ138" s="1335" t="str">
        <f t="shared" si="330"/>
        <v/>
      </c>
      <c r="CK138" s="1335" t="str">
        <f t="shared" si="331"/>
        <v/>
      </c>
      <c r="CL138" s="1335" t="str">
        <f t="shared" si="332"/>
        <v/>
      </c>
      <c r="CM138" s="1335" t="str">
        <f t="shared" si="333"/>
        <v/>
      </c>
      <c r="CN138" s="1333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5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0" t="s">
        <v>195</v>
      </c>
      <c r="B139" s="618" t="str">
        <f t="shared" ref="B139:K139" si="375">IF(SUM(B123,B132)=0,"",SUM(B123,-B124*B127,-B128*B127,B132,-B133*B136,-B137*B136)*0.098)</f>
        <v/>
      </c>
      <c r="C139" s="618" t="str">
        <f t="shared" si="375"/>
        <v/>
      </c>
      <c r="D139" s="618" t="str">
        <f t="shared" si="375"/>
        <v/>
      </c>
      <c r="E139" s="618" t="str">
        <f t="shared" si="375"/>
        <v/>
      </c>
      <c r="F139" s="618" t="str">
        <f t="shared" si="375"/>
        <v/>
      </c>
      <c r="G139" s="618" t="str">
        <f t="shared" si="375"/>
        <v/>
      </c>
      <c r="H139" s="618" t="str">
        <f t="shared" si="375"/>
        <v/>
      </c>
      <c r="I139" s="618" t="str">
        <f t="shared" si="375"/>
        <v/>
      </c>
      <c r="J139" s="618" t="str">
        <f t="shared" si="375"/>
        <v/>
      </c>
      <c r="K139" s="618" t="str">
        <f t="shared" si="375"/>
        <v/>
      </c>
      <c r="L139" s="618"/>
      <c r="M139" s="618"/>
      <c r="N139" s="618"/>
      <c r="O139" s="618" t="str">
        <f>IF(SUM(O123,O132)=0,"",SUM(O123,-O124*O127,-O128*O127,O132,-O133*O136,-O137*O136)*0.098)</f>
        <v/>
      </c>
      <c r="P139" s="618" t="str">
        <f>IF(SUM(P123,P132)=0,"",SUM(P123,-P124*P127,-P128*P127,P132,-P133*P136,-P137*P136)*0.098)</f>
        <v/>
      </c>
      <c r="Q139" s="618"/>
      <c r="R139" s="618" t="str">
        <f>IF(SUM(R123,R132)=0,"",SUM(R123,-R124*R127,-R128*R127,R132,-R133*R136,-R137*R136)*0.098)</f>
        <v/>
      </c>
      <c r="S139" s="595"/>
      <c r="T139" s="618" t="str">
        <f t="shared" ref="T139:AD139" si="376">IF(SUM(T123,T132)=0,"",SUM(T123,-T124*T127,-T128*T127,T132,-T133*T136,-T137*T136)*0.098)</f>
        <v/>
      </c>
      <c r="U139" s="618" t="str">
        <f t="shared" si="376"/>
        <v/>
      </c>
      <c r="V139" s="618" t="str">
        <f t="shared" si="376"/>
        <v/>
      </c>
      <c r="W139" s="618" t="str">
        <f t="shared" si="376"/>
        <v/>
      </c>
      <c r="X139" s="618" t="str">
        <f t="shared" si="376"/>
        <v/>
      </c>
      <c r="Y139" s="618" t="str">
        <f t="shared" si="376"/>
        <v/>
      </c>
      <c r="Z139" s="618" t="str">
        <f t="shared" si="376"/>
        <v/>
      </c>
      <c r="AA139" s="618" t="str">
        <f t="shared" si="376"/>
        <v/>
      </c>
      <c r="AB139" s="618" t="str">
        <f t="shared" si="376"/>
        <v/>
      </c>
      <c r="AC139" s="618" t="str">
        <f t="shared" si="376"/>
        <v/>
      </c>
      <c r="AD139" s="618" t="str">
        <f t="shared" si="376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7">IF(SUM(AL123,AL132)=0,"",SUM(AL123,-AL124*AL127,-AL128*AL127,AL132,-AL133*AL136,-AL137*AL136)*0.098)</f>
        <v/>
      </c>
      <c r="AM139" s="618" t="str">
        <f t="shared" si="377"/>
        <v/>
      </c>
      <c r="AN139" s="618" t="str">
        <f t="shared" si="377"/>
        <v/>
      </c>
      <c r="AO139" s="618" t="str">
        <f t="shared" si="377"/>
        <v/>
      </c>
      <c r="AP139" s="618" t="str">
        <f t="shared" si="377"/>
        <v/>
      </c>
      <c r="AQ139" s="618" t="str">
        <f t="shared" si="377"/>
        <v/>
      </c>
      <c r="AR139" s="618" t="str">
        <f t="shared" si="377"/>
        <v/>
      </c>
      <c r="AS139" s="618" t="str">
        <f t="shared" si="377"/>
        <v/>
      </c>
      <c r="AT139" s="618" t="str">
        <f t="shared" si="377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618" t="str">
        <f t="shared" ref="BD139:BN139" si="378">IF(SUM(BD123,BD132)=0,"",SUM(BD123,-BD124*BD127,-BD128*BD127,BD132,-BD133*BD136,-BD137*BD136)*0.098)</f>
        <v/>
      </c>
      <c r="BE139" s="618" t="str">
        <f t="shared" si="378"/>
        <v/>
      </c>
      <c r="BF139" s="618" t="str">
        <f t="shared" si="378"/>
        <v/>
      </c>
      <c r="BG139" s="618" t="str">
        <f t="shared" si="378"/>
        <v/>
      </c>
      <c r="BH139" s="618" t="str">
        <f t="shared" si="378"/>
        <v/>
      </c>
      <c r="BI139" s="618" t="str">
        <f t="shared" si="378"/>
        <v/>
      </c>
      <c r="BJ139" s="618" t="str">
        <f t="shared" si="378"/>
        <v/>
      </c>
      <c r="BK139" s="618" t="str">
        <f t="shared" si="378"/>
        <v/>
      </c>
      <c r="BL139" s="618" t="str">
        <f t="shared" si="378"/>
        <v/>
      </c>
      <c r="BM139" s="618" t="str">
        <f t="shared" si="378"/>
        <v/>
      </c>
      <c r="BN139" s="618" t="str">
        <f t="shared" si="378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341" t="str">
        <f t="shared" si="324"/>
        <v/>
      </c>
      <c r="CE139" s="1343" t="str">
        <f t="shared" si="325"/>
        <v/>
      </c>
      <c r="CF139" s="1343" t="str">
        <f t="shared" si="326"/>
        <v/>
      </c>
      <c r="CG139" s="1343" t="str">
        <f t="shared" si="327"/>
        <v/>
      </c>
      <c r="CH139" s="1343" t="str">
        <f t="shared" si="328"/>
        <v/>
      </c>
      <c r="CI139" s="1344" t="str">
        <f t="shared" si="329"/>
        <v/>
      </c>
      <c r="CJ139" s="1343" t="str">
        <f t="shared" si="330"/>
        <v/>
      </c>
      <c r="CK139" s="1343" t="str">
        <f t="shared" si="331"/>
        <v/>
      </c>
      <c r="CL139" s="1343" t="str">
        <f t="shared" si="332"/>
        <v/>
      </c>
      <c r="CM139" s="1343" t="str">
        <f t="shared" si="333"/>
        <v/>
      </c>
      <c r="CN139" s="1341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5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196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341" t="str">
        <f t="shared" si="324"/>
        <v/>
      </c>
      <c r="CE140" s="1343" t="str">
        <f t="shared" si="325"/>
        <v/>
      </c>
      <c r="CF140" s="1343" t="str">
        <f t="shared" si="326"/>
        <v/>
      </c>
      <c r="CG140" s="1343" t="str">
        <f t="shared" si="327"/>
        <v/>
      </c>
      <c r="CH140" s="1343" t="str">
        <f t="shared" si="328"/>
        <v/>
      </c>
      <c r="CI140" s="1344" t="str">
        <f t="shared" si="329"/>
        <v/>
      </c>
      <c r="CJ140" s="1343" t="str">
        <f t="shared" si="330"/>
        <v/>
      </c>
      <c r="CK140" s="1343" t="str">
        <f t="shared" si="331"/>
        <v/>
      </c>
      <c r="CL140" s="1343" t="str">
        <f t="shared" si="332"/>
        <v/>
      </c>
      <c r="CM140" s="1343" t="str">
        <f t="shared" si="333"/>
        <v/>
      </c>
      <c r="CN140" s="1341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5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0" t="s">
        <v>197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341" t="str">
        <f t="shared" si="324"/>
        <v/>
      </c>
      <c r="CE141" s="1343" t="str">
        <f t="shared" si="325"/>
        <v/>
      </c>
      <c r="CF141" s="1343" t="str">
        <f t="shared" si="326"/>
        <v/>
      </c>
      <c r="CG141" s="1343" t="str">
        <f t="shared" si="327"/>
        <v/>
      </c>
      <c r="CH141" s="1343" t="str">
        <f t="shared" si="328"/>
        <v/>
      </c>
      <c r="CI141" s="1344" t="str">
        <f t="shared" si="329"/>
        <v/>
      </c>
      <c r="CJ141" s="1343" t="str">
        <f t="shared" si="330"/>
        <v/>
      </c>
      <c r="CK141" s="1343" t="str">
        <f t="shared" si="331"/>
        <v/>
      </c>
      <c r="CL141" s="1343" t="str">
        <f t="shared" si="332"/>
        <v/>
      </c>
      <c r="CM141" s="1343" t="str">
        <f t="shared" si="333"/>
        <v/>
      </c>
      <c r="CN141" s="1341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5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2" t="s">
        <v>199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341" t="str">
        <f t="shared" si="324"/>
        <v/>
      </c>
      <c r="CE142" s="1343" t="str">
        <f t="shared" si="325"/>
        <v/>
      </c>
      <c r="CF142" s="1343" t="str">
        <f t="shared" si="326"/>
        <v/>
      </c>
      <c r="CG142" s="1343" t="str">
        <f t="shared" si="327"/>
        <v/>
      </c>
      <c r="CH142" s="1343" t="str">
        <f t="shared" si="328"/>
        <v/>
      </c>
      <c r="CI142" s="1344" t="str">
        <f t="shared" si="329"/>
        <v/>
      </c>
      <c r="CJ142" s="1343" t="str">
        <f t="shared" si="330"/>
        <v/>
      </c>
      <c r="CK142" s="1343" t="str">
        <f t="shared" si="331"/>
        <v/>
      </c>
      <c r="CL142" s="1343" t="str">
        <f t="shared" si="332"/>
        <v/>
      </c>
      <c r="CM142" s="1343" t="str">
        <f t="shared" si="333"/>
        <v/>
      </c>
      <c r="CN142" s="1341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5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7"/>
      <c r="DR142" s="476"/>
    </row>
    <row r="143" spans="1:122" s="624" customFormat="1" ht="15.75" hidden="1" customHeight="1">
      <c r="A143" s="649" t="s">
        <v>201</v>
      </c>
      <c r="B143" s="622" t="str">
        <f t="shared" ref="B143:K143" si="379">IF(B141="","",B141*B142)</f>
        <v/>
      </c>
      <c r="C143" s="622" t="str">
        <f t="shared" si="379"/>
        <v/>
      </c>
      <c r="D143" s="622" t="str">
        <f t="shared" si="379"/>
        <v/>
      </c>
      <c r="E143" s="622" t="str">
        <f t="shared" si="379"/>
        <v/>
      </c>
      <c r="F143" s="622" t="str">
        <f t="shared" si="379"/>
        <v/>
      </c>
      <c r="G143" s="622" t="str">
        <f t="shared" si="379"/>
        <v/>
      </c>
      <c r="H143" s="622" t="str">
        <f t="shared" si="379"/>
        <v/>
      </c>
      <c r="I143" s="622" t="str">
        <f t="shared" si="379"/>
        <v/>
      </c>
      <c r="J143" s="622" t="str">
        <f t="shared" si="379"/>
        <v/>
      </c>
      <c r="K143" s="622" t="str">
        <f t="shared" si="379"/>
        <v/>
      </c>
      <c r="L143" s="622"/>
      <c r="M143" s="622"/>
      <c r="N143" s="622"/>
      <c r="O143" s="622" t="str">
        <f>IF(O141="","",O141*O142)</f>
        <v/>
      </c>
      <c r="P143" s="622" t="str">
        <f>IF(P141="","",P141*P142)</f>
        <v/>
      </c>
      <c r="Q143" s="622"/>
      <c r="R143" s="622" t="str">
        <f>IF(R141="","",R141*R142)</f>
        <v/>
      </c>
      <c r="S143" s="581"/>
      <c r="T143" s="622" t="str">
        <f t="shared" ref="T143:AD143" si="380">IF(T141="","",T141*T142)</f>
        <v/>
      </c>
      <c r="U143" s="622" t="str">
        <f t="shared" si="380"/>
        <v/>
      </c>
      <c r="V143" s="622" t="str">
        <f t="shared" si="380"/>
        <v/>
      </c>
      <c r="W143" s="622" t="str">
        <f t="shared" si="380"/>
        <v/>
      </c>
      <c r="X143" s="622" t="str">
        <f t="shared" si="380"/>
        <v/>
      </c>
      <c r="Y143" s="622" t="str">
        <f t="shared" si="380"/>
        <v/>
      </c>
      <c r="Z143" s="622" t="str">
        <f t="shared" si="380"/>
        <v/>
      </c>
      <c r="AA143" s="622" t="str">
        <f t="shared" si="380"/>
        <v/>
      </c>
      <c r="AB143" s="622" t="str">
        <f t="shared" si="380"/>
        <v/>
      </c>
      <c r="AC143" s="622" t="str">
        <f t="shared" si="380"/>
        <v/>
      </c>
      <c r="AD143" s="622" t="str">
        <f t="shared" si="380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1">IF(AL141="","",AL141*AL142)</f>
        <v/>
      </c>
      <c r="AM143" s="622" t="str">
        <f t="shared" si="381"/>
        <v/>
      </c>
      <c r="AN143" s="622" t="str">
        <f t="shared" si="381"/>
        <v/>
      </c>
      <c r="AO143" s="622" t="str">
        <f t="shared" si="381"/>
        <v/>
      </c>
      <c r="AP143" s="622" t="str">
        <f t="shared" si="381"/>
        <v/>
      </c>
      <c r="AQ143" s="622" t="str">
        <f t="shared" si="381"/>
        <v/>
      </c>
      <c r="AR143" s="622" t="str">
        <f t="shared" si="381"/>
        <v/>
      </c>
      <c r="AS143" s="622" t="str">
        <f t="shared" si="381"/>
        <v/>
      </c>
      <c r="AT143" s="622" t="str">
        <f t="shared" si="381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622" t="str">
        <f t="shared" ref="BD143:BN143" si="382">IF(BD141="","",BD141*BD142)</f>
        <v/>
      </c>
      <c r="BE143" s="622" t="str">
        <f t="shared" si="382"/>
        <v/>
      </c>
      <c r="BF143" s="622" t="str">
        <f t="shared" si="382"/>
        <v/>
      </c>
      <c r="BG143" s="622" t="str">
        <f t="shared" si="382"/>
        <v/>
      </c>
      <c r="BH143" s="622" t="str">
        <f t="shared" si="382"/>
        <v/>
      </c>
      <c r="BI143" s="622" t="str">
        <f t="shared" si="382"/>
        <v/>
      </c>
      <c r="BJ143" s="622" t="str">
        <f t="shared" si="382"/>
        <v/>
      </c>
      <c r="BK143" s="622" t="str">
        <f t="shared" si="382"/>
        <v/>
      </c>
      <c r="BL143" s="622" t="str">
        <f t="shared" si="382"/>
        <v/>
      </c>
      <c r="BM143" s="622" t="str">
        <f t="shared" si="382"/>
        <v/>
      </c>
      <c r="BN143" s="622" t="str">
        <f t="shared" si="382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341" t="str">
        <f t="shared" si="324"/>
        <v/>
      </c>
      <c r="CE143" s="1343" t="str">
        <f t="shared" si="325"/>
        <v/>
      </c>
      <c r="CF143" s="1343" t="str">
        <f t="shared" si="326"/>
        <v/>
      </c>
      <c r="CG143" s="1343" t="str">
        <f t="shared" si="327"/>
        <v/>
      </c>
      <c r="CH143" s="1343" t="str">
        <f t="shared" si="328"/>
        <v/>
      </c>
      <c r="CI143" s="1344" t="str">
        <f t="shared" si="329"/>
        <v/>
      </c>
      <c r="CJ143" s="1343" t="str">
        <f t="shared" si="330"/>
        <v/>
      </c>
      <c r="CK143" s="1343" t="str">
        <f t="shared" si="331"/>
        <v/>
      </c>
      <c r="CL143" s="1343" t="str">
        <f t="shared" si="332"/>
        <v/>
      </c>
      <c r="CM143" s="1343" t="str">
        <f t="shared" si="333"/>
        <v/>
      </c>
      <c r="CN143" s="1341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5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8"/>
      <c r="DK143" s="638"/>
      <c r="DL143" s="638"/>
      <c r="DM143" s="638"/>
      <c r="DN143" s="638"/>
      <c r="DO143" s="638"/>
      <c r="DP143" s="638"/>
      <c r="DQ143" s="638"/>
      <c r="DR143" s="656"/>
    </row>
    <row r="144" spans="1:122" s="478" customFormat="1" ht="15.75" hidden="1" customHeight="1">
      <c r="A144" s="649" t="s">
        <v>202</v>
      </c>
      <c r="B144" s="625" t="str">
        <f t="shared" ref="B144:R144" si="383">IF(B139="","",(SUM(B123)*4522-SUM(B124,B128)*(4522-3098*(B127=0))-SUM(B140,B141)*32930)/$G$1/365/B$46)</f>
        <v/>
      </c>
      <c r="C144" s="625" t="str">
        <f t="shared" si="383"/>
        <v/>
      </c>
      <c r="D144" s="625" t="str">
        <f t="shared" si="383"/>
        <v/>
      </c>
      <c r="E144" s="625" t="str">
        <f t="shared" si="383"/>
        <v/>
      </c>
      <c r="F144" s="625" t="str">
        <f t="shared" si="383"/>
        <v/>
      </c>
      <c r="G144" s="625" t="str">
        <f t="shared" si="383"/>
        <v/>
      </c>
      <c r="H144" s="625" t="str">
        <f t="shared" si="383"/>
        <v/>
      </c>
      <c r="I144" s="625" t="str">
        <f t="shared" si="383"/>
        <v/>
      </c>
      <c r="J144" s="625" t="str">
        <f t="shared" si="383"/>
        <v/>
      </c>
      <c r="K144" s="625" t="str">
        <f t="shared" si="383"/>
        <v/>
      </c>
      <c r="L144" s="625" t="str">
        <f t="shared" si="383"/>
        <v/>
      </c>
      <c r="M144" s="625" t="str">
        <f t="shared" si="383"/>
        <v/>
      </c>
      <c r="N144" s="625" t="str">
        <f t="shared" si="383"/>
        <v/>
      </c>
      <c r="O144" s="625" t="str">
        <f t="shared" si="383"/>
        <v/>
      </c>
      <c r="P144" s="625" t="str">
        <f t="shared" si="383"/>
        <v/>
      </c>
      <c r="Q144" s="625" t="str">
        <f t="shared" si="383"/>
        <v/>
      </c>
      <c r="R144" s="625" t="str">
        <f t="shared" si="383"/>
        <v/>
      </c>
      <c r="S144" s="589"/>
      <c r="T144" s="625" t="str">
        <f t="shared" ref="T144:AD144" si="384">IF(T139="","",(SUM(T123)*4522-SUM(T124,T128)*(4522-3098*(T127=0))-SUM(T140,T141)*32930)/$G$1/365/T$46)</f>
        <v/>
      </c>
      <c r="U144" s="625" t="str">
        <f t="shared" si="384"/>
        <v/>
      </c>
      <c r="V144" s="625" t="str">
        <f t="shared" si="384"/>
        <v/>
      </c>
      <c r="W144" s="625" t="str">
        <f t="shared" si="384"/>
        <v/>
      </c>
      <c r="X144" s="625" t="str">
        <f t="shared" si="384"/>
        <v/>
      </c>
      <c r="Y144" s="625" t="str">
        <f t="shared" si="384"/>
        <v/>
      </c>
      <c r="Z144" s="625" t="str">
        <f t="shared" si="384"/>
        <v/>
      </c>
      <c r="AA144" s="625" t="str">
        <f t="shared" si="384"/>
        <v/>
      </c>
      <c r="AB144" s="625" t="str">
        <f t="shared" si="384"/>
        <v/>
      </c>
      <c r="AC144" s="625" t="str">
        <f t="shared" si="384"/>
        <v/>
      </c>
      <c r="AD144" s="625" t="str">
        <f t="shared" si="384"/>
        <v/>
      </c>
      <c r="AE144" s="625"/>
      <c r="AF144" s="625"/>
      <c r="AG144" s="625"/>
      <c r="AH144" s="625"/>
      <c r="AI144" s="625"/>
      <c r="AJ144" s="625"/>
      <c r="AK144" s="589"/>
      <c r="AL144" s="625" t="str">
        <f t="shared" ref="AL144:AV144" si="385">IF(AL139="","",(SUM(AL123)*4522-SUM(AL124,AL128)*(4522-3098*(AL127=0))-SUM(AL140,AL141)*32930)/$G$1/365/AL$46)</f>
        <v/>
      </c>
      <c r="AM144" s="625" t="str">
        <f t="shared" si="385"/>
        <v/>
      </c>
      <c r="AN144" s="625" t="str">
        <f t="shared" si="385"/>
        <v/>
      </c>
      <c r="AO144" s="625" t="str">
        <f t="shared" si="385"/>
        <v/>
      </c>
      <c r="AP144" s="625" t="str">
        <f t="shared" si="385"/>
        <v/>
      </c>
      <c r="AQ144" s="625" t="str">
        <f t="shared" si="385"/>
        <v/>
      </c>
      <c r="AR144" s="625" t="str">
        <f t="shared" si="385"/>
        <v/>
      </c>
      <c r="AS144" s="625" t="str">
        <f t="shared" si="385"/>
        <v/>
      </c>
      <c r="AT144" s="625" t="str">
        <f t="shared" si="385"/>
        <v/>
      </c>
      <c r="AU144" s="625" t="str">
        <f t="shared" si="385"/>
        <v/>
      </c>
      <c r="AV144" s="625" t="str">
        <f t="shared" si="385"/>
        <v/>
      </c>
      <c r="AW144" s="625"/>
      <c r="AX144" s="625"/>
      <c r="AY144" s="625"/>
      <c r="AZ144" s="625"/>
      <c r="BA144" s="625"/>
      <c r="BB144" s="625"/>
      <c r="BC144" s="589"/>
      <c r="BD144" s="625" t="str">
        <f t="shared" ref="BD144:BN144" si="386">IF(BD139="","",(SUM(BD123)*4522-SUM(BD124,BD128)*(4522-3098*(BD127=0))-SUM(BD140,BD141)*32930)/$G$1/365/BD$46)</f>
        <v/>
      </c>
      <c r="BE144" s="625" t="str">
        <f t="shared" si="386"/>
        <v/>
      </c>
      <c r="BF144" s="625" t="str">
        <f t="shared" si="386"/>
        <v/>
      </c>
      <c r="BG144" s="625" t="str">
        <f t="shared" si="386"/>
        <v/>
      </c>
      <c r="BH144" s="625" t="str">
        <f t="shared" si="386"/>
        <v/>
      </c>
      <c r="BI144" s="625" t="str">
        <f t="shared" si="386"/>
        <v/>
      </c>
      <c r="BJ144" s="625" t="str">
        <f t="shared" si="386"/>
        <v/>
      </c>
      <c r="BK144" s="625" t="str">
        <f t="shared" si="386"/>
        <v/>
      </c>
      <c r="BL144" s="625" t="str">
        <f t="shared" si="386"/>
        <v/>
      </c>
      <c r="BM144" s="625" t="str">
        <f t="shared" si="386"/>
        <v/>
      </c>
      <c r="BN144" s="625" t="str">
        <f t="shared" si="386"/>
        <v/>
      </c>
      <c r="BO144" s="625"/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333" t="str">
        <f t="shared" si="324"/>
        <v/>
      </c>
      <c r="CE144" s="1335" t="str">
        <f t="shared" si="325"/>
        <v/>
      </c>
      <c r="CF144" s="1335" t="str">
        <f t="shared" si="326"/>
        <v/>
      </c>
      <c r="CG144" s="1335" t="str">
        <f t="shared" si="327"/>
        <v/>
      </c>
      <c r="CH144" s="1335" t="str">
        <f t="shared" si="328"/>
        <v/>
      </c>
      <c r="CI144" s="1336" t="str">
        <f t="shared" si="329"/>
        <v/>
      </c>
      <c r="CJ144" s="1335" t="str">
        <f t="shared" si="330"/>
        <v/>
      </c>
      <c r="CK144" s="1335" t="str">
        <f t="shared" si="331"/>
        <v/>
      </c>
      <c r="CL144" s="1335" t="str">
        <f t="shared" si="332"/>
        <v/>
      </c>
      <c r="CM144" s="1335" t="str">
        <f t="shared" si="333"/>
        <v/>
      </c>
      <c r="CN144" s="1333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5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204</v>
      </c>
      <c r="B145" s="625" t="str">
        <f t="shared" ref="B145:R145" si="387">IF(B139="","",(SUM(B132)*4522-SUM(B133,B137)*(4522-3098*(B136=0)))/$G$1/365/B$46)</f>
        <v/>
      </c>
      <c r="C145" s="625" t="str">
        <f t="shared" si="387"/>
        <v/>
      </c>
      <c r="D145" s="625" t="str">
        <f t="shared" si="387"/>
        <v/>
      </c>
      <c r="E145" s="625" t="str">
        <f t="shared" si="387"/>
        <v/>
      </c>
      <c r="F145" s="625" t="str">
        <f t="shared" si="387"/>
        <v/>
      </c>
      <c r="G145" s="625" t="str">
        <f t="shared" si="387"/>
        <v/>
      </c>
      <c r="H145" s="625" t="str">
        <f t="shared" si="387"/>
        <v/>
      </c>
      <c r="I145" s="625" t="str">
        <f t="shared" si="387"/>
        <v/>
      </c>
      <c r="J145" s="625" t="str">
        <f t="shared" si="387"/>
        <v/>
      </c>
      <c r="K145" s="625" t="str">
        <f t="shared" si="387"/>
        <v/>
      </c>
      <c r="L145" s="625" t="str">
        <f t="shared" si="387"/>
        <v/>
      </c>
      <c r="M145" s="625" t="str">
        <f t="shared" si="387"/>
        <v/>
      </c>
      <c r="N145" s="625" t="str">
        <f t="shared" si="387"/>
        <v/>
      </c>
      <c r="O145" s="625" t="str">
        <f t="shared" si="387"/>
        <v/>
      </c>
      <c r="P145" s="625" t="str">
        <f t="shared" si="387"/>
        <v/>
      </c>
      <c r="Q145" s="625" t="str">
        <f t="shared" si="387"/>
        <v/>
      </c>
      <c r="R145" s="625" t="str">
        <f t="shared" si="387"/>
        <v/>
      </c>
      <c r="S145" s="589"/>
      <c r="T145" s="625" t="str">
        <f t="shared" ref="T145:AD145" si="388">IF(T139="","",(SUM(T132)*4522-SUM(T133,T137)*(4522-3098*(T136=0)))/$G$1/365/T$46)</f>
        <v/>
      </c>
      <c r="U145" s="625" t="str">
        <f t="shared" si="388"/>
        <v/>
      </c>
      <c r="V145" s="625" t="str">
        <f t="shared" si="388"/>
        <v/>
      </c>
      <c r="W145" s="625" t="str">
        <f t="shared" si="388"/>
        <v/>
      </c>
      <c r="X145" s="625" t="str">
        <f t="shared" si="388"/>
        <v/>
      </c>
      <c r="Y145" s="625" t="str">
        <f t="shared" si="388"/>
        <v/>
      </c>
      <c r="Z145" s="625" t="str">
        <f t="shared" si="388"/>
        <v/>
      </c>
      <c r="AA145" s="625" t="str">
        <f t="shared" si="388"/>
        <v/>
      </c>
      <c r="AB145" s="625" t="str">
        <f t="shared" si="388"/>
        <v/>
      </c>
      <c r="AC145" s="625" t="str">
        <f t="shared" si="388"/>
        <v/>
      </c>
      <c r="AD145" s="625" t="str">
        <f t="shared" si="388"/>
        <v/>
      </c>
      <c r="AE145" s="625"/>
      <c r="AF145" s="625"/>
      <c r="AG145" s="625"/>
      <c r="AH145" s="625"/>
      <c r="AI145" s="625"/>
      <c r="AJ145" s="625"/>
      <c r="AK145" s="589"/>
      <c r="AL145" s="625" t="str">
        <f t="shared" ref="AL145:AV145" si="389">IF(AL139="","",(SUM(AL132)*4522-SUM(AL133,AL137)*(4522-3098*(AL136=0)))/$G$1/365/AL$46)</f>
        <v/>
      </c>
      <c r="AM145" s="625" t="str">
        <f t="shared" si="389"/>
        <v/>
      </c>
      <c r="AN145" s="625" t="str">
        <f t="shared" si="389"/>
        <v/>
      </c>
      <c r="AO145" s="625" t="str">
        <f t="shared" si="389"/>
        <v/>
      </c>
      <c r="AP145" s="625" t="str">
        <f t="shared" si="389"/>
        <v/>
      </c>
      <c r="AQ145" s="625" t="str">
        <f t="shared" si="389"/>
        <v/>
      </c>
      <c r="AR145" s="625" t="str">
        <f t="shared" si="389"/>
        <v/>
      </c>
      <c r="AS145" s="625" t="str">
        <f t="shared" si="389"/>
        <v/>
      </c>
      <c r="AT145" s="625" t="str">
        <f t="shared" si="389"/>
        <v/>
      </c>
      <c r="AU145" s="625" t="str">
        <f t="shared" si="389"/>
        <v/>
      </c>
      <c r="AV145" s="625" t="str">
        <f t="shared" si="389"/>
        <v/>
      </c>
      <c r="AW145" s="625"/>
      <c r="AX145" s="625"/>
      <c r="AY145" s="625"/>
      <c r="AZ145" s="625"/>
      <c r="BA145" s="625"/>
      <c r="BB145" s="625"/>
      <c r="BC145" s="589"/>
      <c r="BD145" s="625" t="str">
        <f t="shared" ref="BD145:BN145" si="390">IF(BD139="","",(SUM(BD132)*4522-SUM(BD133,BD137)*(4522-3098*(BD136=0)))/$G$1/365/BD$46)</f>
        <v/>
      </c>
      <c r="BE145" s="625" t="str">
        <f t="shared" si="390"/>
        <v/>
      </c>
      <c r="BF145" s="625" t="str">
        <f t="shared" si="390"/>
        <v/>
      </c>
      <c r="BG145" s="625" t="str">
        <f t="shared" si="390"/>
        <v/>
      </c>
      <c r="BH145" s="625" t="str">
        <f t="shared" si="390"/>
        <v/>
      </c>
      <c r="BI145" s="625" t="str">
        <f t="shared" si="390"/>
        <v/>
      </c>
      <c r="BJ145" s="625" t="str">
        <f t="shared" si="390"/>
        <v/>
      </c>
      <c r="BK145" s="625" t="str">
        <f t="shared" si="390"/>
        <v/>
      </c>
      <c r="BL145" s="625" t="str">
        <f t="shared" si="390"/>
        <v/>
      </c>
      <c r="BM145" s="625" t="str">
        <f t="shared" si="390"/>
        <v/>
      </c>
      <c r="BN145" s="625" t="str">
        <f t="shared" si="390"/>
        <v/>
      </c>
      <c r="BO145" s="625"/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333" t="str">
        <f t="shared" si="324"/>
        <v/>
      </c>
      <c r="CE145" s="1335" t="str">
        <f t="shared" si="325"/>
        <v/>
      </c>
      <c r="CF145" s="1335" t="str">
        <f t="shared" si="326"/>
        <v/>
      </c>
      <c r="CG145" s="1335" t="str">
        <f t="shared" si="327"/>
        <v/>
      </c>
      <c r="CH145" s="1335" t="str">
        <f t="shared" si="328"/>
        <v/>
      </c>
      <c r="CI145" s="1336" t="str">
        <f t="shared" si="329"/>
        <v/>
      </c>
      <c r="CJ145" s="1335" t="str">
        <f t="shared" si="330"/>
        <v/>
      </c>
      <c r="CK145" s="1335" t="str">
        <f t="shared" si="331"/>
        <v/>
      </c>
      <c r="CL145" s="1335" t="str">
        <f t="shared" si="332"/>
        <v/>
      </c>
      <c r="CM145" s="1335" t="str">
        <f t="shared" si="333"/>
        <v/>
      </c>
      <c r="CN145" s="1333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5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220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333" t="str">
        <f t="shared" si="324"/>
        <v/>
      </c>
      <c r="CE146" s="1335" t="str">
        <f t="shared" si="325"/>
        <v/>
      </c>
      <c r="CF146" s="1335" t="str">
        <f t="shared" si="326"/>
        <v/>
      </c>
      <c r="CG146" s="1335" t="str">
        <f t="shared" si="327"/>
        <v/>
      </c>
      <c r="CH146" s="1335" t="str">
        <f t="shared" si="328"/>
        <v/>
      </c>
      <c r="CI146" s="1336" t="str">
        <f t="shared" si="329"/>
        <v/>
      </c>
      <c r="CJ146" s="1335" t="str">
        <f t="shared" si="330"/>
        <v/>
      </c>
      <c r="CK146" s="1335" t="str">
        <f t="shared" si="331"/>
        <v/>
      </c>
      <c r="CL146" s="1335" t="str">
        <f t="shared" si="332"/>
        <v/>
      </c>
      <c r="CM146" s="1335" t="str">
        <f t="shared" si="333"/>
        <v/>
      </c>
      <c r="CN146" s="1333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5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4"/>
      <c r="BV147" s="658"/>
      <c r="BW147" s="658"/>
      <c r="BX147" s="658"/>
      <c r="BY147" s="658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327"/>
      <c r="CE147" s="1328"/>
      <c r="CF147" s="1328"/>
      <c r="CG147" s="1328"/>
      <c r="CH147" s="1328"/>
      <c r="CI147" s="1328"/>
      <c r="CJ147" s="1328"/>
      <c r="CK147" s="1328"/>
      <c r="CL147" s="1328"/>
      <c r="CM147" s="1328"/>
      <c r="CN147" s="1327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30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60">
        <f>WB!CK104</f>
        <v>0</v>
      </c>
      <c r="BW148" s="660">
        <f>WB!CK112</f>
        <v>0</v>
      </c>
      <c r="BX148" s="660">
        <f>WB!CK120</f>
        <v>13</v>
      </c>
      <c r="BY148" s="660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341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3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5</v>
      </c>
      <c r="CF148" s="1343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43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7</v>
      </c>
      <c r="CH148" s="1343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7</v>
      </c>
      <c r="CI148" s="1344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7</v>
      </c>
      <c r="CJ148" s="1343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7</v>
      </c>
      <c r="CK148" s="1343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43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43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10</v>
      </c>
      <c r="CN148" s="1341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15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3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3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4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7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8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9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9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17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9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341">
        <f t="shared" si="395"/>
        <v>45</v>
      </c>
      <c r="CE149" s="1343">
        <f t="shared" si="396"/>
        <v>45</v>
      </c>
      <c r="CF149" s="1343">
        <f t="shared" si="397"/>
        <v>45</v>
      </c>
      <c r="CG149" s="1343">
        <f t="shared" si="398"/>
        <v>45</v>
      </c>
      <c r="CH149" s="1343">
        <f t="shared" si="399"/>
        <v>45</v>
      </c>
      <c r="CI149" s="1344">
        <f t="shared" si="400"/>
        <v>45</v>
      </c>
      <c r="CJ149" s="1343">
        <f t="shared" si="401"/>
        <v>45</v>
      </c>
      <c r="CK149" s="1343">
        <f t="shared" si="402"/>
        <v>45</v>
      </c>
      <c r="CL149" s="1343">
        <f t="shared" si="403"/>
        <v>45</v>
      </c>
      <c r="CM149" s="1343">
        <f t="shared" si="404"/>
        <v>45</v>
      </c>
      <c r="CN149" s="1341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46</v>
      </c>
      <c r="CZ149" s="543">
        <f t="shared" si="417"/>
        <v>47</v>
      </c>
      <c r="DA149" s="543">
        <f t="shared" si="418"/>
        <v>48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5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2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1"/>
      <c r="BP150" s="661"/>
      <c r="BQ150" s="266"/>
      <c r="BR150" s="266"/>
      <c r="BS150" s="661"/>
      <c r="BT150" s="266"/>
      <c r="BU150" s="621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341" t="str">
        <f t="shared" si="395"/>
        <v/>
      </c>
      <c r="CE150" s="1343" t="str">
        <f t="shared" si="396"/>
        <v/>
      </c>
      <c r="CF150" s="1343" t="str">
        <f t="shared" si="397"/>
        <v/>
      </c>
      <c r="CG150" s="1343" t="str">
        <f t="shared" si="398"/>
        <v/>
      </c>
      <c r="CH150" s="1343" t="str">
        <f t="shared" si="399"/>
        <v/>
      </c>
      <c r="CI150" s="1344" t="str">
        <f t="shared" si="400"/>
        <v/>
      </c>
      <c r="CJ150" s="1343" t="str">
        <f t="shared" si="401"/>
        <v/>
      </c>
      <c r="CK150" s="1343" t="str">
        <f t="shared" si="402"/>
        <v/>
      </c>
      <c r="CL150" s="1343" t="str">
        <f t="shared" si="403"/>
        <v/>
      </c>
      <c r="CM150" s="1343" t="str">
        <f t="shared" si="404"/>
        <v/>
      </c>
      <c r="CN150" s="1341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5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2" t="s">
        <v>176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6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6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6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6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341" t="str">
        <f t="shared" si="395"/>
        <v/>
      </c>
      <c r="CE151" s="1343" t="str">
        <f t="shared" si="396"/>
        <v/>
      </c>
      <c r="CF151" s="1343" t="str">
        <f t="shared" si="397"/>
        <v/>
      </c>
      <c r="CG151" s="1343" t="str">
        <f t="shared" si="398"/>
        <v/>
      </c>
      <c r="CH151" s="1343" t="str">
        <f t="shared" si="399"/>
        <v/>
      </c>
      <c r="CI151" s="1344" t="str">
        <f t="shared" si="400"/>
        <v/>
      </c>
      <c r="CJ151" s="1343" t="str">
        <f t="shared" si="401"/>
        <v/>
      </c>
      <c r="CK151" s="1343" t="str">
        <f t="shared" si="402"/>
        <v/>
      </c>
      <c r="CL151" s="1343" t="str">
        <f t="shared" si="403"/>
        <v/>
      </c>
      <c r="CM151" s="1343" t="str">
        <f t="shared" si="404"/>
        <v/>
      </c>
      <c r="CN151" s="1341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5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2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341" t="str">
        <f t="shared" si="395"/>
        <v/>
      </c>
      <c r="CE152" s="1343" t="str">
        <f t="shared" si="396"/>
        <v/>
      </c>
      <c r="CF152" s="1343" t="str">
        <f t="shared" si="397"/>
        <v/>
      </c>
      <c r="CG152" s="1343" t="str">
        <f t="shared" si="398"/>
        <v/>
      </c>
      <c r="CH152" s="1343" t="str">
        <f t="shared" si="399"/>
        <v/>
      </c>
      <c r="CI152" s="1344" t="str">
        <f t="shared" si="400"/>
        <v/>
      </c>
      <c r="CJ152" s="1343" t="str">
        <f t="shared" si="401"/>
        <v/>
      </c>
      <c r="CK152" s="1343" t="str">
        <f t="shared" si="402"/>
        <v/>
      </c>
      <c r="CL152" s="1343" t="str">
        <f t="shared" si="403"/>
        <v/>
      </c>
      <c r="CM152" s="1343" t="str">
        <f t="shared" si="404"/>
        <v/>
      </c>
      <c r="CN152" s="1341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5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2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341" t="str">
        <f t="shared" si="395"/>
        <v/>
      </c>
      <c r="CE153" s="1343" t="str">
        <f t="shared" si="396"/>
        <v/>
      </c>
      <c r="CF153" s="1343" t="str">
        <f t="shared" si="397"/>
        <v/>
      </c>
      <c r="CG153" s="1343" t="str">
        <f t="shared" si="398"/>
        <v/>
      </c>
      <c r="CH153" s="1343" t="str">
        <f t="shared" si="399"/>
        <v/>
      </c>
      <c r="CI153" s="1344" t="str">
        <f t="shared" si="400"/>
        <v/>
      </c>
      <c r="CJ153" s="1343" t="str">
        <f t="shared" si="401"/>
        <v/>
      </c>
      <c r="CK153" s="1343" t="str">
        <f t="shared" si="402"/>
        <v/>
      </c>
      <c r="CL153" s="1343" t="str">
        <f t="shared" si="403"/>
        <v/>
      </c>
      <c r="CM153" s="1343" t="str">
        <f t="shared" si="404"/>
        <v/>
      </c>
      <c r="CN153" s="1341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5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2" t="s">
        <v>182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9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9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9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9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341" t="str">
        <f t="shared" si="395"/>
        <v/>
      </c>
      <c r="CE154" s="1343" t="str">
        <f t="shared" si="396"/>
        <v/>
      </c>
      <c r="CF154" s="1343" t="str">
        <f t="shared" si="397"/>
        <v/>
      </c>
      <c r="CG154" s="1343" t="str">
        <f t="shared" si="398"/>
        <v/>
      </c>
      <c r="CH154" s="1343" t="str">
        <f t="shared" si="399"/>
        <v/>
      </c>
      <c r="CI154" s="1344" t="str">
        <f t="shared" si="400"/>
        <v/>
      </c>
      <c r="CJ154" s="1343" t="str">
        <f t="shared" si="401"/>
        <v/>
      </c>
      <c r="CK154" s="1343" t="str">
        <f t="shared" si="402"/>
        <v/>
      </c>
      <c r="CL154" s="1343" t="str">
        <f t="shared" si="403"/>
        <v/>
      </c>
      <c r="CM154" s="1343" t="str">
        <f t="shared" si="404"/>
        <v/>
      </c>
      <c r="CN154" s="1341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5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40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341">
        <f t="shared" si="395"/>
        <v>1</v>
      </c>
      <c r="CE155" s="1343">
        <f t="shared" si="396"/>
        <v>1</v>
      </c>
      <c r="CF155" s="1343">
        <f t="shared" si="397"/>
        <v>1</v>
      </c>
      <c r="CG155" s="1343">
        <f t="shared" si="398"/>
        <v>1</v>
      </c>
      <c r="CH155" s="1343">
        <f t="shared" si="399"/>
        <v>1</v>
      </c>
      <c r="CI155" s="1344">
        <f t="shared" si="400"/>
        <v>1</v>
      </c>
      <c r="CJ155" s="1343">
        <f t="shared" si="401"/>
        <v>1</v>
      </c>
      <c r="CK155" s="1343">
        <f t="shared" si="402"/>
        <v>1</v>
      </c>
      <c r="CL155" s="1343">
        <f t="shared" si="403"/>
        <v>1</v>
      </c>
      <c r="CM155" s="1343">
        <f t="shared" si="404"/>
        <v>1</v>
      </c>
      <c r="CN155" s="1341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5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40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341" t="str">
        <f t="shared" si="395"/>
        <v/>
      </c>
      <c r="CE156" s="1343" t="str">
        <f t="shared" si="396"/>
        <v/>
      </c>
      <c r="CF156" s="1343" t="str">
        <f t="shared" si="397"/>
        <v/>
      </c>
      <c r="CG156" s="1343" t="str">
        <f t="shared" si="398"/>
        <v/>
      </c>
      <c r="CH156" s="1343" t="str">
        <f t="shared" si="399"/>
        <v/>
      </c>
      <c r="CI156" s="1344" t="str">
        <f t="shared" si="400"/>
        <v/>
      </c>
      <c r="CJ156" s="1343" t="str">
        <f t="shared" si="401"/>
        <v/>
      </c>
      <c r="CK156" s="1343" t="str">
        <f t="shared" si="402"/>
        <v/>
      </c>
      <c r="CL156" s="1343" t="str">
        <f t="shared" si="403"/>
        <v/>
      </c>
      <c r="CM156" s="1343" t="str">
        <f t="shared" si="404"/>
        <v/>
      </c>
      <c r="CN156" s="1341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5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30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341" t="str">
        <f t="shared" si="395"/>
        <v/>
      </c>
      <c r="CE157" s="1343" t="str">
        <f t="shared" si="396"/>
        <v/>
      </c>
      <c r="CF157" s="1343" t="str">
        <f t="shared" si="397"/>
        <v/>
      </c>
      <c r="CG157" s="1343" t="str">
        <f t="shared" si="398"/>
        <v/>
      </c>
      <c r="CH157" s="1343" t="str">
        <f t="shared" si="399"/>
        <v/>
      </c>
      <c r="CI157" s="1344" t="str">
        <f t="shared" si="400"/>
        <v/>
      </c>
      <c r="CJ157" s="1343" t="str">
        <f t="shared" si="401"/>
        <v/>
      </c>
      <c r="CK157" s="1343" t="str">
        <f t="shared" si="402"/>
        <v/>
      </c>
      <c r="CL157" s="1343" t="str">
        <f t="shared" si="403"/>
        <v/>
      </c>
      <c r="CM157" s="1343" t="str">
        <f t="shared" si="404"/>
        <v/>
      </c>
      <c r="CN157" s="1341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5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9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341">
        <f t="shared" si="395"/>
        <v>45</v>
      </c>
      <c r="CE158" s="1343">
        <f t="shared" si="396"/>
        <v>45</v>
      </c>
      <c r="CF158" s="1343">
        <f t="shared" si="397"/>
        <v>45</v>
      </c>
      <c r="CG158" s="1343">
        <f t="shared" si="398"/>
        <v>45</v>
      </c>
      <c r="CH158" s="1343">
        <f t="shared" si="399"/>
        <v>45</v>
      </c>
      <c r="CI158" s="1344">
        <f t="shared" si="400"/>
        <v>45</v>
      </c>
      <c r="CJ158" s="1343">
        <f t="shared" si="401"/>
        <v>45</v>
      </c>
      <c r="CK158" s="1343">
        <f t="shared" si="402"/>
        <v>45</v>
      </c>
      <c r="CL158" s="1343">
        <f t="shared" si="403"/>
        <v>45</v>
      </c>
      <c r="CM158" s="1343">
        <f t="shared" si="404"/>
        <v>45</v>
      </c>
      <c r="CN158" s="1341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5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2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341" t="str">
        <f t="shared" si="395"/>
        <v/>
      </c>
      <c r="CE159" s="1343" t="str">
        <f t="shared" si="396"/>
        <v/>
      </c>
      <c r="CF159" s="1343" t="str">
        <f t="shared" si="397"/>
        <v/>
      </c>
      <c r="CG159" s="1343" t="str">
        <f t="shared" si="398"/>
        <v/>
      </c>
      <c r="CH159" s="1343" t="str">
        <f t="shared" si="399"/>
        <v/>
      </c>
      <c r="CI159" s="1344" t="str">
        <f t="shared" si="400"/>
        <v/>
      </c>
      <c r="CJ159" s="1343" t="str">
        <f t="shared" si="401"/>
        <v/>
      </c>
      <c r="CK159" s="1343" t="str">
        <f t="shared" si="402"/>
        <v/>
      </c>
      <c r="CL159" s="1343" t="str">
        <f t="shared" si="403"/>
        <v/>
      </c>
      <c r="CM159" s="1343" t="str">
        <f t="shared" si="404"/>
        <v/>
      </c>
      <c r="CN159" s="1341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5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2" t="s">
        <v>176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6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6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6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6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341" t="str">
        <f t="shared" si="395"/>
        <v/>
      </c>
      <c r="CE160" s="1343" t="str">
        <f t="shared" si="396"/>
        <v/>
      </c>
      <c r="CF160" s="1343" t="str">
        <f t="shared" si="397"/>
        <v/>
      </c>
      <c r="CG160" s="1343" t="str">
        <f t="shared" si="398"/>
        <v/>
      </c>
      <c r="CH160" s="1343" t="str">
        <f t="shared" si="399"/>
        <v/>
      </c>
      <c r="CI160" s="1344" t="str">
        <f t="shared" si="400"/>
        <v/>
      </c>
      <c r="CJ160" s="1343" t="str">
        <f t="shared" si="401"/>
        <v/>
      </c>
      <c r="CK160" s="1343" t="str">
        <f t="shared" si="402"/>
        <v/>
      </c>
      <c r="CL160" s="1343" t="str">
        <f t="shared" si="403"/>
        <v/>
      </c>
      <c r="CM160" s="1343" t="str">
        <f t="shared" si="404"/>
        <v/>
      </c>
      <c r="CN160" s="1341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5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2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341" t="str">
        <f t="shared" si="395"/>
        <v/>
      </c>
      <c r="CE161" s="1343" t="str">
        <f t="shared" si="396"/>
        <v/>
      </c>
      <c r="CF161" s="1343" t="str">
        <f t="shared" si="397"/>
        <v/>
      </c>
      <c r="CG161" s="1343" t="str">
        <f t="shared" si="398"/>
        <v/>
      </c>
      <c r="CH161" s="1343" t="str">
        <f t="shared" si="399"/>
        <v/>
      </c>
      <c r="CI161" s="1344" t="str">
        <f t="shared" si="400"/>
        <v/>
      </c>
      <c r="CJ161" s="1343" t="str">
        <f t="shared" si="401"/>
        <v/>
      </c>
      <c r="CK161" s="1343" t="str">
        <f t="shared" si="402"/>
        <v/>
      </c>
      <c r="CL161" s="1343" t="str">
        <f t="shared" si="403"/>
        <v/>
      </c>
      <c r="CM161" s="1343" t="str">
        <f t="shared" si="404"/>
        <v/>
      </c>
      <c r="CN161" s="1341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5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2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341" t="str">
        <f t="shared" si="395"/>
        <v/>
      </c>
      <c r="CE162" s="1343" t="str">
        <f t="shared" si="396"/>
        <v/>
      </c>
      <c r="CF162" s="1343" t="str">
        <f t="shared" si="397"/>
        <v/>
      </c>
      <c r="CG162" s="1343" t="str">
        <f t="shared" si="398"/>
        <v/>
      </c>
      <c r="CH162" s="1343" t="str">
        <f t="shared" si="399"/>
        <v/>
      </c>
      <c r="CI162" s="1344" t="str">
        <f t="shared" si="400"/>
        <v/>
      </c>
      <c r="CJ162" s="1343" t="str">
        <f t="shared" si="401"/>
        <v/>
      </c>
      <c r="CK162" s="1343" t="str">
        <f t="shared" si="402"/>
        <v/>
      </c>
      <c r="CL162" s="1343" t="str">
        <f t="shared" si="403"/>
        <v/>
      </c>
      <c r="CM162" s="1343" t="str">
        <f t="shared" si="404"/>
        <v/>
      </c>
      <c r="CN162" s="1341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5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7" t="s">
        <v>182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6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6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6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6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341" t="str">
        <f t="shared" si="395"/>
        <v/>
      </c>
      <c r="CE163" s="1343" t="str">
        <f t="shared" si="396"/>
        <v/>
      </c>
      <c r="CF163" s="1343" t="str">
        <f t="shared" si="397"/>
        <v/>
      </c>
      <c r="CG163" s="1343" t="str">
        <f t="shared" si="398"/>
        <v/>
      </c>
      <c r="CH163" s="1343" t="str">
        <f t="shared" si="399"/>
        <v/>
      </c>
      <c r="CI163" s="1344" t="str">
        <f t="shared" si="400"/>
        <v/>
      </c>
      <c r="CJ163" s="1343" t="str">
        <f t="shared" si="401"/>
        <v/>
      </c>
      <c r="CK163" s="1343" t="str">
        <f t="shared" si="402"/>
        <v/>
      </c>
      <c r="CL163" s="1343" t="str">
        <f t="shared" si="403"/>
        <v/>
      </c>
      <c r="CM163" s="1343" t="str">
        <f t="shared" si="404"/>
        <v/>
      </c>
      <c r="CN163" s="1341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5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40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341">
        <f t="shared" si="395"/>
        <v>1</v>
      </c>
      <c r="CE164" s="1343">
        <f t="shared" si="396"/>
        <v>1</v>
      </c>
      <c r="CF164" s="1343">
        <f t="shared" si="397"/>
        <v>1</v>
      </c>
      <c r="CG164" s="1343">
        <f t="shared" si="398"/>
        <v>1</v>
      </c>
      <c r="CH164" s="1343">
        <f t="shared" si="399"/>
        <v>1</v>
      </c>
      <c r="CI164" s="1344">
        <f t="shared" si="400"/>
        <v>1</v>
      </c>
      <c r="CJ164" s="1343">
        <f t="shared" si="401"/>
        <v>1</v>
      </c>
      <c r="CK164" s="1343">
        <f t="shared" si="402"/>
        <v>1</v>
      </c>
      <c r="CL164" s="1343">
        <f t="shared" si="403"/>
        <v>1</v>
      </c>
      <c r="CM164" s="1343">
        <f t="shared" si="404"/>
        <v>1</v>
      </c>
      <c r="CN164" s="1341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2</v>
      </c>
      <c r="CZ164" s="543">
        <f t="shared" si="417"/>
        <v>3</v>
      </c>
      <c r="DA164" s="543">
        <f t="shared" si="418"/>
        <v>4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5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40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341" t="str">
        <f t="shared" si="395"/>
        <v/>
      </c>
      <c r="CE165" s="1343" t="str">
        <f t="shared" si="396"/>
        <v/>
      </c>
      <c r="CF165" s="1343" t="str">
        <f t="shared" si="397"/>
        <v/>
      </c>
      <c r="CG165" s="1343" t="str">
        <f t="shared" si="398"/>
        <v/>
      </c>
      <c r="CH165" s="1343" t="str">
        <f t="shared" si="399"/>
        <v/>
      </c>
      <c r="CI165" s="1344" t="str">
        <f t="shared" si="400"/>
        <v/>
      </c>
      <c r="CJ165" s="1343" t="str">
        <f t="shared" si="401"/>
        <v/>
      </c>
      <c r="CK165" s="1343" t="str">
        <f t="shared" si="402"/>
        <v/>
      </c>
      <c r="CL165" s="1343" t="str">
        <f t="shared" si="403"/>
        <v/>
      </c>
      <c r="CM165" s="1343" t="str">
        <f t="shared" si="404"/>
        <v/>
      </c>
      <c r="CN165" s="1341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5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40" t="s">
        <v>222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4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4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4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333" t="str">
        <f t="shared" si="395"/>
        <v/>
      </c>
      <c r="CE166" s="1335" t="str">
        <f t="shared" si="396"/>
        <v/>
      </c>
      <c r="CF166" s="1335" t="str">
        <f t="shared" si="397"/>
        <v/>
      </c>
      <c r="CG166" s="1335" t="str">
        <f t="shared" si="398"/>
        <v/>
      </c>
      <c r="CH166" s="1335" t="str">
        <f t="shared" si="399"/>
        <v/>
      </c>
      <c r="CI166" s="1336" t="str">
        <f t="shared" si="400"/>
        <v/>
      </c>
      <c r="CJ166" s="1335" t="str">
        <f t="shared" si="401"/>
        <v/>
      </c>
      <c r="CK166" s="1335" t="str">
        <f t="shared" si="402"/>
        <v/>
      </c>
      <c r="CL166" s="1335" t="str">
        <f t="shared" si="403"/>
        <v/>
      </c>
      <c r="CM166" s="1335" t="str">
        <f t="shared" si="404"/>
        <v/>
      </c>
      <c r="CN166" s="1333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5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0" t="s">
        <v>195</v>
      </c>
      <c r="B167" s="618" t="str">
        <f t="shared" ref="B167:K167" si="450">IF(SUM(B151,B160)=0,"",SUM(B151,-B152*B155,-B156*B155,B160,-B161*B164,-B165*B164)*0.049)</f>
        <v/>
      </c>
      <c r="C167" s="618" t="str">
        <f t="shared" si="450"/>
        <v/>
      </c>
      <c r="D167" s="618" t="str">
        <f t="shared" si="450"/>
        <v/>
      </c>
      <c r="E167" s="618" t="str">
        <f t="shared" si="450"/>
        <v/>
      </c>
      <c r="F167" s="618" t="str">
        <f t="shared" si="450"/>
        <v/>
      </c>
      <c r="G167" s="618" t="str">
        <f t="shared" si="450"/>
        <v/>
      </c>
      <c r="H167" s="618" t="str">
        <f t="shared" si="450"/>
        <v/>
      </c>
      <c r="I167" s="618" t="str">
        <f t="shared" si="450"/>
        <v/>
      </c>
      <c r="J167" s="618" t="str">
        <f t="shared" si="450"/>
        <v/>
      </c>
      <c r="K167" s="618" t="str">
        <f t="shared" si="450"/>
        <v/>
      </c>
      <c r="L167" s="618"/>
      <c r="M167" s="618"/>
      <c r="N167" s="618"/>
      <c r="O167" s="618" t="str">
        <f>IF(SUM(O151,O160)=0,"",SUM(O151,-O152*O155,-O156*O155,O160,-O161*O164,-O165*O164)*0.049)</f>
        <v/>
      </c>
      <c r="P167" s="618" t="str">
        <f>IF(SUM(P151,P160)=0,"",SUM(P151,-P152*P155,-P156*P155,P160,-P161*P164,-P165*P164)*0.049)</f>
        <v/>
      </c>
      <c r="Q167" s="618" t="str">
        <f>IF(SUM(Q151,Q160)=0,"",SUM(Q151,-Q152*Q155,-Q156*Q155,Q160,-Q161*Q164,-Q165*Q164)*0.049)</f>
        <v/>
      </c>
      <c r="R167" s="618" t="str">
        <f>IF(SUM(R151,R160)=0,"",SUM(R151,-R152*R155,-R156*R155,R160,-R161*R164,-R165*R164)*0.049)</f>
        <v/>
      </c>
      <c r="S167" s="648"/>
      <c r="T167" s="618" t="str">
        <f t="shared" ref="T167:AD167" si="451">IF(SUM(T151,T160)=0,"",SUM(T151,-T152*T155,-T156*T155,T160,-T161*T164,-T165*T164)*0.049)</f>
        <v/>
      </c>
      <c r="U167" s="618" t="str">
        <f t="shared" si="451"/>
        <v/>
      </c>
      <c r="V167" s="618" t="str">
        <f t="shared" si="451"/>
        <v/>
      </c>
      <c r="W167" s="618" t="str">
        <f t="shared" si="451"/>
        <v/>
      </c>
      <c r="X167" s="618" t="str">
        <f t="shared" si="451"/>
        <v/>
      </c>
      <c r="Y167" s="618" t="str">
        <f t="shared" si="451"/>
        <v/>
      </c>
      <c r="Z167" s="618" t="str">
        <f t="shared" si="451"/>
        <v/>
      </c>
      <c r="AA167" s="618" t="str">
        <f t="shared" si="451"/>
        <v/>
      </c>
      <c r="AB167" s="618" t="str">
        <f t="shared" si="451"/>
        <v/>
      </c>
      <c r="AC167" s="618" t="str">
        <f t="shared" si="451"/>
        <v/>
      </c>
      <c r="AD167" s="618" t="str">
        <f t="shared" si="451"/>
        <v/>
      </c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52">IF(SUM(AL151,AL160)=0,"",SUM(AL151,-AL152*AL155,-AL156*AL155,AL160,-AL161*AL164,-AL165*AL164)*0.049)</f>
        <v/>
      </c>
      <c r="AM167" s="618" t="str">
        <f t="shared" si="452"/>
        <v/>
      </c>
      <c r="AN167" s="618" t="str">
        <f t="shared" si="452"/>
        <v/>
      </c>
      <c r="AO167" s="618" t="str">
        <f t="shared" si="452"/>
        <v/>
      </c>
      <c r="AP167" s="618" t="str">
        <f t="shared" si="452"/>
        <v/>
      </c>
      <c r="AQ167" s="618" t="str">
        <f t="shared" si="452"/>
        <v/>
      </c>
      <c r="AR167" s="618" t="str">
        <f t="shared" si="452"/>
        <v/>
      </c>
      <c r="AS167" s="618" t="str">
        <f t="shared" si="452"/>
        <v/>
      </c>
      <c r="AT167" s="618" t="str">
        <f t="shared" si="452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618" t="str">
        <f t="shared" ref="BD167:BN167" si="453">IF(SUM(BD151,BD160)=0,"",SUM(BD151,-BD152*BD155,-BD156*BD155,BD160,-BD161*BD164,-BD165*BD164)*0.049)</f>
        <v/>
      </c>
      <c r="BE167" s="618" t="str">
        <f t="shared" si="453"/>
        <v/>
      </c>
      <c r="BF167" s="618" t="str">
        <f t="shared" si="453"/>
        <v/>
      </c>
      <c r="BG167" s="618" t="str">
        <f t="shared" si="453"/>
        <v/>
      </c>
      <c r="BH167" s="618" t="str">
        <f t="shared" si="453"/>
        <v/>
      </c>
      <c r="BI167" s="618" t="str">
        <f t="shared" si="453"/>
        <v/>
      </c>
      <c r="BJ167" s="618" t="str">
        <f t="shared" si="453"/>
        <v/>
      </c>
      <c r="BK167" s="618" t="str">
        <f t="shared" si="453"/>
        <v/>
      </c>
      <c r="BL167" s="618" t="str">
        <f t="shared" si="453"/>
        <v/>
      </c>
      <c r="BM167" s="618" t="str">
        <f t="shared" si="453"/>
        <v/>
      </c>
      <c r="BN167" s="618" t="str">
        <f t="shared" si="453"/>
        <v/>
      </c>
      <c r="BO167" s="618"/>
      <c r="BP167" s="618"/>
      <c r="BQ167" s="618"/>
      <c r="BR167" s="618"/>
      <c r="BS167" s="618"/>
      <c r="BT167" s="618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341" t="str">
        <f t="shared" si="395"/>
        <v/>
      </c>
      <c r="CE167" s="1343" t="str">
        <f t="shared" si="396"/>
        <v/>
      </c>
      <c r="CF167" s="1343" t="str">
        <f t="shared" si="397"/>
        <v/>
      </c>
      <c r="CG167" s="1343" t="str">
        <f t="shared" si="398"/>
        <v/>
      </c>
      <c r="CH167" s="1343" t="str">
        <f t="shared" si="399"/>
        <v/>
      </c>
      <c r="CI167" s="1344" t="str">
        <f t="shared" si="400"/>
        <v/>
      </c>
      <c r="CJ167" s="1343" t="str">
        <f t="shared" si="401"/>
        <v/>
      </c>
      <c r="CK167" s="1343" t="str">
        <f t="shared" si="402"/>
        <v/>
      </c>
      <c r="CL167" s="1343" t="str">
        <f t="shared" si="403"/>
        <v/>
      </c>
      <c r="CM167" s="1343" t="str">
        <f t="shared" si="404"/>
        <v/>
      </c>
      <c r="CN167" s="1341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5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196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2"/>
      <c r="BV168" s="619"/>
      <c r="BW168" s="619"/>
      <c r="BX168" s="619"/>
      <c r="BY168" s="619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341" t="str">
        <f t="shared" si="395"/>
        <v/>
      </c>
      <c r="CE168" s="1343" t="str">
        <f t="shared" si="396"/>
        <v/>
      </c>
      <c r="CF168" s="1343" t="str">
        <f t="shared" si="397"/>
        <v/>
      </c>
      <c r="CG168" s="1343" t="str">
        <f t="shared" si="398"/>
        <v/>
      </c>
      <c r="CH168" s="1343" t="str">
        <f t="shared" si="399"/>
        <v/>
      </c>
      <c r="CI168" s="1344" t="str">
        <f t="shared" si="400"/>
        <v/>
      </c>
      <c r="CJ168" s="1343" t="str">
        <f t="shared" si="401"/>
        <v/>
      </c>
      <c r="CK168" s="1343" t="str">
        <f t="shared" si="402"/>
        <v/>
      </c>
      <c r="CL168" s="1343" t="str">
        <f t="shared" si="403"/>
        <v/>
      </c>
      <c r="CM168" s="1343" t="str">
        <f t="shared" si="404"/>
        <v/>
      </c>
      <c r="CN168" s="1341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5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0" t="s">
        <v>197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2"/>
      <c r="BV169" s="619"/>
      <c r="BW169" s="619"/>
      <c r="BX169" s="619"/>
      <c r="BY169" s="619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341" t="str">
        <f t="shared" si="395"/>
        <v/>
      </c>
      <c r="CE169" s="1343" t="str">
        <f t="shared" si="396"/>
        <v/>
      </c>
      <c r="CF169" s="1343" t="str">
        <f t="shared" si="397"/>
        <v/>
      </c>
      <c r="CG169" s="1343" t="str">
        <f t="shared" si="398"/>
        <v/>
      </c>
      <c r="CH169" s="1343" t="str">
        <f t="shared" si="399"/>
        <v/>
      </c>
      <c r="CI169" s="1344" t="str">
        <f t="shared" si="400"/>
        <v/>
      </c>
      <c r="CJ169" s="1343" t="str">
        <f t="shared" si="401"/>
        <v/>
      </c>
      <c r="CK169" s="1343" t="str">
        <f t="shared" si="402"/>
        <v/>
      </c>
      <c r="CL169" s="1343" t="str">
        <f t="shared" si="403"/>
        <v/>
      </c>
      <c r="CM169" s="1343" t="str">
        <f t="shared" si="404"/>
        <v/>
      </c>
      <c r="CN169" s="1341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5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2" t="s">
        <v>199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3"/>
      <c r="BV170" s="620"/>
      <c r="BW170" s="620"/>
      <c r="BX170" s="620"/>
      <c r="BY170" s="620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341" t="str">
        <f t="shared" si="395"/>
        <v/>
      </c>
      <c r="CE170" s="1343" t="str">
        <f t="shared" si="396"/>
        <v/>
      </c>
      <c r="CF170" s="1343" t="str">
        <f t="shared" si="397"/>
        <v/>
      </c>
      <c r="CG170" s="1343" t="str">
        <f t="shared" si="398"/>
        <v/>
      </c>
      <c r="CH170" s="1343" t="str">
        <f t="shared" si="399"/>
        <v/>
      </c>
      <c r="CI170" s="1344" t="str">
        <f t="shared" si="400"/>
        <v/>
      </c>
      <c r="CJ170" s="1343" t="str">
        <f t="shared" si="401"/>
        <v/>
      </c>
      <c r="CK170" s="1343" t="str">
        <f t="shared" si="402"/>
        <v/>
      </c>
      <c r="CL170" s="1343" t="str">
        <f t="shared" si="403"/>
        <v/>
      </c>
      <c r="CM170" s="1343" t="str">
        <f t="shared" si="404"/>
        <v/>
      </c>
      <c r="CN170" s="1341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5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7"/>
      <c r="DR170" s="476"/>
    </row>
    <row r="171" spans="1:122" s="624" customFormat="1" ht="15.75" hidden="1" customHeight="1">
      <c r="A171" s="649" t="s">
        <v>201</v>
      </c>
      <c r="B171" s="622" t="str">
        <f t="shared" ref="B171:K171" si="454">IF(B169="","",B169*B170)</f>
        <v/>
      </c>
      <c r="C171" s="622" t="str">
        <f t="shared" si="454"/>
        <v/>
      </c>
      <c r="D171" s="622" t="str">
        <f t="shared" si="454"/>
        <v/>
      </c>
      <c r="E171" s="622" t="str">
        <f t="shared" si="454"/>
        <v/>
      </c>
      <c r="F171" s="622" t="str">
        <f t="shared" si="454"/>
        <v/>
      </c>
      <c r="G171" s="622" t="str">
        <f t="shared" si="454"/>
        <v/>
      </c>
      <c r="H171" s="622" t="str">
        <f t="shared" si="454"/>
        <v/>
      </c>
      <c r="I171" s="622" t="str">
        <f t="shared" si="454"/>
        <v/>
      </c>
      <c r="J171" s="622" t="str">
        <f t="shared" si="454"/>
        <v/>
      </c>
      <c r="K171" s="622" t="str">
        <f t="shared" si="454"/>
        <v/>
      </c>
      <c r="L171" s="622"/>
      <c r="M171" s="622"/>
      <c r="N171" s="622"/>
      <c r="O171" s="622" t="str">
        <f>IF(O169="","",O169*O170)</f>
        <v/>
      </c>
      <c r="P171" s="622" t="str">
        <f>IF(P169="","",P169*P170)</f>
        <v/>
      </c>
      <c r="Q171" s="622" t="str">
        <f>IF(Q169="","",Q169*Q170)</f>
        <v/>
      </c>
      <c r="R171" s="622" t="str">
        <f>IF(R169="","",R169*R170)</f>
        <v/>
      </c>
      <c r="S171" s="654"/>
      <c r="T171" s="622" t="str">
        <f t="shared" ref="T171:AD171" si="455">IF(T169="","",T169*T170)</f>
        <v/>
      </c>
      <c r="U171" s="622" t="str">
        <f t="shared" si="455"/>
        <v/>
      </c>
      <c r="V171" s="622" t="str">
        <f t="shared" si="455"/>
        <v/>
      </c>
      <c r="W171" s="622" t="str">
        <f t="shared" si="455"/>
        <v/>
      </c>
      <c r="X171" s="622" t="str">
        <f t="shared" si="455"/>
        <v/>
      </c>
      <c r="Y171" s="622" t="str">
        <f t="shared" si="455"/>
        <v/>
      </c>
      <c r="Z171" s="622" t="str">
        <f t="shared" si="455"/>
        <v/>
      </c>
      <c r="AA171" s="622" t="str">
        <f t="shared" si="455"/>
        <v/>
      </c>
      <c r="AB171" s="622" t="str">
        <f t="shared" si="455"/>
        <v/>
      </c>
      <c r="AC171" s="622" t="str">
        <f t="shared" si="455"/>
        <v/>
      </c>
      <c r="AD171" s="622" t="str">
        <f t="shared" si="455"/>
        <v/>
      </c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6">IF(AL169="","",AL169*AL170)</f>
        <v/>
      </c>
      <c r="AM171" s="622" t="str">
        <f t="shared" si="456"/>
        <v/>
      </c>
      <c r="AN171" s="622" t="str">
        <f t="shared" si="456"/>
        <v/>
      </c>
      <c r="AO171" s="622" t="str">
        <f t="shared" si="456"/>
        <v/>
      </c>
      <c r="AP171" s="622" t="str">
        <f t="shared" si="456"/>
        <v/>
      </c>
      <c r="AQ171" s="622" t="str">
        <f t="shared" si="456"/>
        <v/>
      </c>
      <c r="AR171" s="622" t="str">
        <f t="shared" si="456"/>
        <v/>
      </c>
      <c r="AS171" s="622" t="str">
        <f t="shared" si="456"/>
        <v/>
      </c>
      <c r="AT171" s="622" t="str">
        <f t="shared" si="456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622" t="str">
        <f t="shared" ref="BD171:BN171" si="457">IF(BD169="","",BD169*BD170)</f>
        <v/>
      </c>
      <c r="BE171" s="622" t="str">
        <f t="shared" si="457"/>
        <v/>
      </c>
      <c r="BF171" s="622" t="str">
        <f t="shared" si="457"/>
        <v/>
      </c>
      <c r="BG171" s="622" t="str">
        <f t="shared" si="457"/>
        <v/>
      </c>
      <c r="BH171" s="622" t="str">
        <f t="shared" si="457"/>
        <v/>
      </c>
      <c r="BI171" s="622" t="str">
        <f t="shared" si="457"/>
        <v/>
      </c>
      <c r="BJ171" s="622" t="str">
        <f t="shared" si="457"/>
        <v/>
      </c>
      <c r="BK171" s="622" t="str">
        <f t="shared" si="457"/>
        <v/>
      </c>
      <c r="BL171" s="622" t="str">
        <f t="shared" si="457"/>
        <v/>
      </c>
      <c r="BM171" s="622" t="str">
        <f t="shared" si="457"/>
        <v/>
      </c>
      <c r="BN171" s="622" t="str">
        <f t="shared" si="457"/>
        <v/>
      </c>
      <c r="BO171" s="622"/>
      <c r="BP171" s="622"/>
      <c r="BQ171" s="622"/>
      <c r="BR171" s="622"/>
      <c r="BS171" s="622"/>
      <c r="BT171" s="622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341" t="str">
        <f t="shared" si="395"/>
        <v/>
      </c>
      <c r="CE171" s="1343" t="str">
        <f t="shared" si="396"/>
        <v/>
      </c>
      <c r="CF171" s="1343" t="str">
        <f t="shared" si="397"/>
        <v/>
      </c>
      <c r="CG171" s="1343" t="str">
        <f t="shared" si="398"/>
        <v/>
      </c>
      <c r="CH171" s="1343" t="str">
        <f t="shared" si="399"/>
        <v/>
      </c>
      <c r="CI171" s="1344" t="str">
        <f t="shared" si="400"/>
        <v/>
      </c>
      <c r="CJ171" s="1343" t="str">
        <f t="shared" si="401"/>
        <v/>
      </c>
      <c r="CK171" s="1343" t="str">
        <f t="shared" si="402"/>
        <v/>
      </c>
      <c r="CL171" s="1343" t="str">
        <f t="shared" si="403"/>
        <v/>
      </c>
      <c r="CM171" s="1343" t="str">
        <f t="shared" si="404"/>
        <v/>
      </c>
      <c r="CN171" s="1341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5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5"/>
      <c r="DJ171" s="638"/>
      <c r="DK171" s="638"/>
      <c r="DL171" s="638"/>
      <c r="DM171" s="638"/>
      <c r="DN171" s="638"/>
      <c r="DO171" s="638"/>
      <c r="DP171" s="638"/>
      <c r="DQ171" s="638"/>
      <c r="DR171" s="656"/>
    </row>
    <row r="172" spans="1:122" s="478" customFormat="1" ht="15.75" hidden="1" customHeight="1">
      <c r="A172" s="649" t="s">
        <v>202</v>
      </c>
      <c r="B172" s="625" t="str">
        <f t="shared" ref="B172:R172" si="458">IF(B167="","",(SUM(B151)*2973-SUM(B152,B156)*(2973-1549*(B155=0))-SUM(B168,B169)*32930)/$G$1/365/B$46)</f>
        <v/>
      </c>
      <c r="C172" s="625" t="str">
        <f t="shared" si="458"/>
        <v/>
      </c>
      <c r="D172" s="625" t="str">
        <f t="shared" si="458"/>
        <v/>
      </c>
      <c r="E172" s="625" t="str">
        <f t="shared" si="458"/>
        <v/>
      </c>
      <c r="F172" s="625" t="str">
        <f t="shared" si="458"/>
        <v/>
      </c>
      <c r="G172" s="625" t="str">
        <f t="shared" si="458"/>
        <v/>
      </c>
      <c r="H172" s="625" t="str">
        <f t="shared" si="458"/>
        <v/>
      </c>
      <c r="I172" s="625" t="str">
        <f t="shared" si="458"/>
        <v/>
      </c>
      <c r="J172" s="625" t="str">
        <f t="shared" si="458"/>
        <v/>
      </c>
      <c r="K172" s="625" t="str">
        <f t="shared" si="458"/>
        <v/>
      </c>
      <c r="L172" s="625" t="str">
        <f t="shared" si="458"/>
        <v/>
      </c>
      <c r="M172" s="625" t="str">
        <f t="shared" si="458"/>
        <v/>
      </c>
      <c r="N172" s="625" t="str">
        <f t="shared" si="458"/>
        <v/>
      </c>
      <c r="O172" s="625" t="str">
        <f t="shared" si="458"/>
        <v/>
      </c>
      <c r="P172" s="625" t="str">
        <f t="shared" si="458"/>
        <v/>
      </c>
      <c r="Q172" s="625" t="str">
        <f t="shared" si="458"/>
        <v/>
      </c>
      <c r="R172" s="625" t="str">
        <f t="shared" si="458"/>
        <v/>
      </c>
      <c r="S172" s="644"/>
      <c r="T172" s="625" t="str">
        <f t="shared" ref="T172:AD172" si="459">IF(T167="","",(SUM(T151)*2973-SUM(T152,T156)*(2973-1549*(T155=0))-SUM(T168,T169)*32930)/$G$1/365/T$46)</f>
        <v/>
      </c>
      <c r="U172" s="625" t="str">
        <f t="shared" si="459"/>
        <v/>
      </c>
      <c r="V172" s="625" t="str">
        <f t="shared" si="459"/>
        <v/>
      </c>
      <c r="W172" s="625" t="str">
        <f t="shared" si="459"/>
        <v/>
      </c>
      <c r="X172" s="625" t="str">
        <f t="shared" si="459"/>
        <v/>
      </c>
      <c r="Y172" s="625" t="str">
        <f t="shared" si="459"/>
        <v/>
      </c>
      <c r="Z172" s="625" t="str">
        <f t="shared" si="459"/>
        <v/>
      </c>
      <c r="AA172" s="625" t="str">
        <f t="shared" si="459"/>
        <v/>
      </c>
      <c r="AB172" s="625" t="str">
        <f t="shared" si="459"/>
        <v/>
      </c>
      <c r="AC172" s="625" t="str">
        <f t="shared" si="459"/>
        <v/>
      </c>
      <c r="AD172" s="625" t="str">
        <f t="shared" si="459"/>
        <v/>
      </c>
      <c r="AE172" s="625"/>
      <c r="AF172" s="625"/>
      <c r="AG172" s="625"/>
      <c r="AH172" s="625"/>
      <c r="AI172" s="625"/>
      <c r="AJ172" s="625"/>
      <c r="AK172" s="644"/>
      <c r="AL172" s="625" t="str">
        <f t="shared" ref="AL172:AV172" si="460">IF(AL167="","",(SUM(AL151)*2973-SUM(AL152,AL156)*(2973-1549*(AL155=0))-SUM(AL168,AL169)*32930)/$G$1/365/AL$46)</f>
        <v/>
      </c>
      <c r="AM172" s="625" t="str">
        <f t="shared" si="460"/>
        <v/>
      </c>
      <c r="AN172" s="625" t="str">
        <f t="shared" si="460"/>
        <v/>
      </c>
      <c r="AO172" s="625" t="str">
        <f t="shared" si="460"/>
        <v/>
      </c>
      <c r="AP172" s="625" t="str">
        <f t="shared" si="460"/>
        <v/>
      </c>
      <c r="AQ172" s="625" t="str">
        <f t="shared" si="460"/>
        <v/>
      </c>
      <c r="AR172" s="625" t="str">
        <f t="shared" si="460"/>
        <v/>
      </c>
      <c r="AS172" s="625" t="str">
        <f t="shared" si="460"/>
        <v/>
      </c>
      <c r="AT172" s="625" t="str">
        <f t="shared" si="460"/>
        <v/>
      </c>
      <c r="AU172" s="625" t="str">
        <f t="shared" si="460"/>
        <v/>
      </c>
      <c r="AV172" s="625" t="str">
        <f t="shared" si="460"/>
        <v/>
      </c>
      <c r="AW172" s="625"/>
      <c r="AX172" s="625"/>
      <c r="AY172" s="625"/>
      <c r="AZ172" s="625"/>
      <c r="BA172" s="625"/>
      <c r="BB172" s="625"/>
      <c r="BC172" s="644"/>
      <c r="BD172" s="625" t="str">
        <f t="shared" ref="BD172:BN172" si="461">IF(BD167="","",(SUM(BD151)*2973-SUM(BD152,BD156)*(2973-1549*(BD155=0))-SUM(BD168,BD169)*32930)/$G$1/365/BD$46)</f>
        <v/>
      </c>
      <c r="BE172" s="625" t="str">
        <f t="shared" si="461"/>
        <v/>
      </c>
      <c r="BF172" s="625" t="str">
        <f t="shared" si="461"/>
        <v/>
      </c>
      <c r="BG172" s="625" t="str">
        <f t="shared" si="461"/>
        <v/>
      </c>
      <c r="BH172" s="625" t="str">
        <f t="shared" si="461"/>
        <v/>
      </c>
      <c r="BI172" s="625" t="str">
        <f t="shared" si="461"/>
        <v/>
      </c>
      <c r="BJ172" s="625" t="str">
        <f t="shared" si="461"/>
        <v/>
      </c>
      <c r="BK172" s="625" t="str">
        <f t="shared" si="461"/>
        <v/>
      </c>
      <c r="BL172" s="625" t="str">
        <f t="shared" si="461"/>
        <v/>
      </c>
      <c r="BM172" s="625" t="str">
        <f t="shared" si="461"/>
        <v/>
      </c>
      <c r="BN172" s="625" t="str">
        <f t="shared" si="461"/>
        <v/>
      </c>
      <c r="BO172" s="625"/>
      <c r="BP172" s="625"/>
      <c r="BQ172" s="625"/>
      <c r="BR172" s="625"/>
      <c r="BS172" s="625"/>
      <c r="BT172" s="625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333" t="str">
        <f t="shared" si="395"/>
        <v/>
      </c>
      <c r="CE172" s="1335" t="str">
        <f t="shared" si="396"/>
        <v/>
      </c>
      <c r="CF172" s="1335" t="str">
        <f t="shared" si="397"/>
        <v/>
      </c>
      <c r="CG172" s="1335" t="str">
        <f t="shared" si="398"/>
        <v/>
      </c>
      <c r="CH172" s="1335" t="str">
        <f t="shared" si="399"/>
        <v/>
      </c>
      <c r="CI172" s="1336" t="str">
        <f t="shared" si="400"/>
        <v/>
      </c>
      <c r="CJ172" s="1335" t="str">
        <f t="shared" si="401"/>
        <v/>
      </c>
      <c r="CK172" s="1335" t="str">
        <f t="shared" si="402"/>
        <v/>
      </c>
      <c r="CL172" s="1335" t="str">
        <f t="shared" si="403"/>
        <v/>
      </c>
      <c r="CM172" s="1335" t="str">
        <f t="shared" si="404"/>
        <v/>
      </c>
      <c r="CN172" s="1333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5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204</v>
      </c>
      <c r="B173" s="625" t="str">
        <f t="shared" ref="B173:R173" si="462">IF(B167="","",(SUM(B160)*2973-SUM(B161,B165)*(2973-1549*(B164=0)))/$G$1/365/B$46)</f>
        <v/>
      </c>
      <c r="C173" s="625" t="str">
        <f t="shared" si="462"/>
        <v/>
      </c>
      <c r="D173" s="625" t="str">
        <f t="shared" si="462"/>
        <v/>
      </c>
      <c r="E173" s="625" t="str">
        <f t="shared" si="462"/>
        <v/>
      </c>
      <c r="F173" s="625" t="str">
        <f t="shared" si="462"/>
        <v/>
      </c>
      <c r="G173" s="625" t="str">
        <f t="shared" si="462"/>
        <v/>
      </c>
      <c r="H173" s="625" t="str">
        <f t="shared" si="462"/>
        <v/>
      </c>
      <c r="I173" s="625" t="str">
        <f t="shared" si="462"/>
        <v/>
      </c>
      <c r="J173" s="625" t="str">
        <f t="shared" si="462"/>
        <v/>
      </c>
      <c r="K173" s="625" t="str">
        <f t="shared" si="462"/>
        <v/>
      </c>
      <c r="L173" s="625" t="str">
        <f t="shared" si="462"/>
        <v/>
      </c>
      <c r="M173" s="625" t="str">
        <f t="shared" si="462"/>
        <v/>
      </c>
      <c r="N173" s="625" t="str">
        <f t="shared" si="462"/>
        <v/>
      </c>
      <c r="O173" s="625" t="str">
        <f t="shared" si="462"/>
        <v/>
      </c>
      <c r="P173" s="625" t="str">
        <f t="shared" si="462"/>
        <v/>
      </c>
      <c r="Q173" s="625" t="str">
        <f t="shared" si="462"/>
        <v/>
      </c>
      <c r="R173" s="625" t="str">
        <f t="shared" si="462"/>
        <v/>
      </c>
      <c r="S173" s="644"/>
      <c r="T173" s="625" t="str">
        <f t="shared" ref="T173:AD173" si="463">IF(T167="","",(SUM(T160)*2973-SUM(T161,T165)*(2973-1549*(T164=0)))/$G$1/365/T$46)</f>
        <v/>
      </c>
      <c r="U173" s="625" t="str">
        <f t="shared" si="463"/>
        <v/>
      </c>
      <c r="V173" s="625" t="str">
        <f t="shared" si="463"/>
        <v/>
      </c>
      <c r="W173" s="625" t="str">
        <f t="shared" si="463"/>
        <v/>
      </c>
      <c r="X173" s="625" t="str">
        <f t="shared" si="463"/>
        <v/>
      </c>
      <c r="Y173" s="625" t="str">
        <f t="shared" si="463"/>
        <v/>
      </c>
      <c r="Z173" s="625" t="str">
        <f t="shared" si="463"/>
        <v/>
      </c>
      <c r="AA173" s="625" t="str">
        <f t="shared" si="463"/>
        <v/>
      </c>
      <c r="AB173" s="625" t="str">
        <f t="shared" si="463"/>
        <v/>
      </c>
      <c r="AC173" s="625" t="str">
        <f t="shared" si="463"/>
        <v/>
      </c>
      <c r="AD173" s="625" t="str">
        <f t="shared" si="463"/>
        <v/>
      </c>
      <c r="AE173" s="625"/>
      <c r="AF173" s="625"/>
      <c r="AG173" s="625"/>
      <c r="AH173" s="625"/>
      <c r="AI173" s="625"/>
      <c r="AJ173" s="625"/>
      <c r="AK173" s="644"/>
      <c r="AL173" s="625" t="str">
        <f t="shared" ref="AL173:AV173" si="464">IF(AL167="","",(SUM(AL160)*2973-SUM(AL161,AL165)*(2973-1549*(AL164=0)))/$G$1/365/AL$46)</f>
        <v/>
      </c>
      <c r="AM173" s="625" t="str">
        <f t="shared" si="464"/>
        <v/>
      </c>
      <c r="AN173" s="625" t="str">
        <f t="shared" si="464"/>
        <v/>
      </c>
      <c r="AO173" s="625" t="str">
        <f t="shared" si="464"/>
        <v/>
      </c>
      <c r="AP173" s="625" t="str">
        <f t="shared" si="464"/>
        <v/>
      </c>
      <c r="AQ173" s="625" t="str">
        <f t="shared" si="464"/>
        <v/>
      </c>
      <c r="AR173" s="625" t="str">
        <f t="shared" si="464"/>
        <v/>
      </c>
      <c r="AS173" s="625" t="str">
        <f t="shared" si="464"/>
        <v/>
      </c>
      <c r="AT173" s="625" t="str">
        <f t="shared" si="464"/>
        <v/>
      </c>
      <c r="AU173" s="625" t="str">
        <f t="shared" si="464"/>
        <v/>
      </c>
      <c r="AV173" s="625" t="str">
        <f t="shared" si="464"/>
        <v/>
      </c>
      <c r="AW173" s="625"/>
      <c r="AX173" s="625"/>
      <c r="AY173" s="625"/>
      <c r="AZ173" s="625"/>
      <c r="BA173" s="625"/>
      <c r="BB173" s="625"/>
      <c r="BC173" s="644"/>
      <c r="BD173" s="625" t="str">
        <f t="shared" ref="BD173:BN173" si="465">IF(BD167="","",(SUM(BD160)*2973-SUM(BD161,BD165)*(2973-1549*(BD164=0)))/$G$1/365/BD$46)</f>
        <v/>
      </c>
      <c r="BE173" s="625" t="str">
        <f t="shared" si="465"/>
        <v/>
      </c>
      <c r="BF173" s="625" t="str">
        <f t="shared" si="465"/>
        <v/>
      </c>
      <c r="BG173" s="625" t="str">
        <f t="shared" si="465"/>
        <v/>
      </c>
      <c r="BH173" s="625" t="str">
        <f t="shared" si="465"/>
        <v/>
      </c>
      <c r="BI173" s="625" t="str">
        <f t="shared" si="465"/>
        <v/>
      </c>
      <c r="BJ173" s="625" t="str">
        <f t="shared" si="465"/>
        <v/>
      </c>
      <c r="BK173" s="625" t="str">
        <f t="shared" si="465"/>
        <v/>
      </c>
      <c r="BL173" s="625" t="str">
        <f t="shared" si="465"/>
        <v/>
      </c>
      <c r="BM173" s="625" t="str">
        <f t="shared" si="465"/>
        <v/>
      </c>
      <c r="BN173" s="625" t="str">
        <f t="shared" si="465"/>
        <v/>
      </c>
      <c r="BO173" s="625"/>
      <c r="BP173" s="625"/>
      <c r="BQ173" s="625"/>
      <c r="BR173" s="625"/>
      <c r="BS173" s="625"/>
      <c r="BT173" s="625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333" t="str">
        <f t="shared" si="395"/>
        <v/>
      </c>
      <c r="CE173" s="1335" t="str">
        <f t="shared" si="396"/>
        <v/>
      </c>
      <c r="CF173" s="1335" t="str">
        <f t="shared" si="397"/>
        <v/>
      </c>
      <c r="CG173" s="1335" t="str">
        <f t="shared" si="398"/>
        <v/>
      </c>
      <c r="CH173" s="1335" t="str">
        <f t="shared" si="399"/>
        <v/>
      </c>
      <c r="CI173" s="1336" t="str">
        <f t="shared" si="400"/>
        <v/>
      </c>
      <c r="CJ173" s="1335" t="str">
        <f t="shared" si="401"/>
        <v/>
      </c>
      <c r="CK173" s="1335" t="str">
        <f t="shared" si="402"/>
        <v/>
      </c>
      <c r="CL173" s="1335" t="str">
        <f t="shared" si="403"/>
        <v/>
      </c>
      <c r="CM173" s="1335" t="str">
        <f t="shared" si="404"/>
        <v/>
      </c>
      <c r="CN173" s="1333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5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223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4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4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4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333" t="str">
        <f t="shared" si="395"/>
        <v/>
      </c>
      <c r="CE174" s="1335" t="str">
        <f t="shared" si="396"/>
        <v/>
      </c>
      <c r="CF174" s="1335" t="str">
        <f t="shared" si="397"/>
        <v/>
      </c>
      <c r="CG174" s="1335" t="str">
        <f t="shared" si="398"/>
        <v/>
      </c>
      <c r="CH174" s="1335" t="str">
        <f t="shared" si="399"/>
        <v/>
      </c>
      <c r="CI174" s="1336" t="str">
        <f t="shared" si="400"/>
        <v/>
      </c>
      <c r="CJ174" s="1335" t="str">
        <f t="shared" si="401"/>
        <v/>
      </c>
      <c r="CK174" s="1335" t="str">
        <f t="shared" si="402"/>
        <v/>
      </c>
      <c r="CL174" s="1335" t="str">
        <f t="shared" si="403"/>
        <v/>
      </c>
      <c r="CM174" s="1335" t="str">
        <f t="shared" si="404"/>
        <v/>
      </c>
      <c r="CN174" s="1333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5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341" t="str">
        <f t="shared" si="395"/>
        <v/>
      </c>
      <c r="CE175" s="1343" t="str">
        <f t="shared" si="396"/>
        <v/>
      </c>
      <c r="CF175" s="1343" t="str">
        <f t="shared" si="397"/>
        <v/>
      </c>
      <c r="CG175" s="1343" t="str">
        <f t="shared" si="398"/>
        <v/>
      </c>
      <c r="CH175" s="1343" t="str">
        <f t="shared" si="399"/>
        <v/>
      </c>
      <c r="CI175" s="1344" t="str">
        <f t="shared" si="400"/>
        <v/>
      </c>
      <c r="CJ175" s="1343" t="str">
        <f t="shared" si="401"/>
        <v/>
      </c>
      <c r="CK175" s="1343" t="str">
        <f t="shared" si="402"/>
        <v/>
      </c>
      <c r="CL175" s="1343" t="str">
        <f t="shared" si="403"/>
        <v/>
      </c>
      <c r="CM175" s="1343" t="str">
        <f t="shared" si="404"/>
        <v/>
      </c>
      <c r="CN175" s="1341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5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0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341" t="str">
        <f t="shared" si="395"/>
        <v/>
      </c>
      <c r="CE176" s="1343" t="str">
        <f t="shared" si="396"/>
        <v/>
      </c>
      <c r="CF176" s="1343" t="str">
        <f t="shared" si="397"/>
        <v/>
      </c>
      <c r="CG176" s="1343" t="str">
        <f t="shared" si="398"/>
        <v/>
      </c>
      <c r="CH176" s="1343" t="str">
        <f t="shared" si="399"/>
        <v/>
      </c>
      <c r="CI176" s="1344" t="str">
        <f t="shared" si="400"/>
        <v/>
      </c>
      <c r="CJ176" s="1343" t="str">
        <f t="shared" si="401"/>
        <v/>
      </c>
      <c r="CK176" s="1343" t="str">
        <f t="shared" si="402"/>
        <v/>
      </c>
      <c r="CL176" s="1343" t="str">
        <f t="shared" si="403"/>
        <v/>
      </c>
      <c r="CM176" s="1343" t="str">
        <f t="shared" si="404"/>
        <v/>
      </c>
      <c r="CN176" s="1341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5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0" t="s">
        <v>226</v>
      </c>
      <c r="B177" s="625" t="str">
        <f t="shared" ref="B177:K177" si="470">IF(B176="","",B175*B176*9839/$G$1/365/B$46)</f>
        <v/>
      </c>
      <c r="C177" s="625" t="str">
        <f t="shared" si="470"/>
        <v/>
      </c>
      <c r="D177" s="625" t="str">
        <f t="shared" si="470"/>
        <v/>
      </c>
      <c r="E177" s="625" t="str">
        <f t="shared" si="470"/>
        <v/>
      </c>
      <c r="F177" s="625" t="str">
        <f t="shared" si="470"/>
        <v/>
      </c>
      <c r="G177" s="625" t="str">
        <f t="shared" si="470"/>
        <v/>
      </c>
      <c r="H177" s="625" t="str">
        <f t="shared" si="470"/>
        <v/>
      </c>
      <c r="I177" s="625" t="str">
        <f t="shared" si="470"/>
        <v/>
      </c>
      <c r="J177" s="625" t="str">
        <f t="shared" si="470"/>
        <v/>
      </c>
      <c r="K177" s="625" t="str">
        <f t="shared" si="470"/>
        <v/>
      </c>
      <c r="L177" s="625"/>
      <c r="M177" s="625"/>
      <c r="N177" s="625"/>
      <c r="O177" s="625" t="str">
        <f>IF(O176="","",O175*O176*9839/$G$1/365/"$#REF!$#REF!))")</f>
        <v/>
      </c>
      <c r="P177" s="625" t="str">
        <f>IF(P176="","",P175*P176*9839/$G$1/365/"$#REF!$#REF!))")</f>
        <v/>
      </c>
      <c r="Q177" s="625"/>
      <c r="R177" s="625" t="str">
        <f>IF(R176="","",R175*R176*9839/$G$1/365/R$46)</f>
        <v/>
      </c>
      <c r="S177" s="665"/>
      <c r="T177" s="625" t="str">
        <f t="shared" ref="T177:AD177" si="471">IF(T176="","",T175*T176*9839/$G$1/365/T$46)</f>
        <v/>
      </c>
      <c r="U177" s="625" t="str">
        <f t="shared" si="471"/>
        <v/>
      </c>
      <c r="V177" s="625" t="str">
        <f t="shared" si="471"/>
        <v/>
      </c>
      <c r="W177" s="625" t="str">
        <f t="shared" si="471"/>
        <v/>
      </c>
      <c r="X177" s="625" t="str">
        <f t="shared" si="471"/>
        <v/>
      </c>
      <c r="Y177" s="625" t="str">
        <f t="shared" si="471"/>
        <v/>
      </c>
      <c r="Z177" s="625" t="str">
        <f t="shared" si="471"/>
        <v/>
      </c>
      <c r="AA177" s="625" t="str">
        <f t="shared" si="471"/>
        <v/>
      </c>
      <c r="AB177" s="625" t="str">
        <f t="shared" si="471"/>
        <v/>
      </c>
      <c r="AC177" s="625" t="str">
        <f t="shared" si="471"/>
        <v/>
      </c>
      <c r="AD177" s="625" t="str">
        <f t="shared" si="471"/>
        <v/>
      </c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72">IF(AL176="","",AL175*AL176*9839/$G$1/365/AL$46)</f>
        <v/>
      </c>
      <c r="AM177" s="625" t="str">
        <f t="shared" si="472"/>
        <v/>
      </c>
      <c r="AN177" s="625" t="str">
        <f t="shared" si="472"/>
        <v/>
      </c>
      <c r="AO177" s="625" t="str">
        <f t="shared" si="472"/>
        <v/>
      </c>
      <c r="AP177" s="625" t="str">
        <f t="shared" si="472"/>
        <v/>
      </c>
      <c r="AQ177" s="625" t="str">
        <f t="shared" si="472"/>
        <v/>
      </c>
      <c r="AR177" s="625" t="str">
        <f t="shared" si="472"/>
        <v/>
      </c>
      <c r="AS177" s="625" t="str">
        <f t="shared" si="472"/>
        <v/>
      </c>
      <c r="AT177" s="625" t="str">
        <f t="shared" si="472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625" t="str">
        <f t="shared" ref="BD177:BN177" si="473">IF(BD176="","",BD175*BD176*9839/$G$1/365/BD$46)</f>
        <v/>
      </c>
      <c r="BE177" s="625" t="str">
        <f t="shared" si="473"/>
        <v/>
      </c>
      <c r="BF177" s="625" t="str">
        <f t="shared" si="473"/>
        <v/>
      </c>
      <c r="BG177" s="625" t="str">
        <f t="shared" si="473"/>
        <v/>
      </c>
      <c r="BH177" s="625" t="str">
        <f t="shared" si="473"/>
        <v/>
      </c>
      <c r="BI177" s="625" t="str">
        <f t="shared" si="473"/>
        <v/>
      </c>
      <c r="BJ177" s="625" t="str">
        <f t="shared" si="473"/>
        <v/>
      </c>
      <c r="BK177" s="625" t="str">
        <f t="shared" si="473"/>
        <v/>
      </c>
      <c r="BL177" s="625" t="str">
        <f t="shared" si="473"/>
        <v/>
      </c>
      <c r="BM177" s="625" t="str">
        <f t="shared" si="473"/>
        <v/>
      </c>
      <c r="BN177" s="625" t="str">
        <f t="shared" si="473"/>
        <v/>
      </c>
      <c r="BO177" s="625"/>
      <c r="BP177" s="625"/>
      <c r="BQ177" s="625"/>
      <c r="BR177" s="625"/>
      <c r="BS177" s="625"/>
      <c r="BT177" s="625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333" t="str">
        <f t="shared" si="395"/>
        <v/>
      </c>
      <c r="CE177" s="1335" t="str">
        <f t="shared" si="396"/>
        <v/>
      </c>
      <c r="CF177" s="1335" t="str">
        <f t="shared" si="397"/>
        <v/>
      </c>
      <c r="CG177" s="1335" t="str">
        <f t="shared" si="398"/>
        <v/>
      </c>
      <c r="CH177" s="1335" t="str">
        <f t="shared" si="399"/>
        <v/>
      </c>
      <c r="CI177" s="1336" t="str">
        <f t="shared" si="400"/>
        <v/>
      </c>
      <c r="CJ177" s="1335" t="str">
        <f t="shared" si="401"/>
        <v/>
      </c>
      <c r="CK177" s="1335" t="str">
        <f t="shared" si="402"/>
        <v/>
      </c>
      <c r="CL177" s="1335" t="str">
        <f t="shared" si="403"/>
        <v/>
      </c>
      <c r="CM177" s="1335" t="str">
        <f t="shared" si="404"/>
        <v/>
      </c>
      <c r="CN177" s="1333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5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5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5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5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5"/>
      <c r="BV178" s="660">
        <f>WB!CK74</f>
        <v>0</v>
      </c>
      <c r="BW178" s="660">
        <f>WB!CK82</f>
        <v>0</v>
      </c>
      <c r="BX178" s="660">
        <f>WB!CK90</f>
        <v>1</v>
      </c>
      <c r="BY178" s="660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321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2">
        <f t="shared" si="474"/>
        <v>1</v>
      </c>
      <c r="CF178" s="1322">
        <f t="shared" si="474"/>
        <v>1</v>
      </c>
      <c r="CG178" s="1322">
        <f t="shared" si="474"/>
        <v>1</v>
      </c>
      <c r="CH178" s="1322">
        <f t="shared" si="474"/>
        <v>1</v>
      </c>
      <c r="CI178" s="1323">
        <f t="shared" si="474"/>
        <v>1</v>
      </c>
      <c r="CJ178" s="1322">
        <f t="shared" si="474"/>
        <v>2</v>
      </c>
      <c r="CK178" s="1322">
        <f t="shared" si="474"/>
        <v>2</v>
      </c>
      <c r="CL178" s="1322">
        <f t="shared" si="474"/>
        <v>2</v>
      </c>
      <c r="CM178" s="1322">
        <f t="shared" si="474"/>
        <v>2</v>
      </c>
      <c r="CN178" s="1321">
        <f t="shared" si="474"/>
        <v>3</v>
      </c>
      <c r="CO178" s="542" t="str">
        <f t="shared" si="406"/>
        <v/>
      </c>
      <c r="CP178" s="543" t="str">
        <f t="shared" si="407"/>
        <v/>
      </c>
      <c r="CQ178" s="543">
        <f t="shared" si="408"/>
        <v>1</v>
      </c>
      <c r="CR178" s="543">
        <f t="shared" si="409"/>
        <v>1</v>
      </c>
      <c r="CS178" s="543">
        <f t="shared" si="410"/>
        <v>1</v>
      </c>
      <c r="CT178" s="543">
        <f t="shared" si="411"/>
        <v>1</v>
      </c>
      <c r="CU178" s="544">
        <f t="shared" si="412"/>
        <v>1</v>
      </c>
      <c r="CV178" s="544">
        <f t="shared" si="413"/>
        <v>1</v>
      </c>
      <c r="CW178" s="544">
        <f t="shared" si="414"/>
        <v>2</v>
      </c>
      <c r="CX178" s="543">
        <f t="shared" si="415"/>
        <v>2</v>
      </c>
      <c r="CY178" s="543">
        <f t="shared" si="416"/>
        <v>2</v>
      </c>
      <c r="CZ178" s="543">
        <f t="shared" si="417"/>
        <v>2</v>
      </c>
      <c r="DA178" s="543">
        <f t="shared" si="418"/>
        <v>3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5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0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321">
        <f t="shared" si="474"/>
        <v>100</v>
      </c>
      <c r="CE179" s="1322">
        <f t="shared" si="474"/>
        <v>150</v>
      </c>
      <c r="CF179" s="1322">
        <f t="shared" si="474"/>
        <v>150</v>
      </c>
      <c r="CG179" s="1322">
        <f t="shared" si="474"/>
        <v>150</v>
      </c>
      <c r="CH179" s="1322">
        <f t="shared" si="474"/>
        <v>150</v>
      </c>
      <c r="CI179" s="1323">
        <f t="shared" si="474"/>
        <v>150</v>
      </c>
      <c r="CJ179" s="1322">
        <f t="shared" si="474"/>
        <v>150</v>
      </c>
      <c r="CK179" s="1322">
        <f t="shared" si="474"/>
        <v>150</v>
      </c>
      <c r="CL179" s="1322">
        <f t="shared" si="474"/>
        <v>150</v>
      </c>
      <c r="CM179" s="1322">
        <f t="shared" si="474"/>
        <v>150</v>
      </c>
      <c r="CN179" s="1321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100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5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0" t="s">
        <v>226</v>
      </c>
      <c r="B180" s="625" t="str">
        <f t="shared" ref="B180:R180" si="475">IF(OR(B179="",B$46=0,B$46=""),"",B178*B179*9839/$G$1/365/B$46)</f>
        <v/>
      </c>
      <c r="C180" s="625" t="str">
        <f t="shared" si="475"/>
        <v/>
      </c>
      <c r="D180" s="625" t="str">
        <f t="shared" si="475"/>
        <v/>
      </c>
      <c r="E180" s="625" t="str">
        <f t="shared" si="475"/>
        <v/>
      </c>
      <c r="F180" s="625" t="str">
        <f t="shared" si="475"/>
        <v/>
      </c>
      <c r="G180" s="625" t="str">
        <f t="shared" si="475"/>
        <v/>
      </c>
      <c r="H180" s="625" t="str">
        <f t="shared" si="475"/>
        <v/>
      </c>
      <c r="I180" s="625" t="str">
        <f t="shared" si="475"/>
        <v/>
      </c>
      <c r="J180" s="625" t="str">
        <f t="shared" si="475"/>
        <v/>
      </c>
      <c r="K180" s="625" t="str">
        <f t="shared" si="475"/>
        <v/>
      </c>
      <c r="L180" s="625" t="str">
        <f t="shared" si="475"/>
        <v/>
      </c>
      <c r="M180" s="625" t="str">
        <f t="shared" si="475"/>
        <v/>
      </c>
      <c r="N180" s="625" t="str">
        <f t="shared" si="475"/>
        <v/>
      </c>
      <c r="O180" s="625" t="str">
        <f t="shared" si="475"/>
        <v/>
      </c>
      <c r="P180" s="625" t="str">
        <f t="shared" si="475"/>
        <v/>
      </c>
      <c r="Q180" s="625" t="str">
        <f t="shared" si="475"/>
        <v/>
      </c>
      <c r="R180" s="625" t="str">
        <f t="shared" si="475"/>
        <v/>
      </c>
      <c r="S180" s="644"/>
      <c r="T180" s="625">
        <f t="shared" ref="T180:AD180" si="476">IF(OR(T179="",T$46=0,T$46=""),"",T178*T179*9839/$G$1/365/T$46)</f>
        <v>0</v>
      </c>
      <c r="U180" s="625">
        <f t="shared" si="476"/>
        <v>0</v>
      </c>
      <c r="V180" s="625">
        <f t="shared" si="476"/>
        <v>0</v>
      </c>
      <c r="W180" s="625">
        <f t="shared" si="476"/>
        <v>0</v>
      </c>
      <c r="X180" s="625">
        <f t="shared" si="476"/>
        <v>0</v>
      </c>
      <c r="Y180" s="625">
        <f t="shared" si="476"/>
        <v>0</v>
      </c>
      <c r="Z180" s="625">
        <f t="shared" si="476"/>
        <v>0</v>
      </c>
      <c r="AA180" s="625">
        <f t="shared" si="476"/>
        <v>0</v>
      </c>
      <c r="AB180" s="625">
        <f t="shared" si="476"/>
        <v>0</v>
      </c>
      <c r="AC180" s="625">
        <f t="shared" si="476"/>
        <v>0</v>
      </c>
      <c r="AD180" s="625">
        <f t="shared" si="476"/>
        <v>0</v>
      </c>
      <c r="AE180" s="625"/>
      <c r="AF180" s="625"/>
      <c r="AG180" s="625"/>
      <c r="AH180" s="625"/>
      <c r="AI180" s="625"/>
      <c r="AJ180" s="625"/>
      <c r="AK180" s="644"/>
      <c r="AL180" s="625">
        <f t="shared" ref="AL180:AV180" si="477">IF(OR(AL179="",AL$46=0,AL$46=""),"",AL178*AL179*9839/$G$1/365/AL$46)</f>
        <v>0.2297400373599004</v>
      </c>
      <c r="AM180" s="625">
        <f t="shared" si="477"/>
        <v>9.1896014943960158E-2</v>
      </c>
      <c r="AN180" s="625">
        <f t="shared" si="477"/>
        <v>0.15316002490660027</v>
      </c>
      <c r="AO180" s="625">
        <f t="shared" si="477"/>
        <v>0</v>
      </c>
      <c r="AP180" s="625">
        <f t="shared" si="477"/>
        <v>6.564001067425726E-2</v>
      </c>
      <c r="AQ180" s="625">
        <f t="shared" si="477"/>
        <v>0.22974003735990037</v>
      </c>
      <c r="AR180" s="625">
        <f t="shared" si="477"/>
        <v>0</v>
      </c>
      <c r="AS180" s="625">
        <f t="shared" si="477"/>
        <v>0</v>
      </c>
      <c r="AT180" s="625">
        <f t="shared" si="477"/>
        <v>0</v>
      </c>
      <c r="AU180" s="625">
        <f t="shared" si="477"/>
        <v>0</v>
      </c>
      <c r="AV180" s="625">
        <f t="shared" si="477"/>
        <v>0.30632004981320055</v>
      </c>
      <c r="AW180" s="625"/>
      <c r="AX180" s="625"/>
      <c r="AY180" s="625"/>
      <c r="AZ180" s="625"/>
      <c r="BA180" s="625"/>
      <c r="BB180" s="625"/>
      <c r="BC180" s="644"/>
      <c r="BD180" s="625">
        <f t="shared" ref="BD180:BN180" si="478">IF(OR(BD179="",BD$46=0,BD$46=""),"",BD178*BD179*9839/$G$1/365/BD$46)</f>
        <v>7.6580012453300136E-2</v>
      </c>
      <c r="BE180" s="625">
        <f t="shared" si="478"/>
        <v>0.20421336654213365</v>
      </c>
      <c r="BF180" s="625">
        <f t="shared" si="478"/>
        <v>9.1896014943960158E-2</v>
      </c>
      <c r="BG180" s="625">
        <f t="shared" si="478"/>
        <v>7.6580012453300136E-2</v>
      </c>
      <c r="BH180" s="625">
        <f t="shared" si="478"/>
        <v>0.27568804483188047</v>
      </c>
      <c r="BI180" s="625">
        <f t="shared" si="478"/>
        <v>0.15316002490660027</v>
      </c>
      <c r="BJ180" s="625">
        <f t="shared" si="478"/>
        <v>0.15316002490660027</v>
      </c>
      <c r="BK180" s="625">
        <f t="shared" si="478"/>
        <v>0.1148700186799502</v>
      </c>
      <c r="BL180" s="625">
        <f t="shared" si="478"/>
        <v>7.6580012453300136E-2</v>
      </c>
      <c r="BM180" s="625">
        <f t="shared" si="478"/>
        <v>0.2297400373599004</v>
      </c>
      <c r="BN180" s="625">
        <f t="shared" si="478"/>
        <v>5.7435009339975099E-2</v>
      </c>
      <c r="BO180" s="625"/>
      <c r="BP180" s="625"/>
      <c r="BQ180" s="625"/>
      <c r="BR180" s="625"/>
      <c r="BS180" s="625"/>
      <c r="BT180" s="625"/>
      <c r="BU180" s="644"/>
      <c r="BV180" s="1434" t="str">
        <f>IF(SUM(BV$46)=0,"",BV178*BV179*$K$1*2350/BV$46/365/$G$1)</f>
        <v/>
      </c>
      <c r="BW180" s="1434">
        <f t="shared" ref="BW180:BY180" si="479">IF(SUM(BW$46)=0,"",BW178*BW179*$K$1*2350/BW$46/365/$G$1)</f>
        <v>0</v>
      </c>
      <c r="BX180" s="1434">
        <f t="shared" si="479"/>
        <v>3.8289928393524283E-2</v>
      </c>
      <c r="BY180" s="1434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324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5.7435009339975099E-2</v>
      </c>
      <c r="CE180" s="1325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7.6580012453300136E-2</v>
      </c>
      <c r="CF180" s="1325">
        <f t="shared" si="480"/>
        <v>7.6580012453300136E-2</v>
      </c>
      <c r="CG180" s="1325">
        <f t="shared" si="480"/>
        <v>7.6580012453300136E-2</v>
      </c>
      <c r="CH180" s="1325">
        <f t="shared" si="480"/>
        <v>9.1896014943960158E-2</v>
      </c>
      <c r="CI180" s="1326">
        <f t="shared" si="480"/>
        <v>0.1148700186799502</v>
      </c>
      <c r="CJ180" s="1325">
        <f t="shared" si="480"/>
        <v>0.15316002490660027</v>
      </c>
      <c r="CK180" s="1325">
        <f t="shared" si="480"/>
        <v>0.15316002490660027</v>
      </c>
      <c r="CL180" s="1325">
        <f t="shared" si="480"/>
        <v>0.20421336654213365</v>
      </c>
      <c r="CM180" s="1325">
        <f t="shared" si="480"/>
        <v>0.2297400373599004</v>
      </c>
      <c r="CN180" s="1324">
        <f t="shared" si="480"/>
        <v>0.27568804483188047</v>
      </c>
      <c r="CO180" s="530" t="str">
        <f t="shared" si="406"/>
        <v/>
      </c>
      <c r="CP180" s="531" t="str">
        <f t="shared" si="407"/>
        <v/>
      </c>
      <c r="CQ180" s="531">
        <f t="shared" si="408"/>
        <v>5.7435009339975099E-2</v>
      </c>
      <c r="CR180" s="531">
        <f t="shared" si="409"/>
        <v>7.6580012453300136E-2</v>
      </c>
      <c r="CS180" s="531">
        <f t="shared" si="410"/>
        <v>7.6580012453300136E-2</v>
      </c>
      <c r="CT180" s="531">
        <f t="shared" si="411"/>
        <v>7.6580012453300136E-2</v>
      </c>
      <c r="CU180" s="532">
        <f t="shared" si="412"/>
        <v>9.1896014943960158E-2</v>
      </c>
      <c r="CV180" s="532">
        <f t="shared" si="413"/>
        <v>0.1148700186799502</v>
      </c>
      <c r="CW180" s="532">
        <f t="shared" si="414"/>
        <v>0.15316002490660027</v>
      </c>
      <c r="CX180" s="531">
        <f t="shared" si="415"/>
        <v>0.15316002490660027</v>
      </c>
      <c r="CY180" s="531">
        <f t="shared" si="416"/>
        <v>0.20421336654213365</v>
      </c>
      <c r="CZ180" s="531">
        <f t="shared" si="417"/>
        <v>0.2297400373599004</v>
      </c>
      <c r="DA180" s="531">
        <f t="shared" si="418"/>
        <v>0.27568804483188047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5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4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4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4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4"/>
      <c r="BV181" s="660">
        <f>SUM(WB!CK106,WB!CK138)</f>
        <v>0</v>
      </c>
      <c r="BW181" s="660">
        <f>SUM(WB!CK114,WB!CK146)</f>
        <v>0</v>
      </c>
      <c r="BX181" s="660">
        <f>SUM(WB!CK122,WB!CK154)</f>
        <v>2</v>
      </c>
      <c r="BY181" s="660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2">
        <f t="shared" si="480"/>
        <v>1</v>
      </c>
      <c r="CF181" s="1322">
        <f t="shared" si="480"/>
        <v>2</v>
      </c>
      <c r="CG181" s="1322">
        <f t="shared" si="480"/>
        <v>2</v>
      </c>
      <c r="CH181" s="1322">
        <f t="shared" si="480"/>
        <v>2</v>
      </c>
      <c r="CI181" s="1323">
        <f t="shared" si="480"/>
        <v>2</v>
      </c>
      <c r="CJ181" s="1322">
        <f t="shared" si="480"/>
        <v>4</v>
      </c>
      <c r="CK181" s="1322">
        <f t="shared" si="480"/>
        <v>4</v>
      </c>
      <c r="CL181" s="1322">
        <f t="shared" si="480"/>
        <v>4</v>
      </c>
      <c r="CM181" s="1322">
        <f t="shared" si="480"/>
        <v>4</v>
      </c>
      <c r="CN181" s="1321">
        <f t="shared" si="480"/>
        <v>5</v>
      </c>
      <c r="CO181" s="542" t="str">
        <f t="shared" si="406"/>
        <v/>
      </c>
      <c r="CP181" s="543" t="str">
        <f t="shared" si="407"/>
        <v/>
      </c>
      <c r="CQ181" s="543">
        <f t="shared" si="408"/>
        <v>1</v>
      </c>
      <c r="CR181" s="543">
        <f t="shared" si="409"/>
        <v>1</v>
      </c>
      <c r="CS181" s="543">
        <f t="shared" si="410"/>
        <v>2</v>
      </c>
      <c r="CT181" s="543">
        <f t="shared" si="411"/>
        <v>2</v>
      </c>
      <c r="CU181" s="544">
        <f t="shared" si="412"/>
        <v>2</v>
      </c>
      <c r="CV181" s="544">
        <f t="shared" si="413"/>
        <v>2</v>
      </c>
      <c r="CW181" s="544">
        <f t="shared" si="414"/>
        <v>4</v>
      </c>
      <c r="CX181" s="543">
        <f t="shared" si="415"/>
        <v>4</v>
      </c>
      <c r="CY181" s="543">
        <f t="shared" si="416"/>
        <v>4</v>
      </c>
      <c r="CZ181" s="543">
        <f t="shared" si="417"/>
        <v>4</v>
      </c>
      <c r="DA181" s="543">
        <f t="shared" si="418"/>
        <v>5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5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0" t="s">
        <v>225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>
        <v>25</v>
      </c>
      <c r="O182" s="633">
        <v>25</v>
      </c>
      <c r="P182" s="633">
        <v>25</v>
      </c>
      <c r="Q182" s="633">
        <v>25</v>
      </c>
      <c r="R182" s="633">
        <v>25</v>
      </c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/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/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/>
      <c r="BP182" s="633"/>
      <c r="BQ182" s="633"/>
      <c r="BR182" s="633"/>
      <c r="BS182" s="633"/>
      <c r="BT182" s="633"/>
      <c r="BU182" s="646"/>
      <c r="BV182" s="633"/>
      <c r="BW182" s="633">
        <v>25</v>
      </c>
      <c r="BX182" s="633">
        <v>25</v>
      </c>
      <c r="BY182" s="633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480"/>
        <v>25</v>
      </c>
      <c r="CF182" s="1322">
        <f t="shared" si="480"/>
        <v>25</v>
      </c>
      <c r="CG182" s="1322">
        <f t="shared" si="480"/>
        <v>25</v>
      </c>
      <c r="CH182" s="1322">
        <f t="shared" si="480"/>
        <v>25</v>
      </c>
      <c r="CI182" s="1323">
        <f t="shared" si="480"/>
        <v>25</v>
      </c>
      <c r="CJ182" s="1322">
        <f t="shared" si="480"/>
        <v>25</v>
      </c>
      <c r="CK182" s="1322">
        <f t="shared" si="480"/>
        <v>25</v>
      </c>
      <c r="CL182" s="1322">
        <f t="shared" si="480"/>
        <v>25</v>
      </c>
      <c r="CM182" s="1322">
        <f t="shared" si="480"/>
        <v>25</v>
      </c>
      <c r="CN182" s="1321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5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0" t="s">
        <v>226</v>
      </c>
      <c r="B183" s="625" t="str">
        <f t="shared" ref="B183:R183" si="481">IF(OR(B182="",B$46=0,B$46=""),"",B181*B182*4.1868*1450/$G$1/365/B$46)</f>
        <v/>
      </c>
      <c r="C183" s="625" t="str">
        <f t="shared" si="481"/>
        <v/>
      </c>
      <c r="D183" s="625" t="str">
        <f t="shared" si="481"/>
        <v/>
      </c>
      <c r="E183" s="625" t="str">
        <f t="shared" si="481"/>
        <v/>
      </c>
      <c r="F183" s="625" t="str">
        <f t="shared" si="481"/>
        <v/>
      </c>
      <c r="G183" s="625" t="str">
        <f t="shared" si="481"/>
        <v/>
      </c>
      <c r="H183" s="625" t="str">
        <f t="shared" si="481"/>
        <v/>
      </c>
      <c r="I183" s="625" t="str">
        <f t="shared" si="481"/>
        <v/>
      </c>
      <c r="J183" s="625" t="str">
        <f t="shared" si="481"/>
        <v/>
      </c>
      <c r="K183" s="625" t="str">
        <f t="shared" si="481"/>
        <v/>
      </c>
      <c r="L183" s="625" t="str">
        <f t="shared" si="481"/>
        <v/>
      </c>
      <c r="M183" s="625" t="str">
        <f t="shared" si="481"/>
        <v/>
      </c>
      <c r="N183" s="625" t="str">
        <f t="shared" si="481"/>
        <v/>
      </c>
      <c r="O183" s="625" t="str">
        <f t="shared" si="481"/>
        <v/>
      </c>
      <c r="P183" s="625" t="str">
        <f t="shared" si="481"/>
        <v/>
      </c>
      <c r="Q183" s="625" t="str">
        <f t="shared" si="481"/>
        <v/>
      </c>
      <c r="R183" s="625" t="str">
        <f t="shared" si="481"/>
        <v/>
      </c>
      <c r="S183" s="644"/>
      <c r="T183" s="625">
        <f t="shared" ref="T183:AD183" si="482">IF(OR(T182="",T$46=0,T$46=""),"",T181*T182*4.1868*1450/$G$1/365/T$46)</f>
        <v>0</v>
      </c>
      <c r="U183" s="625">
        <f t="shared" si="482"/>
        <v>0</v>
      </c>
      <c r="V183" s="625">
        <f t="shared" si="482"/>
        <v>0</v>
      </c>
      <c r="W183" s="625">
        <f t="shared" si="482"/>
        <v>0</v>
      </c>
      <c r="X183" s="625">
        <f t="shared" si="482"/>
        <v>0</v>
      </c>
      <c r="Y183" s="625">
        <f t="shared" si="482"/>
        <v>0</v>
      </c>
      <c r="Z183" s="625">
        <f t="shared" si="482"/>
        <v>0</v>
      </c>
      <c r="AA183" s="625">
        <f t="shared" si="482"/>
        <v>0</v>
      </c>
      <c r="AB183" s="625">
        <f t="shared" si="482"/>
        <v>0</v>
      </c>
      <c r="AC183" s="625">
        <f t="shared" si="482"/>
        <v>0</v>
      </c>
      <c r="AD183" s="625">
        <f t="shared" si="482"/>
        <v>0</v>
      </c>
      <c r="AE183" s="625"/>
      <c r="AF183" s="625"/>
      <c r="AG183" s="625"/>
      <c r="AH183" s="625"/>
      <c r="AI183" s="625"/>
      <c r="AJ183" s="625"/>
      <c r="AK183" s="644"/>
      <c r="AL183" s="625">
        <f t="shared" ref="AL183:AV183" si="483">IF(OR(AL182="",AL$46=0,AL$46=""),"",AL181*AL182*4.1868*1450/$G$1/365/AL$46)</f>
        <v>0</v>
      </c>
      <c r="AM183" s="625">
        <f t="shared" si="483"/>
        <v>2.8350840597758407E-2</v>
      </c>
      <c r="AN183" s="625">
        <f t="shared" si="483"/>
        <v>1.575046699875467E-2</v>
      </c>
      <c r="AO183" s="625">
        <f t="shared" si="483"/>
        <v>0</v>
      </c>
      <c r="AP183" s="625">
        <f t="shared" si="483"/>
        <v>0</v>
      </c>
      <c r="AQ183" s="625">
        <f t="shared" si="483"/>
        <v>0</v>
      </c>
      <c r="AR183" s="625">
        <f t="shared" si="483"/>
        <v>0</v>
      </c>
      <c r="AS183" s="625">
        <f t="shared" si="483"/>
        <v>2.3625700498132007E-2</v>
      </c>
      <c r="AT183" s="625">
        <f t="shared" si="483"/>
        <v>0</v>
      </c>
      <c r="AU183" s="625">
        <f t="shared" si="483"/>
        <v>1.3500400284646859E-2</v>
      </c>
      <c r="AV183" s="625">
        <f t="shared" si="483"/>
        <v>5.5126634495641348E-2</v>
      </c>
      <c r="AW183" s="625"/>
      <c r="AX183" s="625"/>
      <c r="AY183" s="625"/>
      <c r="AZ183" s="625"/>
      <c r="BA183" s="625"/>
      <c r="BB183" s="625"/>
      <c r="BC183" s="644"/>
      <c r="BD183" s="625">
        <f t="shared" ref="BD183:BN183" si="484">IF(OR(BD182="",BD$46=0,BD$46=""),"",BD181*BD182*4.1868*1450/$G$1/365/BD$46)</f>
        <v>1.575046699875467E-2</v>
      </c>
      <c r="BE183" s="625">
        <f t="shared" si="484"/>
        <v>6.3001867995018682E-2</v>
      </c>
      <c r="BF183" s="625">
        <f t="shared" si="484"/>
        <v>3.7801120797011208E-2</v>
      </c>
      <c r="BG183" s="625">
        <f t="shared" si="484"/>
        <v>1.575046699875467E-2</v>
      </c>
      <c r="BH183" s="625">
        <f t="shared" si="484"/>
        <v>1.8900560398505604E-2</v>
      </c>
      <c r="BI183" s="625">
        <f t="shared" si="484"/>
        <v>1.575046699875467E-2</v>
      </c>
      <c r="BJ183" s="625">
        <f t="shared" si="484"/>
        <v>3.1500933997509341E-2</v>
      </c>
      <c r="BK183" s="625">
        <f t="shared" si="484"/>
        <v>2.9532125622665006E-2</v>
      </c>
      <c r="BL183" s="625">
        <f t="shared" si="484"/>
        <v>3.1500933997509341E-2</v>
      </c>
      <c r="BM183" s="625">
        <f t="shared" si="484"/>
        <v>2.3625700498132004E-2</v>
      </c>
      <c r="BN183" s="625">
        <f t="shared" si="484"/>
        <v>5.906425124533001E-3</v>
      </c>
      <c r="BO183" s="625"/>
      <c r="BP183" s="625"/>
      <c r="BQ183" s="625"/>
      <c r="BR183" s="625"/>
      <c r="BS183" s="625"/>
      <c r="BT183" s="625"/>
      <c r="BU183" s="644"/>
      <c r="BV183" s="625" t="str">
        <f>IF(OR(BV182="",BV$46=0,BV$46=""),"",BV181*BV182*4.1868*1450/$G$1/365/BV$46)</f>
        <v/>
      </c>
      <c r="BW183" s="625">
        <f>IF(OR(BW182="",BW$46=0,BW$46=""),"",BW181*BW182*4.1868*1450/$G$1/365/BW$46)</f>
        <v>0</v>
      </c>
      <c r="BX183" s="625">
        <f>IF(OR(BX182="",BX$46=0,BX$46=""),"",BX181*BX182*4.1868*1450/$G$1/365/BX$46)</f>
        <v>1.575046699875467E-2</v>
      </c>
      <c r="BY183" s="625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324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5.906425124533001E-3</v>
      </c>
      <c r="CE183" s="1325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1.575046699875467E-2</v>
      </c>
      <c r="CF183" s="1325">
        <f t="shared" si="485"/>
        <v>1.575046699875467E-2</v>
      </c>
      <c r="CG183" s="1325">
        <f t="shared" si="485"/>
        <v>1.575046699875467E-2</v>
      </c>
      <c r="CH183" s="1325">
        <f t="shared" si="485"/>
        <v>1.8900560398505604E-2</v>
      </c>
      <c r="CI183" s="1326">
        <f t="shared" si="485"/>
        <v>2.3625700498132004E-2</v>
      </c>
      <c r="CJ183" s="1325">
        <f t="shared" si="485"/>
        <v>2.9532125622665006E-2</v>
      </c>
      <c r="CK183" s="1325">
        <f t="shared" si="485"/>
        <v>3.1500933997509341E-2</v>
      </c>
      <c r="CL183" s="1325">
        <f t="shared" si="485"/>
        <v>3.1500933997509341E-2</v>
      </c>
      <c r="CM183" s="1325">
        <f t="shared" si="485"/>
        <v>3.7801120797011208E-2</v>
      </c>
      <c r="CN183" s="1324">
        <f t="shared" si="485"/>
        <v>6.3001867995018682E-2</v>
      </c>
      <c r="CO183" s="530" t="str">
        <f t="shared" si="406"/>
        <v/>
      </c>
      <c r="CP183" s="531" t="str">
        <f t="shared" si="407"/>
        <v/>
      </c>
      <c r="CQ183" s="531">
        <f t="shared" si="408"/>
        <v>5.906425124533001E-3</v>
      </c>
      <c r="CR183" s="531">
        <f t="shared" si="409"/>
        <v>1.575046699875467E-2</v>
      </c>
      <c r="CS183" s="531">
        <f t="shared" si="410"/>
        <v>1.575046699875467E-2</v>
      </c>
      <c r="CT183" s="531">
        <f t="shared" si="411"/>
        <v>1.575046699875467E-2</v>
      </c>
      <c r="CU183" s="532">
        <f t="shared" si="412"/>
        <v>1.8900560398505604E-2</v>
      </c>
      <c r="CV183" s="532">
        <f t="shared" si="413"/>
        <v>2.3625700498132004E-2</v>
      </c>
      <c r="CW183" s="532">
        <f t="shared" si="414"/>
        <v>2.9532125622665006E-2</v>
      </c>
      <c r="CX183" s="531">
        <f t="shared" si="415"/>
        <v>3.1500933997509341E-2</v>
      </c>
      <c r="CY183" s="531">
        <f t="shared" si="416"/>
        <v>3.1500933997509341E-2</v>
      </c>
      <c r="CZ183" s="531">
        <f t="shared" si="417"/>
        <v>3.7801120797011208E-2</v>
      </c>
      <c r="DA183" s="531">
        <f t="shared" si="418"/>
        <v>6.3001867995018682E-2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5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321" t="str">
        <f t="shared" si="395"/>
        <v/>
      </c>
      <c r="CE184" s="1322" t="str">
        <f t="shared" si="396"/>
        <v/>
      </c>
      <c r="CF184" s="1322" t="str">
        <f t="shared" si="397"/>
        <v/>
      </c>
      <c r="CG184" s="1322" t="str">
        <f t="shared" si="398"/>
        <v/>
      </c>
      <c r="CH184" s="1322" t="str">
        <f t="shared" si="399"/>
        <v/>
      </c>
      <c r="CI184" s="1323" t="str">
        <f t="shared" si="400"/>
        <v/>
      </c>
      <c r="CJ184" s="1322" t="str">
        <f t="shared" si="401"/>
        <v/>
      </c>
      <c r="CK184" s="1322" t="str">
        <f t="shared" si="402"/>
        <v/>
      </c>
      <c r="CL184" s="1322" t="str">
        <f t="shared" si="403"/>
        <v/>
      </c>
      <c r="CM184" s="1322" t="str">
        <f t="shared" si="404"/>
        <v/>
      </c>
      <c r="CN184" s="1321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5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2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321" t="str">
        <f t="shared" si="395"/>
        <v/>
      </c>
      <c r="CE185" s="1322" t="str">
        <f t="shared" si="396"/>
        <v/>
      </c>
      <c r="CF185" s="1322" t="str">
        <f t="shared" si="397"/>
        <v/>
      </c>
      <c r="CG185" s="1322" t="str">
        <f t="shared" si="398"/>
        <v/>
      </c>
      <c r="CH185" s="1322" t="str">
        <f t="shared" si="399"/>
        <v/>
      </c>
      <c r="CI185" s="1323" t="str">
        <f t="shared" si="400"/>
        <v/>
      </c>
      <c r="CJ185" s="1322" t="str">
        <f t="shared" si="401"/>
        <v/>
      </c>
      <c r="CK185" s="1322" t="str">
        <f t="shared" si="402"/>
        <v/>
      </c>
      <c r="CL185" s="1322" t="str">
        <f t="shared" si="403"/>
        <v/>
      </c>
      <c r="CM185" s="1322" t="str">
        <f t="shared" si="404"/>
        <v/>
      </c>
      <c r="CN185" s="1321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5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2" t="s">
        <v>182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321" t="str">
        <f t="shared" si="395"/>
        <v/>
      </c>
      <c r="CE186" s="1322" t="str">
        <f t="shared" si="396"/>
        <v/>
      </c>
      <c r="CF186" s="1322" t="str">
        <f t="shared" si="397"/>
        <v/>
      </c>
      <c r="CG186" s="1322" t="str">
        <f t="shared" si="398"/>
        <v/>
      </c>
      <c r="CH186" s="1322" t="str">
        <f t="shared" si="399"/>
        <v/>
      </c>
      <c r="CI186" s="1323" t="str">
        <f t="shared" si="400"/>
        <v/>
      </c>
      <c r="CJ186" s="1322" t="str">
        <f t="shared" si="401"/>
        <v/>
      </c>
      <c r="CK186" s="1322" t="str">
        <f t="shared" si="402"/>
        <v/>
      </c>
      <c r="CL186" s="1322" t="str">
        <f t="shared" si="403"/>
        <v/>
      </c>
      <c r="CM186" s="1322" t="str">
        <f t="shared" si="404"/>
        <v/>
      </c>
      <c r="CN186" s="1321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5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321" t="str">
        <f t="shared" si="395"/>
        <v/>
      </c>
      <c r="CE187" s="1322" t="str">
        <f t="shared" si="396"/>
        <v/>
      </c>
      <c r="CF187" s="1322" t="str">
        <f t="shared" si="397"/>
        <v/>
      </c>
      <c r="CG187" s="1322" t="str">
        <f t="shared" si="398"/>
        <v/>
      </c>
      <c r="CH187" s="1322" t="str">
        <f t="shared" si="399"/>
        <v/>
      </c>
      <c r="CI187" s="1323" t="str">
        <f t="shared" si="400"/>
        <v/>
      </c>
      <c r="CJ187" s="1322" t="str">
        <f t="shared" si="401"/>
        <v/>
      </c>
      <c r="CK187" s="1322" t="str">
        <f t="shared" si="402"/>
        <v/>
      </c>
      <c r="CL187" s="1322" t="str">
        <f t="shared" si="403"/>
        <v/>
      </c>
      <c r="CM187" s="1322" t="str">
        <f t="shared" si="404"/>
        <v/>
      </c>
      <c r="CN187" s="1321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5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2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321" t="str">
        <f t="shared" si="395"/>
        <v/>
      </c>
      <c r="CE188" s="1322" t="str">
        <f t="shared" si="396"/>
        <v/>
      </c>
      <c r="CF188" s="1322" t="str">
        <f t="shared" si="397"/>
        <v/>
      </c>
      <c r="CG188" s="1322" t="str">
        <f t="shared" si="398"/>
        <v/>
      </c>
      <c r="CH188" s="1322" t="str">
        <f t="shared" si="399"/>
        <v/>
      </c>
      <c r="CI188" s="1323" t="str">
        <f t="shared" si="400"/>
        <v/>
      </c>
      <c r="CJ188" s="1322" t="str">
        <f t="shared" si="401"/>
        <v/>
      </c>
      <c r="CK188" s="1322" t="str">
        <f t="shared" si="402"/>
        <v/>
      </c>
      <c r="CL188" s="1322" t="str">
        <f t="shared" si="403"/>
        <v/>
      </c>
      <c r="CM188" s="1322" t="str">
        <f t="shared" si="404"/>
        <v/>
      </c>
      <c r="CN188" s="1321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5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2" t="s">
        <v>182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321" t="str">
        <f t="shared" si="395"/>
        <v/>
      </c>
      <c r="CE189" s="1322" t="str">
        <f t="shared" si="396"/>
        <v/>
      </c>
      <c r="CF189" s="1322" t="str">
        <f t="shared" si="397"/>
        <v/>
      </c>
      <c r="CG189" s="1322" t="str">
        <f t="shared" si="398"/>
        <v/>
      </c>
      <c r="CH189" s="1322" t="str">
        <f t="shared" si="399"/>
        <v/>
      </c>
      <c r="CI189" s="1323" t="str">
        <f t="shared" si="400"/>
        <v/>
      </c>
      <c r="CJ189" s="1322" t="str">
        <f t="shared" si="401"/>
        <v/>
      </c>
      <c r="CK189" s="1322" t="str">
        <f t="shared" si="402"/>
        <v/>
      </c>
      <c r="CL189" s="1322" t="str">
        <f t="shared" si="403"/>
        <v/>
      </c>
      <c r="CM189" s="1322" t="str">
        <f t="shared" si="404"/>
        <v/>
      </c>
      <c r="CN189" s="1321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5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231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21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324" t="str">
        <f t="shared" si="395"/>
        <v/>
      </c>
      <c r="CE190" s="1325" t="str">
        <f t="shared" si="396"/>
        <v/>
      </c>
      <c r="CF190" s="1325" t="str">
        <f t="shared" si="397"/>
        <v/>
      </c>
      <c r="CG190" s="1325" t="str">
        <f t="shared" si="398"/>
        <v/>
      </c>
      <c r="CH190" s="1325" t="str">
        <f t="shared" si="399"/>
        <v/>
      </c>
      <c r="CI190" s="1326" t="str">
        <f t="shared" si="400"/>
        <v/>
      </c>
      <c r="CJ190" s="1325" t="str">
        <f t="shared" si="401"/>
        <v/>
      </c>
      <c r="CK190" s="1325" t="str">
        <f t="shared" si="402"/>
        <v/>
      </c>
      <c r="CL190" s="1325" t="str">
        <f t="shared" si="403"/>
        <v/>
      </c>
      <c r="CM190" s="1325" t="str">
        <f t="shared" si="404"/>
        <v/>
      </c>
      <c r="CN190" s="1324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5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232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>
        <v>0</v>
      </c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>
        <v>0</v>
      </c>
      <c r="BE191" s="633">
        <v>0</v>
      </c>
      <c r="BF191" s="633"/>
      <c r="BG191" s="633"/>
      <c r="BH191" s="633"/>
      <c r="BI191" s="633"/>
      <c r="BJ191" s="633"/>
      <c r="BK191" s="633"/>
      <c r="BL191" s="633">
        <v>0</v>
      </c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321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2" t="str">
        <f t="shared" si="495"/>
        <v/>
      </c>
      <c r="CF191" s="1322" t="str">
        <f t="shared" si="495"/>
        <v/>
      </c>
      <c r="CG191" s="1322" t="str">
        <f t="shared" si="495"/>
        <v/>
      </c>
      <c r="CH191" s="1322">
        <f t="shared" si="495"/>
        <v>0</v>
      </c>
      <c r="CI191" s="1323">
        <f t="shared" si="495"/>
        <v>0</v>
      </c>
      <c r="CJ191" s="1322">
        <f t="shared" si="495"/>
        <v>0</v>
      </c>
      <c r="CK191" s="1322" t="str">
        <f t="shared" si="495"/>
        <v/>
      </c>
      <c r="CL191" s="1322" t="str">
        <f t="shared" si="495"/>
        <v/>
      </c>
      <c r="CM191" s="1322" t="str">
        <f t="shared" si="495"/>
        <v/>
      </c>
      <c r="CN191" s="1321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>
        <f t="shared" si="412"/>
        <v>0</v>
      </c>
      <c r="CV191" s="544">
        <f t="shared" si="413"/>
        <v>0</v>
      </c>
      <c r="CW191" s="544">
        <f t="shared" si="414"/>
        <v>0</v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5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1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1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1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1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321" t="str">
        <f t="shared" si="495"/>
        <v/>
      </c>
      <c r="CE192" s="1322" t="str">
        <f t="shared" si="495"/>
        <v/>
      </c>
      <c r="CF192" s="1322" t="str">
        <f t="shared" si="495"/>
        <v/>
      </c>
      <c r="CG192" s="1322" t="str">
        <f t="shared" si="495"/>
        <v/>
      </c>
      <c r="CH192" s="1322" t="str">
        <f t="shared" si="495"/>
        <v/>
      </c>
      <c r="CI192" s="1323" t="str">
        <f t="shared" si="495"/>
        <v/>
      </c>
      <c r="CJ192" s="1322" t="str">
        <f t="shared" si="495"/>
        <v/>
      </c>
      <c r="CK192" s="1322" t="str">
        <f t="shared" si="495"/>
        <v/>
      </c>
      <c r="CL192" s="1322" t="str">
        <f t="shared" si="495"/>
        <v/>
      </c>
      <c r="CM192" s="1322" t="str">
        <f t="shared" si="495"/>
        <v/>
      </c>
      <c r="CN192" s="1321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 t="str">
        <f t="shared" si="413"/>
        <v/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5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2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9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321" t="str">
        <f t="shared" si="495"/>
        <v/>
      </c>
      <c r="CE193" s="1322" t="str">
        <f t="shared" si="495"/>
        <v/>
      </c>
      <c r="CF193" s="1322" t="str">
        <f t="shared" si="495"/>
        <v/>
      </c>
      <c r="CG193" s="1322" t="str">
        <f t="shared" si="495"/>
        <v/>
      </c>
      <c r="CH193" s="1322" t="str">
        <f t="shared" si="495"/>
        <v/>
      </c>
      <c r="CI193" s="1323" t="str">
        <f t="shared" si="495"/>
        <v/>
      </c>
      <c r="CJ193" s="1322" t="str">
        <f t="shared" si="495"/>
        <v/>
      </c>
      <c r="CK193" s="1322" t="str">
        <f t="shared" si="495"/>
        <v/>
      </c>
      <c r="CL193" s="1322" t="str">
        <f t="shared" si="495"/>
        <v/>
      </c>
      <c r="CM193" s="1322" t="str">
        <f t="shared" si="495"/>
        <v/>
      </c>
      <c r="CN193" s="1321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 t="str">
        <f t="shared" si="413"/>
        <v/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5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2" t="s">
        <v>182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321" t="str">
        <f t="shared" si="495"/>
        <v/>
      </c>
      <c r="CE194" s="1322" t="str">
        <f t="shared" si="495"/>
        <v/>
      </c>
      <c r="CF194" s="1322" t="str">
        <f t="shared" si="495"/>
        <v/>
      </c>
      <c r="CG194" s="1322" t="str">
        <f t="shared" si="495"/>
        <v/>
      </c>
      <c r="CH194" s="1322">
        <f t="shared" si="495"/>
        <v>0</v>
      </c>
      <c r="CI194" s="1323">
        <f t="shared" si="495"/>
        <v>0</v>
      </c>
      <c r="CJ194" s="1322">
        <f t="shared" si="495"/>
        <v>0</v>
      </c>
      <c r="CK194" s="1322" t="str">
        <f t="shared" si="495"/>
        <v/>
      </c>
      <c r="CL194" s="1322" t="str">
        <f t="shared" si="495"/>
        <v/>
      </c>
      <c r="CM194" s="1322" t="str">
        <f t="shared" si="495"/>
        <v/>
      </c>
      <c r="CN194" s="1321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>
        <f t="shared" si="412"/>
        <v>0</v>
      </c>
      <c r="CV194" s="544">
        <f t="shared" si="413"/>
        <v>0</v>
      </c>
      <c r="CW194" s="544">
        <f t="shared" si="414"/>
        <v>0</v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5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321" t="str">
        <f t="shared" si="495"/>
        <v/>
      </c>
      <c r="CE195" s="1322" t="str">
        <f t="shared" si="495"/>
        <v/>
      </c>
      <c r="CF195" s="1322" t="str">
        <f t="shared" si="495"/>
        <v/>
      </c>
      <c r="CG195" s="1322" t="str">
        <f t="shared" si="495"/>
        <v/>
      </c>
      <c r="CH195" s="1322" t="str">
        <f t="shared" si="495"/>
        <v/>
      </c>
      <c r="CI195" s="1323" t="str">
        <f t="shared" si="495"/>
        <v/>
      </c>
      <c r="CJ195" s="1322" t="str">
        <f t="shared" si="495"/>
        <v/>
      </c>
      <c r="CK195" s="1322" t="str">
        <f t="shared" si="495"/>
        <v/>
      </c>
      <c r="CL195" s="1322" t="str">
        <f t="shared" si="495"/>
        <v/>
      </c>
      <c r="CM195" s="1322" t="str">
        <f t="shared" si="495"/>
        <v/>
      </c>
      <c r="CN195" s="1321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 t="str">
        <f t="shared" si="413"/>
        <v/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5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2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321" t="str">
        <f t="shared" si="495"/>
        <v/>
      </c>
      <c r="CE196" s="1322" t="str">
        <f t="shared" si="495"/>
        <v/>
      </c>
      <c r="CF196" s="1322" t="str">
        <f t="shared" si="495"/>
        <v/>
      </c>
      <c r="CG196" s="1322" t="str">
        <f t="shared" si="495"/>
        <v/>
      </c>
      <c r="CH196" s="1322" t="str">
        <f t="shared" si="495"/>
        <v/>
      </c>
      <c r="CI196" s="1323" t="str">
        <f t="shared" si="495"/>
        <v/>
      </c>
      <c r="CJ196" s="1322" t="str">
        <f t="shared" si="495"/>
        <v/>
      </c>
      <c r="CK196" s="1322" t="str">
        <f t="shared" si="495"/>
        <v/>
      </c>
      <c r="CL196" s="1322" t="str">
        <f t="shared" si="495"/>
        <v/>
      </c>
      <c r="CM196" s="1322" t="str">
        <f t="shared" si="495"/>
        <v/>
      </c>
      <c r="CN196" s="1321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 t="str">
        <f t="shared" si="413"/>
        <v/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5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2" t="s">
        <v>182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9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9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9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9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321" t="str">
        <f t="shared" si="495"/>
        <v/>
      </c>
      <c r="CE197" s="1322" t="str">
        <f t="shared" si="495"/>
        <v/>
      </c>
      <c r="CF197" s="1322" t="str">
        <f t="shared" si="495"/>
        <v/>
      </c>
      <c r="CG197" s="1322" t="str">
        <f t="shared" si="495"/>
        <v/>
      </c>
      <c r="CH197" s="1322" t="str">
        <f t="shared" si="495"/>
        <v/>
      </c>
      <c r="CI197" s="1323" t="str">
        <f t="shared" si="495"/>
        <v/>
      </c>
      <c r="CJ197" s="1322" t="str">
        <f t="shared" si="495"/>
        <v/>
      </c>
      <c r="CK197" s="1322" t="str">
        <f t="shared" si="495"/>
        <v/>
      </c>
      <c r="CL197" s="1322" t="str">
        <f t="shared" si="495"/>
        <v/>
      </c>
      <c r="CM197" s="1322" t="str">
        <f t="shared" si="495"/>
        <v/>
      </c>
      <c r="CN197" s="1321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 t="str">
        <f t="shared" si="413"/>
        <v/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5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6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6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6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6"/>
      <c r="BV198" s="660">
        <f>WB!CK73-BV195</f>
        <v>0</v>
      </c>
      <c r="BW198" s="660">
        <f>WB!CK81-BW195</f>
        <v>0</v>
      </c>
      <c r="BX198" s="660">
        <f>WB!CK89-BX195</f>
        <v>0.5</v>
      </c>
      <c r="BY198" s="660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321">
        <f t="shared" si="495"/>
        <v>0</v>
      </c>
      <c r="CE198" s="1322">
        <f t="shared" si="495"/>
        <v>1</v>
      </c>
      <c r="CF198" s="1322">
        <f t="shared" si="495"/>
        <v>1</v>
      </c>
      <c r="CG198" s="1322">
        <f t="shared" si="495"/>
        <v>2</v>
      </c>
      <c r="CH198" s="1322">
        <f t="shared" si="495"/>
        <v>2</v>
      </c>
      <c r="CI198" s="1323">
        <f t="shared" si="495"/>
        <v>2</v>
      </c>
      <c r="CJ198" s="1322">
        <f t="shared" si="495"/>
        <v>2</v>
      </c>
      <c r="CK198" s="1322">
        <f t="shared" si="495"/>
        <v>2</v>
      </c>
      <c r="CL198" s="1322">
        <f t="shared" si="495"/>
        <v>2</v>
      </c>
      <c r="CM198" s="1322">
        <f t="shared" si="495"/>
        <v>2</v>
      </c>
      <c r="CN198" s="1321">
        <f t="shared" si="495"/>
        <v>4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1</v>
      </c>
      <c r="CS198" s="543">
        <f t="shared" si="410"/>
        <v>1</v>
      </c>
      <c r="CT198" s="543">
        <f t="shared" si="411"/>
        <v>2</v>
      </c>
      <c r="CU198" s="544">
        <f t="shared" si="412"/>
        <v>2</v>
      </c>
      <c r="CV198" s="544">
        <f t="shared" si="413"/>
        <v>2</v>
      </c>
      <c r="CW198" s="544">
        <f t="shared" si="414"/>
        <v>2</v>
      </c>
      <c r="CX198" s="543">
        <f t="shared" si="415"/>
        <v>2</v>
      </c>
      <c r="CY198" s="543">
        <f t="shared" si="416"/>
        <v>2</v>
      </c>
      <c r="CZ198" s="543">
        <f t="shared" si="417"/>
        <v>2</v>
      </c>
      <c r="DA198" s="543">
        <f t="shared" si="418"/>
        <v>4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5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2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1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1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70"/>
      <c r="AX199" s="670"/>
      <c r="AY199" s="670"/>
      <c r="AZ199" s="670"/>
      <c r="BA199" s="670"/>
      <c r="BB199" s="312"/>
      <c r="BC199" s="631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70"/>
      <c r="BP199" s="670"/>
      <c r="BQ199" s="670"/>
      <c r="BR199" s="670"/>
      <c r="BS199" s="670"/>
      <c r="BT199" s="670"/>
      <c r="BU199" s="631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321" t="str">
        <f t="shared" si="495"/>
        <v/>
      </c>
      <c r="CE199" s="1322" t="str">
        <f t="shared" si="495"/>
        <v/>
      </c>
      <c r="CF199" s="1322">
        <f t="shared" si="495"/>
        <v>7000</v>
      </c>
      <c r="CG199" s="1322">
        <f t="shared" si="495"/>
        <v>8500</v>
      </c>
      <c r="CH199" s="1322">
        <f t="shared" si="495"/>
        <v>8500</v>
      </c>
      <c r="CI199" s="1323">
        <f t="shared" si="495"/>
        <v>9000</v>
      </c>
      <c r="CJ199" s="1322">
        <f t="shared" si="495"/>
        <v>9000</v>
      </c>
      <c r="CK199" s="1322">
        <f t="shared" si="495"/>
        <v>9000</v>
      </c>
      <c r="CL199" s="1322">
        <f t="shared" si="495"/>
        <v>9000</v>
      </c>
      <c r="CM199" s="1322">
        <f t="shared" si="495"/>
        <v>10000</v>
      </c>
      <c r="CN199" s="1321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>
        <f t="shared" si="410"/>
        <v>7000</v>
      </c>
      <c r="CT199" s="543">
        <f t="shared" si="411"/>
        <v>8500</v>
      </c>
      <c r="CU199" s="544">
        <f t="shared" si="412"/>
        <v>8500</v>
      </c>
      <c r="CV199" s="544">
        <f t="shared" si="413"/>
        <v>9000</v>
      </c>
      <c r="CW199" s="544">
        <f t="shared" si="414"/>
        <v>9000</v>
      </c>
      <c r="CX199" s="543">
        <f t="shared" si="415"/>
        <v>9000</v>
      </c>
      <c r="CY199" s="543">
        <f t="shared" si="416"/>
        <v>9000</v>
      </c>
      <c r="CZ199" s="543">
        <f t="shared" si="417"/>
        <v>10000</v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5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2" t="s">
        <v>182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9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9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9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9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321">
        <f t="shared" si="495"/>
        <v>0</v>
      </c>
      <c r="CE200" s="1322">
        <f t="shared" si="495"/>
        <v>0</v>
      </c>
      <c r="CF200" s="1322">
        <f t="shared" si="495"/>
        <v>0</v>
      </c>
      <c r="CG200" s="1322">
        <f t="shared" si="495"/>
        <v>0</v>
      </c>
      <c r="CH200" s="1322">
        <f t="shared" si="495"/>
        <v>8500</v>
      </c>
      <c r="CI200" s="1323">
        <f t="shared" si="495"/>
        <v>9000</v>
      </c>
      <c r="CJ200" s="1322">
        <f t="shared" si="495"/>
        <v>17000</v>
      </c>
      <c r="CK200" s="1322">
        <f t="shared" si="495"/>
        <v>18000</v>
      </c>
      <c r="CL200" s="1322">
        <f t="shared" si="495"/>
        <v>18000</v>
      </c>
      <c r="CM200" s="1322">
        <f t="shared" si="495"/>
        <v>20000</v>
      </c>
      <c r="CN200" s="1321">
        <f t="shared" si="495"/>
        <v>28000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8500</v>
      </c>
      <c r="CV200" s="544">
        <f t="shared" si="413"/>
        <v>9000</v>
      </c>
      <c r="CW200" s="544">
        <f t="shared" si="414"/>
        <v>17000</v>
      </c>
      <c r="CX200" s="543">
        <f t="shared" si="415"/>
        <v>18000</v>
      </c>
      <c r="CY200" s="543">
        <f t="shared" si="416"/>
        <v>18000</v>
      </c>
      <c r="CZ200" s="543">
        <f t="shared" si="417"/>
        <v>20000</v>
      </c>
      <c r="DA200" s="543">
        <f t="shared" si="418"/>
        <v>28000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5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2" t="s">
        <v>237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4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4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4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324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25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5">
        <f t="shared" si="512"/>
        <v>0.11428571428571428</v>
      </c>
      <c r="CG201" s="1325">
        <f t="shared" si="512"/>
        <v>0.11764705882352941</v>
      </c>
      <c r="CH201" s="1325">
        <f t="shared" si="512"/>
        <v>0.12</v>
      </c>
      <c r="CI201" s="1326">
        <f t="shared" si="512"/>
        <v>0.125</v>
      </c>
      <c r="CJ201" s="1325">
        <f t="shared" si="512"/>
        <v>0.12820512820512819</v>
      </c>
      <c r="CK201" s="1325">
        <f t="shared" si="512"/>
        <v>0.15</v>
      </c>
      <c r="CL201" s="1325">
        <f t="shared" si="512"/>
        <v>0.2</v>
      </c>
      <c r="CM201" s="1325">
        <f t="shared" si="512"/>
        <v>0.25</v>
      </c>
      <c r="CN201" s="1324">
        <f t="shared" si="512"/>
        <v>0.25</v>
      </c>
      <c r="CO201" s="530" t="str">
        <f t="shared" si="406"/>
        <v/>
      </c>
      <c r="CP201" s="531" t="str">
        <f t="shared" si="407"/>
        <v/>
      </c>
      <c r="CQ201" s="531">
        <f t="shared" si="408"/>
        <v>0.1</v>
      </c>
      <c r="CR201" s="531">
        <f t="shared" si="409"/>
        <v>0.1</v>
      </c>
      <c r="CS201" s="531">
        <f t="shared" si="410"/>
        <v>0.11428571428571428</v>
      </c>
      <c r="CT201" s="531">
        <f t="shared" si="411"/>
        <v>0.11764705882352941</v>
      </c>
      <c r="CU201" s="532">
        <f t="shared" si="412"/>
        <v>0.12</v>
      </c>
      <c r="CV201" s="532">
        <f t="shared" si="413"/>
        <v>0.125</v>
      </c>
      <c r="CW201" s="532">
        <f t="shared" si="414"/>
        <v>0.12820512820512819</v>
      </c>
      <c r="CX201" s="531">
        <f t="shared" si="415"/>
        <v>0.15</v>
      </c>
      <c r="CY201" s="531">
        <f t="shared" si="416"/>
        <v>0.2</v>
      </c>
      <c r="CZ201" s="531">
        <f t="shared" si="417"/>
        <v>0.25</v>
      </c>
      <c r="DA201" s="531">
        <f t="shared" si="418"/>
        <v>0.25</v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5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321" t="str">
        <f t="shared" si="395"/>
        <v/>
      </c>
      <c r="CE202" s="1322" t="str">
        <f t="shared" si="396"/>
        <v/>
      </c>
      <c r="CF202" s="1322" t="str">
        <f t="shared" si="397"/>
        <v/>
      </c>
      <c r="CG202" s="1322" t="str">
        <f t="shared" si="398"/>
        <v/>
      </c>
      <c r="CH202" s="1322" t="str">
        <f t="shared" si="399"/>
        <v/>
      </c>
      <c r="CI202" s="1323" t="str">
        <f t="shared" si="400"/>
        <v/>
      </c>
      <c r="CJ202" s="1322" t="str">
        <f t="shared" si="401"/>
        <v/>
      </c>
      <c r="CK202" s="1322" t="str">
        <f t="shared" si="402"/>
        <v/>
      </c>
      <c r="CL202" s="1322" t="str">
        <f t="shared" si="403"/>
        <v/>
      </c>
      <c r="CM202" s="1322" t="str">
        <f t="shared" si="404"/>
        <v/>
      </c>
      <c r="CN202" s="1321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5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2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321" t="str">
        <f t="shared" si="395"/>
        <v/>
      </c>
      <c r="CE203" s="1322" t="str">
        <f t="shared" si="396"/>
        <v/>
      </c>
      <c r="CF203" s="1322" t="str">
        <f t="shared" si="397"/>
        <v/>
      </c>
      <c r="CG203" s="1322" t="str">
        <f t="shared" si="398"/>
        <v/>
      </c>
      <c r="CH203" s="1322" t="str">
        <f t="shared" si="399"/>
        <v/>
      </c>
      <c r="CI203" s="1323" t="str">
        <f t="shared" si="400"/>
        <v/>
      </c>
      <c r="CJ203" s="1322" t="str">
        <f t="shared" si="401"/>
        <v/>
      </c>
      <c r="CK203" s="1322" t="str">
        <f t="shared" si="402"/>
        <v/>
      </c>
      <c r="CL203" s="1322" t="str">
        <f t="shared" si="403"/>
        <v/>
      </c>
      <c r="CM203" s="1322" t="str">
        <f t="shared" si="404"/>
        <v/>
      </c>
      <c r="CN203" s="1321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5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2" t="s">
        <v>182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321" t="str">
        <f t="shared" si="395"/>
        <v/>
      </c>
      <c r="CE204" s="1322" t="str">
        <f t="shared" si="396"/>
        <v/>
      </c>
      <c r="CF204" s="1322" t="str">
        <f t="shared" si="397"/>
        <v/>
      </c>
      <c r="CG204" s="1322" t="str">
        <f t="shared" si="398"/>
        <v/>
      </c>
      <c r="CH204" s="1322" t="str">
        <f t="shared" si="399"/>
        <v/>
      </c>
      <c r="CI204" s="1323" t="str">
        <f t="shared" si="400"/>
        <v/>
      </c>
      <c r="CJ204" s="1322" t="str">
        <f t="shared" si="401"/>
        <v/>
      </c>
      <c r="CK204" s="1322" t="str">
        <f t="shared" si="402"/>
        <v/>
      </c>
      <c r="CL204" s="1322" t="str">
        <f t="shared" si="403"/>
        <v/>
      </c>
      <c r="CM204" s="1322" t="str">
        <f t="shared" si="404"/>
        <v/>
      </c>
      <c r="CN204" s="1321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5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6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6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6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6"/>
      <c r="BV205" s="660">
        <f>WB!CK105-BV202</f>
        <v>0</v>
      </c>
      <c r="BW205" s="660">
        <f>WB!CK113-BW202</f>
        <v>0</v>
      </c>
      <c r="BX205" s="660">
        <f>WB!CK121-BX202</f>
        <v>4</v>
      </c>
      <c r="BY205" s="660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321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2">
        <f t="shared" si="517"/>
        <v>1</v>
      </c>
      <c r="CF205" s="1322">
        <f t="shared" si="517"/>
        <v>1</v>
      </c>
      <c r="CG205" s="1322">
        <f t="shared" si="517"/>
        <v>1</v>
      </c>
      <c r="CH205" s="1322">
        <f t="shared" si="517"/>
        <v>1</v>
      </c>
      <c r="CI205" s="1323">
        <f t="shared" si="517"/>
        <v>2</v>
      </c>
      <c r="CJ205" s="1322">
        <f t="shared" si="517"/>
        <v>2</v>
      </c>
      <c r="CK205" s="1322">
        <f t="shared" si="517"/>
        <v>2</v>
      </c>
      <c r="CL205" s="1322">
        <f t="shared" si="517"/>
        <v>3</v>
      </c>
      <c r="CM205" s="1322">
        <f t="shared" si="517"/>
        <v>3</v>
      </c>
      <c r="CN205" s="1321">
        <f t="shared" si="517"/>
        <v>8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1</v>
      </c>
      <c r="CS205" s="543">
        <f t="shared" si="410"/>
        <v>1</v>
      </c>
      <c r="CT205" s="543">
        <f t="shared" si="411"/>
        <v>1</v>
      </c>
      <c r="CU205" s="544">
        <f t="shared" si="412"/>
        <v>1</v>
      </c>
      <c r="CV205" s="544">
        <f t="shared" si="413"/>
        <v>2</v>
      </c>
      <c r="CW205" s="544">
        <f t="shared" si="414"/>
        <v>2</v>
      </c>
      <c r="CX205" s="543">
        <f t="shared" si="415"/>
        <v>2</v>
      </c>
      <c r="CY205" s="543">
        <f t="shared" si="416"/>
        <v>3</v>
      </c>
      <c r="CZ205" s="543">
        <f t="shared" si="417"/>
        <v>3</v>
      </c>
      <c r="DA205" s="543">
        <f t="shared" si="418"/>
        <v>8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5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2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1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70"/>
      <c r="AH206" s="670"/>
      <c r="AI206" s="312"/>
      <c r="AJ206" s="312"/>
      <c r="AK206" s="631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70"/>
      <c r="AX206" s="670"/>
      <c r="AY206" s="670"/>
      <c r="AZ206" s="670"/>
      <c r="BA206" s="670"/>
      <c r="BB206" s="670"/>
      <c r="BC206" s="631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70"/>
      <c r="BP206" s="670"/>
      <c r="BQ206" s="670"/>
      <c r="BR206" s="670"/>
      <c r="BS206" s="312"/>
      <c r="BT206" s="670"/>
      <c r="BU206" s="631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321" t="str">
        <f t="shared" si="517"/>
        <v/>
      </c>
      <c r="CE206" s="1322" t="str">
        <f t="shared" si="517"/>
        <v/>
      </c>
      <c r="CF206" s="1322">
        <f t="shared" si="517"/>
        <v>700</v>
      </c>
      <c r="CG206" s="1322">
        <f t="shared" si="517"/>
        <v>800</v>
      </c>
      <c r="CH206" s="1322">
        <f t="shared" si="517"/>
        <v>800</v>
      </c>
      <c r="CI206" s="1323">
        <f t="shared" si="517"/>
        <v>1200</v>
      </c>
      <c r="CJ206" s="1322">
        <f t="shared" si="517"/>
        <v>1200</v>
      </c>
      <c r="CK206" s="1322">
        <f t="shared" si="517"/>
        <v>1500</v>
      </c>
      <c r="CL206" s="1322">
        <f t="shared" si="517"/>
        <v>1500</v>
      </c>
      <c r="CM206" s="1322" t="str">
        <f t="shared" si="517"/>
        <v/>
      </c>
      <c r="CN206" s="1321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>
        <f t="shared" si="410"/>
        <v>700</v>
      </c>
      <c r="CT206" s="543">
        <f t="shared" si="411"/>
        <v>800</v>
      </c>
      <c r="CU206" s="544">
        <f t="shared" si="412"/>
        <v>800</v>
      </c>
      <c r="CV206" s="544">
        <f t="shared" si="413"/>
        <v>1200</v>
      </c>
      <c r="CW206" s="544">
        <f t="shared" si="414"/>
        <v>1200</v>
      </c>
      <c r="CX206" s="543">
        <f t="shared" si="415"/>
        <v>1500</v>
      </c>
      <c r="CY206" s="543">
        <f t="shared" si="416"/>
        <v>1500</v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5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2" t="s">
        <v>182</v>
      </c>
      <c r="B207" s="671">
        <f t="shared" ref="B207:R207" si="518">IF(B205="","",B205*B206)</f>
        <v>0</v>
      </c>
      <c r="C207" s="672">
        <f t="shared" si="518"/>
        <v>0</v>
      </c>
      <c r="D207" s="672">
        <f t="shared" si="518"/>
        <v>0</v>
      </c>
      <c r="E207" s="672">
        <f t="shared" si="518"/>
        <v>0</v>
      </c>
      <c r="F207" s="672">
        <f t="shared" si="518"/>
        <v>0</v>
      </c>
      <c r="G207" s="672">
        <f t="shared" si="518"/>
        <v>0</v>
      </c>
      <c r="H207" s="672">
        <f t="shared" si="518"/>
        <v>0</v>
      </c>
      <c r="I207" s="672">
        <f t="shared" si="518"/>
        <v>0</v>
      </c>
      <c r="J207" s="672">
        <f t="shared" si="518"/>
        <v>0</v>
      </c>
      <c r="K207" s="672">
        <f t="shared" si="518"/>
        <v>0</v>
      </c>
      <c r="L207" s="672">
        <f t="shared" si="518"/>
        <v>0</v>
      </c>
      <c r="M207" s="672">
        <f t="shared" si="518"/>
        <v>0</v>
      </c>
      <c r="N207" s="672">
        <f t="shared" si="518"/>
        <v>0</v>
      </c>
      <c r="O207" s="672">
        <f t="shared" si="518"/>
        <v>0</v>
      </c>
      <c r="P207" s="672">
        <f t="shared" si="518"/>
        <v>0</v>
      </c>
      <c r="Q207" s="672">
        <f t="shared" si="518"/>
        <v>0</v>
      </c>
      <c r="R207" s="672">
        <f t="shared" si="518"/>
        <v>0</v>
      </c>
      <c r="S207" s="673"/>
      <c r="T207" s="672">
        <f t="shared" ref="T207:AD207" si="519">IF(T205="","",T205*T206)</f>
        <v>0</v>
      </c>
      <c r="U207" s="672">
        <f t="shared" si="519"/>
        <v>0</v>
      </c>
      <c r="V207" s="672">
        <f t="shared" si="519"/>
        <v>0</v>
      </c>
      <c r="W207" s="672">
        <f t="shared" si="519"/>
        <v>0</v>
      </c>
      <c r="X207" s="672">
        <f t="shared" si="519"/>
        <v>0</v>
      </c>
      <c r="Y207" s="672">
        <f t="shared" si="519"/>
        <v>0</v>
      </c>
      <c r="Z207" s="672">
        <f t="shared" si="519"/>
        <v>0</v>
      </c>
      <c r="AA207" s="672">
        <f t="shared" si="519"/>
        <v>0</v>
      </c>
      <c r="AB207" s="672">
        <f t="shared" si="519"/>
        <v>0</v>
      </c>
      <c r="AC207" s="672">
        <f t="shared" si="519"/>
        <v>0</v>
      </c>
      <c r="AD207" s="672">
        <f t="shared" si="519"/>
        <v>0</v>
      </c>
      <c r="AE207" s="672"/>
      <c r="AF207" s="672"/>
      <c r="AG207" s="672"/>
      <c r="AH207" s="672"/>
      <c r="AI207" s="672"/>
      <c r="AJ207" s="672"/>
      <c r="AK207" s="673"/>
      <c r="AL207" s="672">
        <f t="shared" ref="AL207:AV207" si="520">IF(AL205="","",AL205*AL206)</f>
        <v>1800</v>
      </c>
      <c r="AM207" s="672">
        <f t="shared" si="520"/>
        <v>1800</v>
      </c>
      <c r="AN207" s="672">
        <f t="shared" si="520"/>
        <v>0</v>
      </c>
      <c r="AO207" s="672">
        <f t="shared" si="520"/>
        <v>0</v>
      </c>
      <c r="AP207" s="672">
        <f t="shared" si="520"/>
        <v>0</v>
      </c>
      <c r="AQ207" s="672">
        <f t="shared" si="520"/>
        <v>0</v>
      </c>
      <c r="AR207" s="672">
        <f t="shared" si="520"/>
        <v>4400</v>
      </c>
      <c r="AS207" s="672">
        <f t="shared" si="520"/>
        <v>0</v>
      </c>
      <c r="AT207" s="672">
        <f t="shared" si="520"/>
        <v>2400</v>
      </c>
      <c r="AU207" s="672">
        <f t="shared" si="520"/>
        <v>0</v>
      </c>
      <c r="AV207" s="672">
        <f t="shared" si="520"/>
        <v>0</v>
      </c>
      <c r="AW207" s="672"/>
      <c r="AX207" s="672"/>
      <c r="AY207" s="672"/>
      <c r="AZ207" s="672"/>
      <c r="BA207" s="672"/>
      <c r="BB207" s="672"/>
      <c r="BC207" s="673"/>
      <c r="BD207" s="672">
        <f t="shared" ref="BD207:BN207" si="521">IF(BD205="","",BD205*BD206)</f>
        <v>1200</v>
      </c>
      <c r="BE207" s="672">
        <f t="shared" si="521"/>
        <v>800</v>
      </c>
      <c r="BF207" s="672">
        <f t="shared" si="521"/>
        <v>4500</v>
      </c>
      <c r="BG207" s="672">
        <f t="shared" si="521"/>
        <v>0</v>
      </c>
      <c r="BH207" s="672">
        <f t="shared" si="521"/>
        <v>0</v>
      </c>
      <c r="BI207" s="672">
        <f t="shared" si="521"/>
        <v>0</v>
      </c>
      <c r="BJ207" s="672">
        <f t="shared" si="521"/>
        <v>3000</v>
      </c>
      <c r="BK207" s="672">
        <f t="shared" si="521"/>
        <v>0</v>
      </c>
      <c r="BL207" s="672">
        <f t="shared" si="521"/>
        <v>1600</v>
      </c>
      <c r="BM207" s="672">
        <f t="shared" si="521"/>
        <v>2100</v>
      </c>
      <c r="BN207" s="672">
        <f t="shared" si="521"/>
        <v>1200</v>
      </c>
      <c r="BO207" s="672"/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4000</v>
      </c>
      <c r="BY207" s="672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321">
        <f t="shared" si="517"/>
        <v>0</v>
      </c>
      <c r="CE207" s="1322">
        <f t="shared" si="517"/>
        <v>0</v>
      </c>
      <c r="CF207" s="1322">
        <f t="shared" si="517"/>
        <v>0</v>
      </c>
      <c r="CG207" s="1322">
        <f t="shared" si="517"/>
        <v>0</v>
      </c>
      <c r="CH207" s="1322">
        <f t="shared" si="517"/>
        <v>800</v>
      </c>
      <c r="CI207" s="1323">
        <f t="shared" si="517"/>
        <v>1200</v>
      </c>
      <c r="CJ207" s="1322">
        <f t="shared" si="517"/>
        <v>1200</v>
      </c>
      <c r="CK207" s="1322">
        <f t="shared" si="517"/>
        <v>1600</v>
      </c>
      <c r="CL207" s="1322">
        <f t="shared" si="517"/>
        <v>2100</v>
      </c>
      <c r="CM207" s="1322">
        <f t="shared" si="517"/>
        <v>3000</v>
      </c>
      <c r="CN207" s="1321">
        <f t="shared" si="517"/>
        <v>4500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800</v>
      </c>
      <c r="CV207" s="544">
        <f t="shared" si="413"/>
        <v>1200</v>
      </c>
      <c r="CW207" s="544">
        <f t="shared" si="414"/>
        <v>1200</v>
      </c>
      <c r="CX207" s="543">
        <f t="shared" si="415"/>
        <v>1600</v>
      </c>
      <c r="CY207" s="543">
        <f t="shared" si="416"/>
        <v>2100</v>
      </c>
      <c r="CZ207" s="543">
        <f t="shared" si="417"/>
        <v>3000</v>
      </c>
      <c r="DA207" s="543">
        <f t="shared" si="418"/>
        <v>4500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5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321" t="str">
        <f t="shared" si="517"/>
        <v/>
      </c>
      <c r="CE208" s="1322" t="str">
        <f t="shared" si="517"/>
        <v/>
      </c>
      <c r="CF208" s="1322" t="str">
        <f t="shared" si="517"/>
        <v/>
      </c>
      <c r="CG208" s="1322" t="str">
        <f t="shared" si="517"/>
        <v/>
      </c>
      <c r="CH208" s="1322" t="str">
        <f t="shared" si="517"/>
        <v/>
      </c>
      <c r="CI208" s="1323" t="str">
        <f t="shared" si="517"/>
        <v/>
      </c>
      <c r="CJ208" s="1322" t="str">
        <f t="shared" si="517"/>
        <v/>
      </c>
      <c r="CK208" s="1322" t="str">
        <f t="shared" si="517"/>
        <v/>
      </c>
      <c r="CL208" s="1322" t="str">
        <f t="shared" si="517"/>
        <v/>
      </c>
      <c r="CM208" s="1322" t="str">
        <f t="shared" si="517"/>
        <v/>
      </c>
      <c r="CN208" s="1321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 t="str">
        <f t="shared" si="413"/>
        <v/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5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2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321" t="str">
        <f t="shared" si="517"/>
        <v/>
      </c>
      <c r="CE209" s="1322" t="str">
        <f t="shared" si="517"/>
        <v/>
      </c>
      <c r="CF209" s="1322" t="str">
        <f t="shared" si="517"/>
        <v/>
      </c>
      <c r="CG209" s="1322" t="str">
        <f t="shared" si="517"/>
        <v/>
      </c>
      <c r="CH209" s="1322" t="str">
        <f t="shared" si="517"/>
        <v/>
      </c>
      <c r="CI209" s="1323" t="str">
        <f t="shared" si="517"/>
        <v/>
      </c>
      <c r="CJ209" s="1322" t="str">
        <f t="shared" si="517"/>
        <v/>
      </c>
      <c r="CK209" s="1322" t="str">
        <f t="shared" si="517"/>
        <v/>
      </c>
      <c r="CL209" s="1322" t="str">
        <f t="shared" si="517"/>
        <v/>
      </c>
      <c r="CM209" s="1322" t="str">
        <f t="shared" si="517"/>
        <v/>
      </c>
      <c r="CN209" s="1321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 t="str">
        <f t="shared" si="413"/>
        <v/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5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2" t="s">
        <v>182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321" t="str">
        <f t="shared" si="517"/>
        <v/>
      </c>
      <c r="CE210" s="1322" t="str">
        <f t="shared" si="517"/>
        <v/>
      </c>
      <c r="CF210" s="1322" t="str">
        <f t="shared" si="517"/>
        <v/>
      </c>
      <c r="CG210" s="1322" t="str">
        <f t="shared" si="517"/>
        <v/>
      </c>
      <c r="CH210" s="1322" t="str">
        <f t="shared" si="517"/>
        <v/>
      </c>
      <c r="CI210" s="1323" t="str">
        <f t="shared" si="517"/>
        <v/>
      </c>
      <c r="CJ210" s="1322" t="str">
        <f t="shared" si="517"/>
        <v/>
      </c>
      <c r="CK210" s="1322" t="str">
        <f t="shared" si="517"/>
        <v/>
      </c>
      <c r="CL210" s="1322" t="str">
        <f t="shared" si="517"/>
        <v/>
      </c>
      <c r="CM210" s="1322" t="str">
        <f t="shared" si="517"/>
        <v/>
      </c>
      <c r="CN210" s="1321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 t="str">
        <f t="shared" si="413"/>
        <v/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5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6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321">
        <f t="shared" si="517"/>
        <v>0</v>
      </c>
      <c r="CE211" s="1322">
        <f t="shared" si="517"/>
        <v>0</v>
      </c>
      <c r="CF211" s="1322">
        <f t="shared" si="517"/>
        <v>0</v>
      </c>
      <c r="CG211" s="1322">
        <f t="shared" si="517"/>
        <v>0</v>
      </c>
      <c r="CH211" s="1322">
        <f t="shared" si="517"/>
        <v>1</v>
      </c>
      <c r="CI211" s="1323">
        <f t="shared" si="517"/>
        <v>1</v>
      </c>
      <c r="CJ211" s="1322">
        <f t="shared" si="517"/>
        <v>1</v>
      </c>
      <c r="CK211" s="1322">
        <f t="shared" si="517"/>
        <v>1</v>
      </c>
      <c r="CL211" s="1322">
        <f t="shared" si="517"/>
        <v>2</v>
      </c>
      <c r="CM211" s="1322">
        <f t="shared" si="517"/>
        <v>2</v>
      </c>
      <c r="CN211" s="1321">
        <f t="shared" si="517"/>
        <v>3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1</v>
      </c>
      <c r="CV211" s="544">
        <f t="shared" si="413"/>
        <v>1</v>
      </c>
      <c r="CW211" s="544">
        <f t="shared" si="414"/>
        <v>1</v>
      </c>
      <c r="CX211" s="543">
        <f t="shared" si="415"/>
        <v>1</v>
      </c>
      <c r="CY211" s="543">
        <f t="shared" si="416"/>
        <v>2</v>
      </c>
      <c r="CZ211" s="543">
        <f t="shared" si="417"/>
        <v>2</v>
      </c>
      <c r="DA211" s="543">
        <f t="shared" si="418"/>
        <v>3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5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2" t="s">
        <v>180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>
        <v>0</v>
      </c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>
        <v>1200</v>
      </c>
      <c r="BE212" s="633">
        <v>750</v>
      </c>
      <c r="BF212" s="633">
        <v>1500</v>
      </c>
      <c r="BG212" s="633"/>
      <c r="BH212" s="633"/>
      <c r="BI212" s="633"/>
      <c r="BJ212" s="633">
        <v>1500</v>
      </c>
      <c r="BK212" s="633"/>
      <c r="BL212" s="633">
        <v>800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/>
      <c r="BX212" s="633"/>
      <c r="BY212" s="633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321" t="str">
        <f t="shared" si="517"/>
        <v/>
      </c>
      <c r="CE212" s="1322" t="str">
        <f t="shared" si="517"/>
        <v/>
      </c>
      <c r="CF212" s="1322" t="str">
        <f t="shared" si="517"/>
        <v/>
      </c>
      <c r="CG212" s="1322">
        <f t="shared" si="517"/>
        <v>750</v>
      </c>
      <c r="CH212" s="1322">
        <f t="shared" si="517"/>
        <v>800</v>
      </c>
      <c r="CI212" s="1323">
        <f t="shared" si="517"/>
        <v>1200</v>
      </c>
      <c r="CJ212" s="1322">
        <f t="shared" si="517"/>
        <v>1500</v>
      </c>
      <c r="CK212" s="1322">
        <f t="shared" si="517"/>
        <v>1500</v>
      </c>
      <c r="CL212" s="1322" t="str">
        <f t="shared" si="517"/>
        <v/>
      </c>
      <c r="CM212" s="1322" t="str">
        <f t="shared" si="517"/>
        <v/>
      </c>
      <c r="CN212" s="1321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>
        <f t="shared" si="411"/>
        <v>750</v>
      </c>
      <c r="CU212" s="544">
        <f t="shared" si="412"/>
        <v>800</v>
      </c>
      <c r="CV212" s="544">
        <f t="shared" si="413"/>
        <v>1200</v>
      </c>
      <c r="CW212" s="544">
        <f t="shared" si="414"/>
        <v>1500</v>
      </c>
      <c r="CX212" s="543">
        <f t="shared" si="415"/>
        <v>1500</v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5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2" t="s">
        <v>182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321">
        <f t="shared" si="517"/>
        <v>0</v>
      </c>
      <c r="CE213" s="1322">
        <f t="shared" si="517"/>
        <v>0</v>
      </c>
      <c r="CF213" s="1322">
        <f t="shared" si="517"/>
        <v>0</v>
      </c>
      <c r="CG213" s="1322">
        <f t="shared" si="517"/>
        <v>0</v>
      </c>
      <c r="CH213" s="1322">
        <f t="shared" si="517"/>
        <v>0</v>
      </c>
      <c r="CI213" s="1323">
        <f t="shared" si="517"/>
        <v>0</v>
      </c>
      <c r="CJ213" s="1322">
        <f t="shared" si="517"/>
        <v>0</v>
      </c>
      <c r="CK213" s="1322">
        <f t="shared" si="517"/>
        <v>1200</v>
      </c>
      <c r="CL213" s="1322">
        <f t="shared" si="517"/>
        <v>1500</v>
      </c>
      <c r="CM213" s="1322">
        <f t="shared" si="517"/>
        <v>1500</v>
      </c>
      <c r="CN213" s="1321">
        <f t="shared" si="517"/>
        <v>1600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1200</v>
      </c>
      <c r="CY213" s="543">
        <f t="shared" si="416"/>
        <v>1500</v>
      </c>
      <c r="CZ213" s="543">
        <f t="shared" si="417"/>
        <v>1500</v>
      </c>
      <c r="DA213" s="543">
        <f t="shared" si="418"/>
        <v>1600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5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2" t="s">
        <v>242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5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5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5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5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324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0.11764705882352941</v>
      </c>
      <c r="CE214" s="1325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0.12727272727272726</v>
      </c>
      <c r="CF214" s="1325">
        <f t="shared" si="534"/>
        <v>0.13333333333333333</v>
      </c>
      <c r="CG214" s="1325">
        <f t="shared" si="534"/>
        <v>0.17777777777777778</v>
      </c>
      <c r="CH214" s="1325">
        <f t="shared" si="534"/>
        <v>0.2</v>
      </c>
      <c r="CI214" s="1326">
        <f t="shared" si="534"/>
        <v>0.2</v>
      </c>
      <c r="CJ214" s="1325">
        <f t="shared" si="534"/>
        <v>0.2</v>
      </c>
      <c r="CK214" s="1325">
        <f t="shared" si="534"/>
        <v>0.27777777777777779</v>
      </c>
      <c r="CL214" s="1325">
        <f t="shared" si="534"/>
        <v>0.30769230769230771</v>
      </c>
      <c r="CM214" s="1325">
        <f t="shared" si="534"/>
        <v>0.30769230769230771</v>
      </c>
      <c r="CN214" s="1324">
        <f t="shared" si="534"/>
        <v>0.31578947368421051</v>
      </c>
      <c r="CO214" s="530" t="str">
        <f t="shared" si="406"/>
        <v/>
      </c>
      <c r="CP214" s="531" t="str">
        <f t="shared" si="407"/>
        <v/>
      </c>
      <c r="CQ214" s="531">
        <f t="shared" si="408"/>
        <v>0.11764705882352941</v>
      </c>
      <c r="CR214" s="531">
        <f t="shared" si="409"/>
        <v>0.12727272727272726</v>
      </c>
      <c r="CS214" s="531">
        <f t="shared" si="410"/>
        <v>0.13333333333333333</v>
      </c>
      <c r="CT214" s="531">
        <f t="shared" si="411"/>
        <v>0.17777777777777778</v>
      </c>
      <c r="CU214" s="532">
        <f t="shared" si="412"/>
        <v>0.2</v>
      </c>
      <c r="CV214" s="532">
        <f t="shared" si="413"/>
        <v>0.2</v>
      </c>
      <c r="CW214" s="532">
        <f t="shared" si="414"/>
        <v>0.2</v>
      </c>
      <c r="CX214" s="531">
        <f t="shared" si="415"/>
        <v>0.27777777777777779</v>
      </c>
      <c r="CY214" s="531">
        <f t="shared" si="416"/>
        <v>0.30769230769230771</v>
      </c>
      <c r="CZ214" s="531">
        <f t="shared" si="417"/>
        <v>0.30769230769230771</v>
      </c>
      <c r="DA214" s="531">
        <f t="shared" si="418"/>
        <v>0.31578947368421051</v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5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6"/>
      <c r="AX215" s="676"/>
      <c r="AY215" s="676"/>
      <c r="AZ215" s="676"/>
      <c r="BA215" s="315"/>
      <c r="BB215" s="315"/>
      <c r="BC215" s="675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6"/>
      <c r="BT215" s="676"/>
      <c r="BU215" s="675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321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2" t="str">
        <f t="shared" si="534"/>
        <v/>
      </c>
      <c r="CF215" s="1322" t="str">
        <f t="shared" si="534"/>
        <v/>
      </c>
      <c r="CG215" s="1322">
        <f t="shared" si="534"/>
        <v>4</v>
      </c>
      <c r="CH215" s="1322">
        <f t="shared" si="534"/>
        <v>10</v>
      </c>
      <c r="CI215" s="1323">
        <f t="shared" si="534"/>
        <v>10</v>
      </c>
      <c r="CJ215" s="1322">
        <f t="shared" si="534"/>
        <v>12</v>
      </c>
      <c r="CK215" s="1322">
        <f t="shared" si="534"/>
        <v>15</v>
      </c>
      <c r="CL215" s="1322">
        <f t="shared" si="534"/>
        <v>20</v>
      </c>
      <c r="CM215" s="1322" t="str">
        <f t="shared" si="534"/>
        <v/>
      </c>
      <c r="CN215" s="1321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>
        <f t="shared" si="411"/>
        <v>4</v>
      </c>
      <c r="CU215" s="544">
        <f t="shared" si="412"/>
        <v>10</v>
      </c>
      <c r="CV215" s="544">
        <f t="shared" si="413"/>
        <v>10</v>
      </c>
      <c r="CW215" s="544">
        <f t="shared" si="414"/>
        <v>12</v>
      </c>
      <c r="CX215" s="543">
        <f t="shared" si="415"/>
        <v>15</v>
      </c>
      <c r="CY215" s="543">
        <f t="shared" si="416"/>
        <v>20</v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5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2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4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4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70"/>
      <c r="AX216" s="670"/>
      <c r="AY216" s="670"/>
      <c r="AZ216" s="670"/>
      <c r="BA216" s="312"/>
      <c r="BB216" s="312"/>
      <c r="BC216" s="634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70"/>
      <c r="BT216" s="670"/>
      <c r="BU216" s="634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321" t="str">
        <f t="shared" si="535"/>
        <v/>
      </c>
      <c r="CE216" s="1322" t="str">
        <f t="shared" si="534"/>
        <v/>
      </c>
      <c r="CF216" s="1322" t="str">
        <f t="shared" si="534"/>
        <v/>
      </c>
      <c r="CG216" s="1322">
        <f t="shared" si="534"/>
        <v>60</v>
      </c>
      <c r="CH216" s="1322">
        <f t="shared" si="534"/>
        <v>60</v>
      </c>
      <c r="CI216" s="1323">
        <f t="shared" si="534"/>
        <v>60</v>
      </c>
      <c r="CJ216" s="1322">
        <f t="shared" si="534"/>
        <v>70</v>
      </c>
      <c r="CK216" s="1322">
        <f t="shared" si="534"/>
        <v>70</v>
      </c>
      <c r="CL216" s="1322">
        <f t="shared" si="534"/>
        <v>80</v>
      </c>
      <c r="CM216" s="1322" t="str">
        <f t="shared" si="534"/>
        <v/>
      </c>
      <c r="CN216" s="1321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>
        <f t="shared" si="411"/>
        <v>60</v>
      </c>
      <c r="CU216" s="544">
        <f t="shared" si="412"/>
        <v>60</v>
      </c>
      <c r="CV216" s="544">
        <f t="shared" si="413"/>
        <v>60</v>
      </c>
      <c r="CW216" s="544">
        <f t="shared" si="414"/>
        <v>70</v>
      </c>
      <c r="CX216" s="543">
        <f t="shared" si="415"/>
        <v>70</v>
      </c>
      <c r="CY216" s="543">
        <f t="shared" si="416"/>
        <v>80</v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5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2" t="s">
        <v>182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6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6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6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6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321" t="str">
        <f t="shared" si="535"/>
        <v/>
      </c>
      <c r="CE217" s="1322" t="str">
        <f t="shared" si="534"/>
        <v/>
      </c>
      <c r="CF217" s="1322" t="str">
        <f t="shared" si="534"/>
        <v/>
      </c>
      <c r="CG217" s="1322">
        <f t="shared" si="534"/>
        <v>240</v>
      </c>
      <c r="CH217" s="1322">
        <f t="shared" si="534"/>
        <v>700</v>
      </c>
      <c r="CI217" s="1323">
        <f t="shared" si="534"/>
        <v>700</v>
      </c>
      <c r="CJ217" s="1322">
        <f t="shared" si="534"/>
        <v>720</v>
      </c>
      <c r="CK217" s="1322">
        <f t="shared" si="534"/>
        <v>1200</v>
      </c>
      <c r="CL217" s="1322">
        <f t="shared" si="534"/>
        <v>1200</v>
      </c>
      <c r="CM217" s="1322" t="str">
        <f t="shared" si="534"/>
        <v/>
      </c>
      <c r="CN217" s="1321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>
        <f t="shared" si="411"/>
        <v>240</v>
      </c>
      <c r="CU217" s="544">
        <f t="shared" si="412"/>
        <v>700</v>
      </c>
      <c r="CV217" s="544">
        <f t="shared" si="413"/>
        <v>700</v>
      </c>
      <c r="CW217" s="544">
        <f t="shared" si="414"/>
        <v>720</v>
      </c>
      <c r="CX217" s="543">
        <f t="shared" si="415"/>
        <v>1200</v>
      </c>
      <c r="CY217" s="543">
        <f t="shared" si="416"/>
        <v>1200</v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5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244</v>
      </c>
      <c r="B218" s="633"/>
      <c r="C218" s="633"/>
      <c r="D218" s="633"/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321" t="str">
        <f t="shared" si="535"/>
        <v/>
      </c>
      <c r="CE218" s="1322" t="str">
        <f t="shared" si="534"/>
        <v/>
      </c>
      <c r="CF218" s="1322" t="str">
        <f t="shared" si="534"/>
        <v/>
      </c>
      <c r="CG218" s="1322" t="str">
        <f t="shared" si="534"/>
        <v/>
      </c>
      <c r="CH218" s="1322" t="str">
        <f t="shared" si="534"/>
        <v/>
      </c>
      <c r="CI218" s="1323" t="str">
        <f t="shared" si="534"/>
        <v/>
      </c>
      <c r="CJ218" s="1322" t="str">
        <f t="shared" si="534"/>
        <v/>
      </c>
      <c r="CK218" s="1322" t="str">
        <f t="shared" si="534"/>
        <v/>
      </c>
      <c r="CL218" s="1322" t="str">
        <f t="shared" si="534"/>
        <v/>
      </c>
      <c r="CM218" s="1322" t="str">
        <f t="shared" si="534"/>
        <v/>
      </c>
      <c r="CN218" s="1321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5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2" t="s">
        <v>180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321" t="str">
        <f t="shared" si="535"/>
        <v/>
      </c>
      <c r="CE219" s="1322" t="str">
        <f t="shared" si="534"/>
        <v/>
      </c>
      <c r="CF219" s="1322" t="str">
        <f t="shared" si="534"/>
        <v/>
      </c>
      <c r="CG219" s="1322" t="str">
        <f t="shared" si="534"/>
        <v/>
      </c>
      <c r="CH219" s="1322" t="str">
        <f t="shared" si="534"/>
        <v/>
      </c>
      <c r="CI219" s="1323" t="str">
        <f t="shared" si="534"/>
        <v/>
      </c>
      <c r="CJ219" s="1322" t="str">
        <f t="shared" si="534"/>
        <v/>
      </c>
      <c r="CK219" s="1322" t="str">
        <f t="shared" si="534"/>
        <v/>
      </c>
      <c r="CL219" s="1322" t="str">
        <f t="shared" si="534"/>
        <v/>
      </c>
      <c r="CM219" s="1322" t="str">
        <f t="shared" si="534"/>
        <v/>
      </c>
      <c r="CN219" s="1321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5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2" t="s">
        <v>182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6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6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6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6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321" t="str">
        <f t="shared" si="535"/>
        <v/>
      </c>
      <c r="CE220" s="1322" t="str">
        <f t="shared" si="534"/>
        <v/>
      </c>
      <c r="CF220" s="1322" t="str">
        <f t="shared" si="534"/>
        <v/>
      </c>
      <c r="CG220" s="1322" t="str">
        <f t="shared" si="534"/>
        <v/>
      </c>
      <c r="CH220" s="1322" t="str">
        <f t="shared" si="534"/>
        <v/>
      </c>
      <c r="CI220" s="1323" t="str">
        <f t="shared" si="534"/>
        <v/>
      </c>
      <c r="CJ220" s="1322" t="str">
        <f t="shared" si="534"/>
        <v/>
      </c>
      <c r="CK220" s="1322" t="str">
        <f t="shared" si="534"/>
        <v/>
      </c>
      <c r="CL220" s="1322" t="str">
        <f t="shared" si="534"/>
        <v/>
      </c>
      <c r="CM220" s="1322" t="str">
        <f t="shared" si="534"/>
        <v/>
      </c>
      <c r="CN220" s="1321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5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5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321" t="str">
        <f t="shared" si="535"/>
        <v/>
      </c>
      <c r="CE221" s="1322" t="str">
        <f t="shared" si="534"/>
        <v/>
      </c>
      <c r="CF221" s="1322" t="str">
        <f t="shared" si="534"/>
        <v/>
      </c>
      <c r="CG221" s="1322" t="str">
        <f t="shared" si="534"/>
        <v/>
      </c>
      <c r="CH221" s="1322" t="str">
        <f t="shared" si="534"/>
        <v/>
      </c>
      <c r="CI221" s="1323" t="str">
        <f t="shared" si="534"/>
        <v/>
      </c>
      <c r="CJ221" s="1322" t="str">
        <f t="shared" si="534"/>
        <v/>
      </c>
      <c r="CK221" s="1322" t="str">
        <f t="shared" si="534"/>
        <v/>
      </c>
      <c r="CL221" s="1322" t="str">
        <f t="shared" si="534"/>
        <v/>
      </c>
      <c r="CM221" s="1322" t="str">
        <f t="shared" si="534"/>
        <v/>
      </c>
      <c r="CN221" s="1321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5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2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321" t="str">
        <f t="shared" si="535"/>
        <v/>
      </c>
      <c r="CE222" s="1322" t="str">
        <f t="shared" si="534"/>
        <v/>
      </c>
      <c r="CF222" s="1322" t="str">
        <f t="shared" si="534"/>
        <v/>
      </c>
      <c r="CG222" s="1322" t="str">
        <f t="shared" si="534"/>
        <v/>
      </c>
      <c r="CH222" s="1322" t="str">
        <f t="shared" si="534"/>
        <v/>
      </c>
      <c r="CI222" s="1323" t="str">
        <f t="shared" si="534"/>
        <v/>
      </c>
      <c r="CJ222" s="1322" t="str">
        <f t="shared" si="534"/>
        <v/>
      </c>
      <c r="CK222" s="1322" t="str">
        <f t="shared" si="534"/>
        <v/>
      </c>
      <c r="CL222" s="1322" t="str">
        <f t="shared" si="534"/>
        <v/>
      </c>
      <c r="CM222" s="1322" t="str">
        <f t="shared" si="534"/>
        <v/>
      </c>
      <c r="CN222" s="1321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5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2" t="s">
        <v>182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9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9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9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9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321" t="str">
        <f t="shared" si="535"/>
        <v/>
      </c>
      <c r="CE223" s="1322" t="str">
        <f t="shared" si="534"/>
        <v/>
      </c>
      <c r="CF223" s="1322" t="str">
        <f t="shared" si="534"/>
        <v/>
      </c>
      <c r="CG223" s="1322" t="str">
        <f t="shared" si="534"/>
        <v/>
      </c>
      <c r="CH223" s="1322" t="str">
        <f t="shared" si="534"/>
        <v/>
      </c>
      <c r="CI223" s="1323" t="str">
        <f t="shared" si="534"/>
        <v/>
      </c>
      <c r="CJ223" s="1322" t="str">
        <f t="shared" si="534"/>
        <v/>
      </c>
      <c r="CK223" s="1322" t="str">
        <f t="shared" si="534"/>
        <v/>
      </c>
      <c r="CL223" s="1322" t="str">
        <f t="shared" si="534"/>
        <v/>
      </c>
      <c r="CM223" s="1322" t="str">
        <f t="shared" si="534"/>
        <v/>
      </c>
      <c r="CN223" s="1321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5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5"/>
      <c r="AY224" s="661"/>
      <c r="AZ224" s="266"/>
      <c r="BA224" s="266"/>
      <c r="BB224" s="266"/>
      <c r="BC224" s="646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1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321" t="str">
        <f t="shared" si="535"/>
        <v/>
      </c>
      <c r="CE224" s="1322" t="str">
        <f t="shared" si="534"/>
        <v/>
      </c>
      <c r="CF224" s="1322" t="str">
        <f t="shared" si="534"/>
        <v/>
      </c>
      <c r="CG224" s="1322" t="str">
        <f t="shared" si="534"/>
        <v/>
      </c>
      <c r="CH224" s="1322" t="str">
        <f t="shared" si="534"/>
        <v/>
      </c>
      <c r="CI224" s="1323" t="str">
        <f t="shared" si="534"/>
        <v/>
      </c>
      <c r="CJ224" s="1322" t="str">
        <f t="shared" si="534"/>
        <v/>
      </c>
      <c r="CK224" s="1322" t="str">
        <f t="shared" si="534"/>
        <v/>
      </c>
      <c r="CL224" s="1322" t="str">
        <f t="shared" si="534"/>
        <v/>
      </c>
      <c r="CM224" s="1322" t="str">
        <f t="shared" si="534"/>
        <v/>
      </c>
      <c r="CN224" s="1321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5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2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5"/>
      <c r="AY225" s="661"/>
      <c r="AZ225" s="266"/>
      <c r="BA225" s="266"/>
      <c r="BB225" s="266"/>
      <c r="BC225" s="646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1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321" t="str">
        <f t="shared" si="535"/>
        <v/>
      </c>
      <c r="CE225" s="1322" t="str">
        <f t="shared" si="534"/>
        <v/>
      </c>
      <c r="CF225" s="1322" t="str">
        <f t="shared" si="534"/>
        <v/>
      </c>
      <c r="CG225" s="1322" t="str">
        <f t="shared" si="534"/>
        <v/>
      </c>
      <c r="CH225" s="1322" t="str">
        <f t="shared" si="534"/>
        <v/>
      </c>
      <c r="CI225" s="1323" t="str">
        <f t="shared" si="534"/>
        <v/>
      </c>
      <c r="CJ225" s="1322" t="str">
        <f t="shared" si="534"/>
        <v/>
      </c>
      <c r="CK225" s="1322" t="str">
        <f t="shared" si="534"/>
        <v/>
      </c>
      <c r="CL225" s="1322" t="str">
        <f t="shared" si="534"/>
        <v/>
      </c>
      <c r="CM225" s="1322" t="str">
        <f t="shared" si="534"/>
        <v/>
      </c>
      <c r="CN225" s="1321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5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2" t="s">
        <v>182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9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9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9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9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321" t="str">
        <f t="shared" si="535"/>
        <v/>
      </c>
      <c r="CE226" s="1322" t="str">
        <f t="shared" si="534"/>
        <v/>
      </c>
      <c r="CF226" s="1322" t="str">
        <f t="shared" si="534"/>
        <v/>
      </c>
      <c r="CG226" s="1322" t="str">
        <f t="shared" si="534"/>
        <v/>
      </c>
      <c r="CH226" s="1322" t="str">
        <f t="shared" si="534"/>
        <v/>
      </c>
      <c r="CI226" s="1323" t="str">
        <f t="shared" si="534"/>
        <v/>
      </c>
      <c r="CJ226" s="1322" t="str">
        <f t="shared" si="534"/>
        <v/>
      </c>
      <c r="CK226" s="1322" t="str">
        <f t="shared" si="534"/>
        <v/>
      </c>
      <c r="CL226" s="1322" t="str">
        <f t="shared" si="534"/>
        <v/>
      </c>
      <c r="CM226" s="1322" t="str">
        <f t="shared" si="534"/>
        <v/>
      </c>
      <c r="CN226" s="1321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5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248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9"/>
      <c r="BV227" s="678"/>
      <c r="BW227" s="678"/>
      <c r="BX227" s="678"/>
      <c r="BY227" s="678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9" t="str">
        <f t="shared" si="547"/>
        <v/>
      </c>
      <c r="CD227" s="1328"/>
      <c r="CE227" s="1328"/>
      <c r="CF227" s="1328"/>
      <c r="CG227" s="1328"/>
      <c r="CH227" s="1328"/>
      <c r="CI227" s="1328"/>
      <c r="CJ227" s="1328"/>
      <c r="CK227" s="1328"/>
      <c r="CL227" s="1328"/>
      <c r="CM227" s="1328"/>
      <c r="CN227" s="1328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5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5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5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5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80" t="str">
        <f t="shared" si="547"/>
        <v/>
      </c>
      <c r="CD228" s="1321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2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2" t="str">
        <f t="shared" si="557"/>
        <v/>
      </c>
      <c r="CG228" s="1322" t="str">
        <f t="shared" si="557"/>
        <v/>
      </c>
      <c r="CH228" s="1322" t="str">
        <f t="shared" si="557"/>
        <v/>
      </c>
      <c r="CI228" s="1323" t="str">
        <f t="shared" si="557"/>
        <v/>
      </c>
      <c r="CJ228" s="1322" t="str">
        <f t="shared" si="557"/>
        <v/>
      </c>
      <c r="CK228" s="1322" t="str">
        <f t="shared" si="557"/>
        <v/>
      </c>
      <c r="CL228" s="1322" t="str">
        <f t="shared" si="557"/>
        <v/>
      </c>
      <c r="CM228" s="1322" t="str">
        <f t="shared" si="557"/>
        <v/>
      </c>
      <c r="CN228" s="1321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250</v>
      </c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12"/>
      <c r="T229" s="681">
        <v>0.08</v>
      </c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2"/>
      <c r="AF229" s="682"/>
      <c r="AG229" s="682"/>
      <c r="AH229" s="682"/>
      <c r="AI229" s="681"/>
      <c r="AJ229" s="681"/>
      <c r="AK229" s="612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2"/>
      <c r="AY229" s="682"/>
      <c r="AZ229" s="682"/>
      <c r="BA229" s="682"/>
      <c r="BB229" s="681"/>
      <c r="BC229" s="612"/>
      <c r="BD229" s="681"/>
      <c r="BE229" s="681"/>
      <c r="BF229" s="681"/>
      <c r="BG229" s="681"/>
      <c r="BH229" s="681"/>
      <c r="BI229" s="681"/>
      <c r="BJ229" s="681"/>
      <c r="BK229" s="681"/>
      <c r="BL229" s="681"/>
      <c r="BM229" s="681"/>
      <c r="BN229" s="681"/>
      <c r="BO229" s="682"/>
      <c r="BP229" s="682"/>
      <c r="BQ229" s="682"/>
      <c r="BR229" s="682"/>
      <c r="BS229" s="681"/>
      <c r="BT229" s="681"/>
      <c r="BU229" s="612"/>
      <c r="BV229" s="681"/>
      <c r="BW229" s="681"/>
      <c r="BX229" s="681"/>
      <c r="BY229" s="681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80" t="str">
        <f t="shared" si="547"/>
        <v/>
      </c>
      <c r="CD229" s="1324" t="str">
        <f t="shared" si="556"/>
        <v/>
      </c>
      <c r="CE229" s="1325" t="str">
        <f t="shared" si="557"/>
        <v/>
      </c>
      <c r="CF229" s="1325" t="str">
        <f t="shared" si="557"/>
        <v/>
      </c>
      <c r="CG229" s="1325" t="str">
        <f t="shared" si="557"/>
        <v/>
      </c>
      <c r="CH229" s="1325" t="str">
        <f t="shared" si="557"/>
        <v/>
      </c>
      <c r="CI229" s="1326" t="str">
        <f t="shared" si="557"/>
        <v/>
      </c>
      <c r="CJ229" s="1325" t="str">
        <f t="shared" si="557"/>
        <v/>
      </c>
      <c r="CK229" s="1325" t="str">
        <f t="shared" si="557"/>
        <v/>
      </c>
      <c r="CL229" s="1325" t="str">
        <f t="shared" si="557"/>
        <v/>
      </c>
      <c r="CM229" s="1325" t="str">
        <f t="shared" si="557"/>
        <v/>
      </c>
      <c r="CN229" s="1324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 t="str">
        <f t="shared" si="565"/>
        <v/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5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251</v>
      </c>
      <c r="B230" s="625" t="str">
        <f t="shared" ref="B230:R230" si="578">IF(B228="","",(B228/12)*B229)</f>
        <v/>
      </c>
      <c r="C230" s="625" t="str">
        <f t="shared" si="578"/>
        <v/>
      </c>
      <c r="D230" s="625" t="str">
        <f t="shared" si="578"/>
        <v/>
      </c>
      <c r="E230" s="625" t="str">
        <f t="shared" si="578"/>
        <v/>
      </c>
      <c r="F230" s="625" t="str">
        <f t="shared" si="578"/>
        <v/>
      </c>
      <c r="G230" s="625" t="str">
        <f t="shared" si="578"/>
        <v/>
      </c>
      <c r="H230" s="625" t="str">
        <f t="shared" si="578"/>
        <v/>
      </c>
      <c r="I230" s="625" t="str">
        <f t="shared" si="578"/>
        <v/>
      </c>
      <c r="J230" s="625" t="str">
        <f t="shared" si="578"/>
        <v/>
      </c>
      <c r="K230" s="625" t="str">
        <f t="shared" si="578"/>
        <v/>
      </c>
      <c r="L230" s="625" t="str">
        <f t="shared" si="578"/>
        <v/>
      </c>
      <c r="M230" s="625" t="str">
        <f t="shared" si="578"/>
        <v/>
      </c>
      <c r="N230" s="625" t="str">
        <f t="shared" si="578"/>
        <v/>
      </c>
      <c r="O230" s="625" t="str">
        <f t="shared" si="578"/>
        <v/>
      </c>
      <c r="P230" s="625" t="str">
        <f t="shared" si="578"/>
        <v/>
      </c>
      <c r="Q230" s="625" t="str">
        <f t="shared" si="578"/>
        <v/>
      </c>
      <c r="R230" s="625" t="str">
        <f t="shared" si="578"/>
        <v/>
      </c>
      <c r="S230" s="644"/>
      <c r="T230" s="625">
        <f t="shared" ref="T230:AD230" si="579">IF(T228="","",(T228/12)*T229)</f>
        <v>6.6666666666666662E-3</v>
      </c>
      <c r="U230" s="625" t="str">
        <f t="shared" si="579"/>
        <v/>
      </c>
      <c r="V230" s="625" t="str">
        <f t="shared" si="579"/>
        <v/>
      </c>
      <c r="W230" s="625" t="str">
        <f t="shared" si="579"/>
        <v/>
      </c>
      <c r="X230" s="625" t="str">
        <f t="shared" si="579"/>
        <v/>
      </c>
      <c r="Y230" s="625" t="str">
        <f t="shared" si="579"/>
        <v/>
      </c>
      <c r="Z230" s="625" t="str">
        <f t="shared" si="579"/>
        <v/>
      </c>
      <c r="AA230" s="625" t="str">
        <f t="shared" si="579"/>
        <v/>
      </c>
      <c r="AB230" s="625" t="str">
        <f t="shared" si="579"/>
        <v/>
      </c>
      <c r="AC230" s="625" t="str">
        <f t="shared" si="579"/>
        <v/>
      </c>
      <c r="AD230" s="625" t="str">
        <f t="shared" si="579"/>
        <v/>
      </c>
      <c r="AE230" s="625"/>
      <c r="AF230" s="625"/>
      <c r="AG230" s="625"/>
      <c r="AH230" s="625"/>
      <c r="AI230" s="625"/>
      <c r="AJ230" s="625"/>
      <c r="AK230" s="644"/>
      <c r="AL230" s="625" t="str">
        <f t="shared" ref="AL230:AV230" si="580">IF(AL228="","",(AL228/12)*AL229)</f>
        <v/>
      </c>
      <c r="AM230" s="625" t="str">
        <f t="shared" si="580"/>
        <v/>
      </c>
      <c r="AN230" s="625" t="str">
        <f t="shared" si="580"/>
        <v/>
      </c>
      <c r="AO230" s="625" t="str">
        <f t="shared" si="580"/>
        <v/>
      </c>
      <c r="AP230" s="625" t="str">
        <f t="shared" si="580"/>
        <v/>
      </c>
      <c r="AQ230" s="625" t="str">
        <f t="shared" si="580"/>
        <v/>
      </c>
      <c r="AR230" s="625" t="str">
        <f t="shared" si="580"/>
        <v/>
      </c>
      <c r="AS230" s="625" t="str">
        <f t="shared" si="580"/>
        <v/>
      </c>
      <c r="AT230" s="625" t="str">
        <f t="shared" si="580"/>
        <v/>
      </c>
      <c r="AU230" s="625" t="str">
        <f t="shared" si="580"/>
        <v/>
      </c>
      <c r="AV230" s="625" t="str">
        <f t="shared" si="580"/>
        <v/>
      </c>
      <c r="AW230" s="625"/>
      <c r="AX230" s="625"/>
      <c r="AY230" s="625"/>
      <c r="AZ230" s="625"/>
      <c r="BA230" s="625"/>
      <c r="BB230" s="625"/>
      <c r="BC230" s="644"/>
      <c r="BD230" s="625" t="str">
        <f t="shared" ref="BD230:BN230" si="581">IF(BD228="","",(BD228/12)*BD229)</f>
        <v/>
      </c>
      <c r="BE230" s="625" t="str">
        <f t="shared" si="581"/>
        <v/>
      </c>
      <c r="BF230" s="625" t="str">
        <f t="shared" si="581"/>
        <v/>
      </c>
      <c r="BG230" s="625" t="str">
        <f t="shared" si="581"/>
        <v/>
      </c>
      <c r="BH230" s="625" t="str">
        <f t="shared" si="581"/>
        <v/>
      </c>
      <c r="BI230" s="625" t="str">
        <f t="shared" si="581"/>
        <v/>
      </c>
      <c r="BJ230" s="625" t="str">
        <f t="shared" si="581"/>
        <v/>
      </c>
      <c r="BK230" s="625" t="str">
        <f t="shared" si="581"/>
        <v/>
      </c>
      <c r="BL230" s="625" t="str">
        <f t="shared" si="581"/>
        <v/>
      </c>
      <c r="BM230" s="625" t="str">
        <f t="shared" si="581"/>
        <v/>
      </c>
      <c r="BN230" s="625" t="str">
        <f t="shared" si="581"/>
        <v/>
      </c>
      <c r="BO230" s="625"/>
      <c r="BP230" s="625"/>
      <c r="BQ230" s="625"/>
      <c r="BR230" s="625"/>
      <c r="BS230" s="625"/>
      <c r="BT230" s="625"/>
      <c r="BU230" s="644"/>
      <c r="BV230" s="625" t="str">
        <f>IF(BV228="","",(BV228/12)*BV229)</f>
        <v/>
      </c>
      <c r="BW230" s="625" t="str">
        <f>IF(BW228="","",(BW228/12)*BW229)</f>
        <v/>
      </c>
      <c r="BX230" s="625" t="str">
        <f>IF(BX228="","",(BX228/12)*BX229)</f>
        <v/>
      </c>
      <c r="BY230" s="625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3" t="str">
        <f t="shared" si="547"/>
        <v/>
      </c>
      <c r="CD230" s="1324" t="str">
        <f t="shared" si="556"/>
        <v/>
      </c>
      <c r="CE230" s="1325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25" t="str">
        <f t="shared" si="582"/>
        <v/>
      </c>
      <c r="CG230" s="1325" t="str">
        <f t="shared" si="582"/>
        <v/>
      </c>
      <c r="CH230" s="1325" t="str">
        <f t="shared" si="582"/>
        <v/>
      </c>
      <c r="CI230" s="1326" t="str">
        <f t="shared" si="582"/>
        <v/>
      </c>
      <c r="CJ230" s="1325" t="str">
        <f t="shared" si="582"/>
        <v/>
      </c>
      <c r="CK230" s="1325" t="str">
        <f t="shared" si="582"/>
        <v/>
      </c>
      <c r="CL230" s="1325" t="str">
        <f t="shared" si="582"/>
        <v/>
      </c>
      <c r="CM230" s="1325" t="str">
        <f t="shared" si="582"/>
        <v/>
      </c>
      <c r="CN230" s="1324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 t="str">
        <f t="shared" si="565"/>
        <v/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5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4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4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4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4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80" t="str">
        <f t="shared" si="547"/>
        <v/>
      </c>
      <c r="CD231" s="1321" t="str">
        <f t="shared" si="556"/>
        <v/>
      </c>
      <c r="CE231" s="1322" t="str">
        <f t="shared" si="582"/>
        <v/>
      </c>
      <c r="CF231" s="1322" t="str">
        <f t="shared" si="582"/>
        <v/>
      </c>
      <c r="CG231" s="1322" t="str">
        <f t="shared" si="582"/>
        <v/>
      </c>
      <c r="CH231" s="1322" t="str">
        <f t="shared" si="582"/>
        <v/>
      </c>
      <c r="CI231" s="1323" t="str">
        <f t="shared" si="582"/>
        <v/>
      </c>
      <c r="CJ231" s="1322" t="str">
        <f t="shared" si="582"/>
        <v/>
      </c>
      <c r="CK231" s="1322" t="str">
        <f t="shared" si="582"/>
        <v/>
      </c>
      <c r="CL231" s="1322" t="str">
        <f t="shared" si="582"/>
        <v/>
      </c>
      <c r="CM231" s="1322" t="str">
        <f t="shared" si="582"/>
        <v/>
      </c>
      <c r="CN231" s="1321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5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250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681"/>
      <c r="BE232" s="681"/>
      <c r="BF232" s="681"/>
      <c r="BG232" s="681"/>
      <c r="BH232" s="681"/>
      <c r="BI232" s="681"/>
      <c r="BJ232" s="681"/>
      <c r="BK232" s="681"/>
      <c r="BL232" s="681"/>
      <c r="BM232" s="681"/>
      <c r="BN232" s="681"/>
      <c r="BO232" s="681"/>
      <c r="BP232" s="681"/>
      <c r="BQ232" s="681"/>
      <c r="BR232" s="681"/>
      <c r="BS232" s="681"/>
      <c r="BT232" s="681"/>
      <c r="BU232" s="684"/>
      <c r="BV232" s="681"/>
      <c r="BW232" s="681"/>
      <c r="BX232" s="681"/>
      <c r="BY232" s="681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80" t="str">
        <f t="shared" si="547"/>
        <v/>
      </c>
      <c r="CD232" s="1324" t="str">
        <f t="shared" si="556"/>
        <v/>
      </c>
      <c r="CE232" s="1325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5" t="str">
        <f t="shared" si="583"/>
        <v/>
      </c>
      <c r="CG232" s="1325" t="str">
        <f t="shared" si="583"/>
        <v/>
      </c>
      <c r="CH232" s="1325" t="str">
        <f t="shared" si="583"/>
        <v/>
      </c>
      <c r="CI232" s="1326" t="str">
        <f t="shared" si="583"/>
        <v/>
      </c>
      <c r="CJ232" s="1325" t="str">
        <f t="shared" si="583"/>
        <v/>
      </c>
      <c r="CK232" s="1325" t="str">
        <f t="shared" si="583"/>
        <v/>
      </c>
      <c r="CL232" s="1325" t="str">
        <f t="shared" si="583"/>
        <v/>
      </c>
      <c r="CM232" s="1325" t="str">
        <f t="shared" si="583"/>
        <v/>
      </c>
      <c r="CN232" s="1324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5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5"/>
      <c r="DJ232" s="686"/>
      <c r="DK232" s="686" t="s">
        <v>606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251</v>
      </c>
      <c r="B233" s="625" t="str">
        <f t="shared" ref="B233:R233" si="584">IF(B231="","",(B231/12)*B232)</f>
        <v/>
      </c>
      <c r="C233" s="625" t="str">
        <f t="shared" si="584"/>
        <v/>
      </c>
      <c r="D233" s="625" t="str">
        <f t="shared" si="584"/>
        <v/>
      </c>
      <c r="E233" s="625" t="str">
        <f t="shared" si="584"/>
        <v/>
      </c>
      <c r="F233" s="625" t="str">
        <f t="shared" si="584"/>
        <v/>
      </c>
      <c r="G233" s="625" t="str">
        <f t="shared" si="584"/>
        <v/>
      </c>
      <c r="H233" s="625" t="str">
        <f t="shared" si="584"/>
        <v/>
      </c>
      <c r="I233" s="625" t="str">
        <f t="shared" si="584"/>
        <v/>
      </c>
      <c r="J233" s="625" t="str">
        <f t="shared" si="584"/>
        <v/>
      </c>
      <c r="K233" s="625" t="str">
        <f t="shared" si="584"/>
        <v/>
      </c>
      <c r="L233" s="625" t="str">
        <f t="shared" si="584"/>
        <v/>
      </c>
      <c r="M233" s="625" t="str">
        <f t="shared" si="584"/>
        <v/>
      </c>
      <c r="N233" s="625" t="str">
        <f t="shared" si="584"/>
        <v/>
      </c>
      <c r="O233" s="625" t="str">
        <f t="shared" si="584"/>
        <v/>
      </c>
      <c r="P233" s="625" t="str">
        <f t="shared" si="584"/>
        <v/>
      </c>
      <c r="Q233" s="625" t="str">
        <f t="shared" si="584"/>
        <v/>
      </c>
      <c r="R233" s="625" t="str">
        <f t="shared" si="584"/>
        <v/>
      </c>
      <c r="S233" s="644"/>
      <c r="T233" s="625" t="str">
        <f t="shared" ref="T233:AD233" si="585">IF(T231="","",(T231/12)*T232)</f>
        <v/>
      </c>
      <c r="U233" s="625" t="str">
        <f t="shared" si="585"/>
        <v/>
      </c>
      <c r="V233" s="625" t="str">
        <f t="shared" si="585"/>
        <v/>
      </c>
      <c r="W233" s="625" t="str">
        <f t="shared" si="585"/>
        <v/>
      </c>
      <c r="X233" s="625" t="str">
        <f t="shared" si="585"/>
        <v/>
      </c>
      <c r="Y233" s="625" t="str">
        <f t="shared" si="585"/>
        <v/>
      </c>
      <c r="Z233" s="625" t="str">
        <f t="shared" si="585"/>
        <v/>
      </c>
      <c r="AA233" s="625" t="str">
        <f t="shared" si="585"/>
        <v/>
      </c>
      <c r="AB233" s="625" t="str">
        <f t="shared" si="585"/>
        <v/>
      </c>
      <c r="AC233" s="625" t="str">
        <f t="shared" si="585"/>
        <v/>
      </c>
      <c r="AD233" s="625" t="str">
        <f t="shared" si="585"/>
        <v/>
      </c>
      <c r="AE233" s="625"/>
      <c r="AF233" s="625"/>
      <c r="AG233" s="625"/>
      <c r="AH233" s="625"/>
      <c r="AI233" s="625"/>
      <c r="AJ233" s="625"/>
      <c r="AK233" s="644"/>
      <c r="AL233" s="625" t="str">
        <f t="shared" ref="AL233:AV233" si="586">IF(AL231="","",(AL231/12)*AL232)</f>
        <v/>
      </c>
      <c r="AM233" s="625" t="str">
        <f t="shared" si="586"/>
        <v/>
      </c>
      <c r="AN233" s="625" t="str">
        <f t="shared" si="586"/>
        <v/>
      </c>
      <c r="AO233" s="625" t="str">
        <f t="shared" si="586"/>
        <v/>
      </c>
      <c r="AP233" s="625" t="str">
        <f t="shared" si="586"/>
        <v/>
      </c>
      <c r="AQ233" s="625" t="str">
        <f t="shared" si="586"/>
        <v/>
      </c>
      <c r="AR233" s="625" t="str">
        <f t="shared" si="586"/>
        <v/>
      </c>
      <c r="AS233" s="625" t="str">
        <f t="shared" si="586"/>
        <v/>
      </c>
      <c r="AT233" s="625" t="str">
        <f t="shared" si="586"/>
        <v/>
      </c>
      <c r="AU233" s="625" t="str">
        <f t="shared" si="586"/>
        <v/>
      </c>
      <c r="AV233" s="625" t="str">
        <f t="shared" si="586"/>
        <v/>
      </c>
      <c r="AW233" s="625"/>
      <c r="AX233" s="625"/>
      <c r="AY233" s="625"/>
      <c r="AZ233" s="625"/>
      <c r="BA233" s="625"/>
      <c r="BB233" s="625"/>
      <c r="BC233" s="644"/>
      <c r="BD233" s="625" t="str">
        <f t="shared" ref="BD233:BN233" si="587">IF(BD231="","",(BD231/12)*BD232)</f>
        <v/>
      </c>
      <c r="BE233" s="625" t="str">
        <f t="shared" si="587"/>
        <v/>
      </c>
      <c r="BF233" s="625" t="str">
        <f t="shared" si="587"/>
        <v/>
      </c>
      <c r="BG233" s="625" t="str">
        <f t="shared" si="587"/>
        <v/>
      </c>
      <c r="BH233" s="625" t="str">
        <f t="shared" si="587"/>
        <v/>
      </c>
      <c r="BI233" s="625" t="str">
        <f t="shared" si="587"/>
        <v/>
      </c>
      <c r="BJ233" s="625" t="str">
        <f t="shared" si="587"/>
        <v/>
      </c>
      <c r="BK233" s="625" t="str">
        <f t="shared" si="587"/>
        <v/>
      </c>
      <c r="BL233" s="625" t="str">
        <f t="shared" si="587"/>
        <v/>
      </c>
      <c r="BM233" s="625" t="str">
        <f t="shared" si="587"/>
        <v/>
      </c>
      <c r="BN233" s="625" t="str">
        <f t="shared" si="587"/>
        <v/>
      </c>
      <c r="BO233" s="625"/>
      <c r="BP233" s="625"/>
      <c r="BQ233" s="625"/>
      <c r="BR233" s="625"/>
      <c r="BS233" s="625"/>
      <c r="BT233" s="625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3" t="str">
        <f t="shared" si="547"/>
        <v/>
      </c>
      <c r="CD233" s="1324" t="str">
        <f t="shared" si="556"/>
        <v/>
      </c>
      <c r="CE233" s="1325" t="str">
        <f t="shared" si="583"/>
        <v/>
      </c>
      <c r="CF233" s="1325" t="str">
        <f t="shared" si="583"/>
        <v/>
      </c>
      <c r="CG233" s="1325" t="str">
        <f t="shared" si="583"/>
        <v/>
      </c>
      <c r="CH233" s="1325" t="str">
        <f t="shared" si="583"/>
        <v/>
      </c>
      <c r="CI233" s="1326" t="str">
        <f t="shared" si="583"/>
        <v/>
      </c>
      <c r="CJ233" s="1325" t="str">
        <f t="shared" si="583"/>
        <v/>
      </c>
      <c r="CK233" s="1325" t="str">
        <f t="shared" si="583"/>
        <v/>
      </c>
      <c r="CL233" s="1325" t="str">
        <f t="shared" si="583"/>
        <v/>
      </c>
      <c r="CM233" s="1325" t="str">
        <f t="shared" si="583"/>
        <v/>
      </c>
      <c r="CN233" s="1324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5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253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620"/>
      <c r="BE234" s="620"/>
      <c r="BF234" s="620"/>
      <c r="BG234" s="620"/>
      <c r="BH234" s="620"/>
      <c r="BI234" s="620"/>
      <c r="BJ234" s="620"/>
      <c r="BK234" s="620"/>
      <c r="BL234" s="620"/>
      <c r="BM234" s="620"/>
      <c r="BN234" s="620"/>
      <c r="BO234" s="690"/>
      <c r="BP234" s="620"/>
      <c r="BQ234" s="620"/>
      <c r="BR234" s="620"/>
      <c r="BS234" s="620"/>
      <c r="BT234" s="620"/>
      <c r="BU234" s="689"/>
      <c r="BV234" s="620"/>
      <c r="BW234" s="620"/>
      <c r="BX234" s="620"/>
      <c r="BY234" s="620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80" t="str">
        <f t="shared" si="547"/>
        <v/>
      </c>
      <c r="CD234" s="1321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2" t="str">
        <f t="shared" si="583"/>
        <v/>
      </c>
      <c r="CF234" s="1322" t="str">
        <f t="shared" si="583"/>
        <v/>
      </c>
      <c r="CG234" s="1322" t="str">
        <f t="shared" si="583"/>
        <v/>
      </c>
      <c r="CH234" s="1322" t="str">
        <f t="shared" si="583"/>
        <v/>
      </c>
      <c r="CI234" s="1323" t="str">
        <f t="shared" si="583"/>
        <v/>
      </c>
      <c r="CJ234" s="1322" t="str">
        <f t="shared" si="583"/>
        <v/>
      </c>
      <c r="CK234" s="1322" t="str">
        <f t="shared" si="583"/>
        <v/>
      </c>
      <c r="CL234" s="1322" t="str">
        <f t="shared" si="583"/>
        <v/>
      </c>
      <c r="CM234" s="1322" t="str">
        <f t="shared" si="583"/>
        <v/>
      </c>
      <c r="CN234" s="1321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5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180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620"/>
      <c r="BE235" s="620"/>
      <c r="BF235" s="620"/>
      <c r="BG235" s="620"/>
      <c r="BH235" s="620"/>
      <c r="BI235" s="620"/>
      <c r="BJ235" s="620"/>
      <c r="BK235" s="620"/>
      <c r="BL235" s="620"/>
      <c r="BM235" s="620"/>
      <c r="BN235" s="620"/>
      <c r="BO235" s="690"/>
      <c r="BP235" s="620"/>
      <c r="BQ235" s="620"/>
      <c r="BR235" s="620"/>
      <c r="BS235" s="620"/>
      <c r="BT235" s="620"/>
      <c r="BU235" s="689"/>
      <c r="BV235" s="620"/>
      <c r="BW235" s="620"/>
      <c r="BX235" s="620"/>
      <c r="BY235" s="620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80" t="str">
        <f t="shared" si="547"/>
        <v/>
      </c>
      <c r="CD235" s="1321" t="str">
        <f t="shared" si="588"/>
        <v/>
      </c>
      <c r="CE235" s="1322" t="str">
        <f t="shared" si="583"/>
        <v/>
      </c>
      <c r="CF235" s="1322" t="str">
        <f t="shared" si="583"/>
        <v/>
      </c>
      <c r="CG235" s="1322" t="str">
        <f t="shared" si="583"/>
        <v/>
      </c>
      <c r="CH235" s="1322" t="str">
        <f t="shared" si="583"/>
        <v/>
      </c>
      <c r="CI235" s="1323" t="str">
        <f t="shared" si="583"/>
        <v/>
      </c>
      <c r="CJ235" s="1322" t="str">
        <f t="shared" si="583"/>
        <v/>
      </c>
      <c r="CK235" s="1322" t="str">
        <f t="shared" si="583"/>
        <v/>
      </c>
      <c r="CL235" s="1322" t="str">
        <f t="shared" si="583"/>
        <v/>
      </c>
      <c r="CM235" s="1322" t="str">
        <f t="shared" si="583"/>
        <v/>
      </c>
      <c r="CN235" s="1321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5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182</v>
      </c>
      <c r="B236" s="622" t="str">
        <f t="shared" ref="B236:R236" si="589">IF(B234="","",B234*B235)</f>
        <v/>
      </c>
      <c r="C236" s="622" t="str">
        <f t="shared" si="589"/>
        <v/>
      </c>
      <c r="D236" s="622" t="str">
        <f t="shared" si="589"/>
        <v/>
      </c>
      <c r="E236" s="622" t="str">
        <f t="shared" si="589"/>
        <v/>
      </c>
      <c r="F236" s="622" t="str">
        <f t="shared" si="589"/>
        <v/>
      </c>
      <c r="G236" s="622" t="str">
        <f t="shared" si="589"/>
        <v/>
      </c>
      <c r="H236" s="622" t="str">
        <f t="shared" si="589"/>
        <v/>
      </c>
      <c r="I236" s="622" t="str">
        <f t="shared" si="589"/>
        <v/>
      </c>
      <c r="J236" s="622" t="str">
        <f t="shared" si="589"/>
        <v/>
      </c>
      <c r="K236" s="622" t="str">
        <f t="shared" si="589"/>
        <v/>
      </c>
      <c r="L236" s="622" t="str">
        <f t="shared" si="589"/>
        <v/>
      </c>
      <c r="M236" s="622" t="str">
        <f t="shared" si="589"/>
        <v/>
      </c>
      <c r="N236" s="622" t="str">
        <f t="shared" si="589"/>
        <v/>
      </c>
      <c r="O236" s="622" t="str">
        <f t="shared" si="589"/>
        <v/>
      </c>
      <c r="P236" s="622" t="str">
        <f t="shared" si="589"/>
        <v/>
      </c>
      <c r="Q236" s="622" t="str">
        <f t="shared" si="589"/>
        <v/>
      </c>
      <c r="R236" s="622" t="str">
        <f t="shared" si="589"/>
        <v/>
      </c>
      <c r="S236" s="654"/>
      <c r="T236" s="622" t="str">
        <f t="shared" ref="T236:AD236" si="590">IF(T234="","",T234*T235)</f>
        <v/>
      </c>
      <c r="U236" s="622" t="str">
        <f t="shared" si="590"/>
        <v/>
      </c>
      <c r="V236" s="622" t="str">
        <f t="shared" si="590"/>
        <v/>
      </c>
      <c r="W236" s="622" t="str">
        <f t="shared" si="590"/>
        <v/>
      </c>
      <c r="X236" s="622" t="str">
        <f t="shared" si="590"/>
        <v/>
      </c>
      <c r="Y236" s="622" t="str">
        <f t="shared" si="590"/>
        <v/>
      </c>
      <c r="Z236" s="622" t="str">
        <f t="shared" si="590"/>
        <v/>
      </c>
      <c r="AA236" s="622" t="str">
        <f t="shared" si="590"/>
        <v/>
      </c>
      <c r="AB236" s="622" t="str">
        <f t="shared" si="590"/>
        <v/>
      </c>
      <c r="AC236" s="622" t="str">
        <f t="shared" si="590"/>
        <v/>
      </c>
      <c r="AD236" s="622" t="str">
        <f t="shared" si="590"/>
        <v/>
      </c>
      <c r="AE236" s="622"/>
      <c r="AF236" s="622"/>
      <c r="AG236" s="622"/>
      <c r="AH236" s="622"/>
      <c r="AI236" s="622"/>
      <c r="AJ236" s="622"/>
      <c r="AK236" s="654"/>
      <c r="AL236" s="622" t="str">
        <f t="shared" ref="AL236:AV236" si="591">IF(AL234="","",AL234*AL235)</f>
        <v/>
      </c>
      <c r="AM236" s="622" t="str">
        <f t="shared" si="591"/>
        <v/>
      </c>
      <c r="AN236" s="622" t="str">
        <f t="shared" si="591"/>
        <v/>
      </c>
      <c r="AO236" s="622" t="str">
        <f t="shared" si="591"/>
        <v/>
      </c>
      <c r="AP236" s="622" t="str">
        <f t="shared" si="591"/>
        <v/>
      </c>
      <c r="AQ236" s="622" t="str">
        <f t="shared" si="591"/>
        <v/>
      </c>
      <c r="AR236" s="622" t="str">
        <f t="shared" si="591"/>
        <v/>
      </c>
      <c r="AS236" s="622" t="str">
        <f t="shared" si="591"/>
        <v/>
      </c>
      <c r="AT236" s="622" t="str">
        <f t="shared" si="591"/>
        <v/>
      </c>
      <c r="AU236" s="622" t="str">
        <f t="shared" si="591"/>
        <v/>
      </c>
      <c r="AV236" s="622" t="str">
        <f t="shared" si="591"/>
        <v/>
      </c>
      <c r="AW236" s="622"/>
      <c r="AX236" s="622"/>
      <c r="AY236" s="622"/>
      <c r="AZ236" s="622"/>
      <c r="BA236" s="622"/>
      <c r="BB236" s="622"/>
      <c r="BC236" s="654"/>
      <c r="BD236" s="622" t="str">
        <f t="shared" ref="BD236:BN236" si="592">IF(BD234="","",BD234*BD235)</f>
        <v/>
      </c>
      <c r="BE236" s="622" t="str">
        <f t="shared" si="592"/>
        <v/>
      </c>
      <c r="BF236" s="622" t="str">
        <f t="shared" si="592"/>
        <v/>
      </c>
      <c r="BG236" s="622" t="str">
        <f t="shared" si="592"/>
        <v/>
      </c>
      <c r="BH236" s="622" t="str">
        <f t="shared" si="592"/>
        <v/>
      </c>
      <c r="BI236" s="622" t="str">
        <f t="shared" si="592"/>
        <v/>
      </c>
      <c r="BJ236" s="622" t="str">
        <f t="shared" si="592"/>
        <v/>
      </c>
      <c r="BK236" s="622" t="str">
        <f t="shared" si="592"/>
        <v/>
      </c>
      <c r="BL236" s="622" t="str">
        <f t="shared" si="592"/>
        <v/>
      </c>
      <c r="BM236" s="622" t="str">
        <f t="shared" si="592"/>
        <v/>
      </c>
      <c r="BN236" s="622" t="str">
        <f t="shared" si="592"/>
        <v/>
      </c>
      <c r="BO236" s="622"/>
      <c r="BP236" s="622"/>
      <c r="BQ236" s="622"/>
      <c r="BR236" s="622"/>
      <c r="BS236" s="622"/>
      <c r="BT236" s="622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80" t="str">
        <f t="shared" si="547"/>
        <v/>
      </c>
      <c r="CD236" s="1321" t="str">
        <f t="shared" si="588"/>
        <v/>
      </c>
      <c r="CE236" s="1322" t="str">
        <f t="shared" si="583"/>
        <v/>
      </c>
      <c r="CF236" s="1322" t="str">
        <f t="shared" si="583"/>
        <v/>
      </c>
      <c r="CG236" s="1322" t="str">
        <f t="shared" si="583"/>
        <v/>
      </c>
      <c r="CH236" s="1322" t="str">
        <f t="shared" si="583"/>
        <v/>
      </c>
      <c r="CI236" s="1323" t="str">
        <f t="shared" si="583"/>
        <v/>
      </c>
      <c r="CJ236" s="1322" t="str">
        <f t="shared" si="583"/>
        <v/>
      </c>
      <c r="CK236" s="1322" t="str">
        <f t="shared" si="583"/>
        <v/>
      </c>
      <c r="CL236" s="1322" t="str">
        <f t="shared" si="583"/>
        <v/>
      </c>
      <c r="CM236" s="1322" t="str">
        <f t="shared" si="583"/>
        <v/>
      </c>
      <c r="CN236" s="1321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5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1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6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6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2"/>
      <c r="AX237" s="692"/>
      <c r="AY237" s="692"/>
      <c r="AZ237" s="692"/>
      <c r="BA237" s="153"/>
      <c r="BB237" s="153"/>
      <c r="BC237" s="646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2"/>
      <c r="BP237" s="692"/>
      <c r="BQ237" s="692"/>
      <c r="BR237" s="692"/>
      <c r="BS237" s="153"/>
      <c r="BT237" s="692"/>
      <c r="BU237" s="646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80">
        <f t="shared" si="547"/>
        <v>350</v>
      </c>
      <c r="CD237" s="1321">
        <f t="shared" si="588"/>
        <v>50</v>
      </c>
      <c r="CE237" s="1322">
        <f t="shared" si="583"/>
        <v>100</v>
      </c>
      <c r="CF237" s="1322">
        <f t="shared" si="583"/>
        <v>200</v>
      </c>
      <c r="CG237" s="1322">
        <f t="shared" si="583"/>
        <v>250</v>
      </c>
      <c r="CH237" s="1322">
        <f t="shared" si="583"/>
        <v>250</v>
      </c>
      <c r="CI237" s="1323">
        <f t="shared" si="583"/>
        <v>350</v>
      </c>
      <c r="CJ237" s="1322">
        <f t="shared" si="583"/>
        <v>400</v>
      </c>
      <c r="CK237" s="1322">
        <f t="shared" si="583"/>
        <v>450</v>
      </c>
      <c r="CL237" s="1322">
        <f t="shared" si="583"/>
        <v>500</v>
      </c>
      <c r="CM237" s="1322">
        <f t="shared" si="583"/>
        <v>650</v>
      </c>
      <c r="CN237" s="1321">
        <f t="shared" si="583"/>
        <v>1000</v>
      </c>
      <c r="CO237" s="542" t="str">
        <f t="shared" si="558"/>
        <v/>
      </c>
      <c r="CP237" s="543" t="str">
        <f t="shared" si="559"/>
        <v/>
      </c>
      <c r="CQ237" s="543">
        <f t="shared" si="560"/>
        <v>50</v>
      </c>
      <c r="CR237" s="543">
        <f t="shared" si="561"/>
        <v>100</v>
      </c>
      <c r="CS237" s="543">
        <f t="shared" si="562"/>
        <v>200</v>
      </c>
      <c r="CT237" s="543">
        <f t="shared" si="563"/>
        <v>250</v>
      </c>
      <c r="CU237" s="544">
        <f t="shared" si="564"/>
        <v>250</v>
      </c>
      <c r="CV237" s="544">
        <f t="shared" si="565"/>
        <v>350</v>
      </c>
      <c r="CW237" s="544">
        <f t="shared" si="566"/>
        <v>400</v>
      </c>
      <c r="CX237" s="543">
        <f t="shared" si="567"/>
        <v>450</v>
      </c>
      <c r="CY237" s="543">
        <f t="shared" si="568"/>
        <v>500</v>
      </c>
      <c r="CZ237" s="543">
        <f t="shared" si="569"/>
        <v>650</v>
      </c>
      <c r="DA237" s="543">
        <f t="shared" si="570"/>
        <v>1000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5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962</v>
      </c>
      <c r="DR237" s="476"/>
    </row>
    <row r="238" spans="1:122" s="688" customFormat="1" ht="15.75" customHeight="1">
      <c r="A238" s="693" t="s">
        <v>255</v>
      </c>
      <c r="B238" s="694">
        <f>3630*$K$1</f>
        <v>15198.083999999999</v>
      </c>
      <c r="C238" s="694">
        <f t="shared" ref="C238:R238" si="593">3630*$K$1</f>
        <v>15198.083999999999</v>
      </c>
      <c r="D238" s="694">
        <f t="shared" si="593"/>
        <v>15198.083999999999</v>
      </c>
      <c r="E238" s="694">
        <f t="shared" si="593"/>
        <v>15198.083999999999</v>
      </c>
      <c r="F238" s="694">
        <f t="shared" si="593"/>
        <v>15198.083999999999</v>
      </c>
      <c r="G238" s="694">
        <f t="shared" si="593"/>
        <v>15198.083999999999</v>
      </c>
      <c r="H238" s="694">
        <f t="shared" si="593"/>
        <v>15198.083999999999</v>
      </c>
      <c r="I238" s="694">
        <f t="shared" si="593"/>
        <v>15198.083999999999</v>
      </c>
      <c r="J238" s="694">
        <f t="shared" si="593"/>
        <v>15198.083999999999</v>
      </c>
      <c r="K238" s="694">
        <f t="shared" si="593"/>
        <v>15198.083999999999</v>
      </c>
      <c r="L238" s="694">
        <f t="shared" si="593"/>
        <v>15198.083999999999</v>
      </c>
      <c r="M238" s="694">
        <f t="shared" si="593"/>
        <v>15198.083999999999</v>
      </c>
      <c r="N238" s="694">
        <f t="shared" si="593"/>
        <v>15198.083999999999</v>
      </c>
      <c r="O238" s="694">
        <f t="shared" si="593"/>
        <v>15198.083999999999</v>
      </c>
      <c r="P238" s="694">
        <f t="shared" si="593"/>
        <v>15198.083999999999</v>
      </c>
      <c r="Q238" s="694">
        <f t="shared" si="593"/>
        <v>15198.083999999999</v>
      </c>
      <c r="R238" s="694">
        <f t="shared" si="593"/>
        <v>15198.083999999999</v>
      </c>
      <c r="S238" s="695"/>
      <c r="T238" s="694">
        <f>3630*$K$1</f>
        <v>15198.083999999999</v>
      </c>
      <c r="U238" s="694">
        <f t="shared" ref="U238:AD238" si="594">3630*$K$1</f>
        <v>15198.083999999999</v>
      </c>
      <c r="V238" s="694">
        <f t="shared" si="594"/>
        <v>15198.083999999999</v>
      </c>
      <c r="W238" s="694">
        <f t="shared" si="594"/>
        <v>15198.083999999999</v>
      </c>
      <c r="X238" s="694">
        <f t="shared" si="594"/>
        <v>15198.083999999999</v>
      </c>
      <c r="Y238" s="694">
        <f t="shared" si="594"/>
        <v>15198.083999999999</v>
      </c>
      <c r="Z238" s="694">
        <f t="shared" si="594"/>
        <v>15198.083999999999</v>
      </c>
      <c r="AA238" s="694">
        <f t="shared" si="594"/>
        <v>15198.083999999999</v>
      </c>
      <c r="AB238" s="694">
        <f t="shared" si="594"/>
        <v>15198.083999999999</v>
      </c>
      <c r="AC238" s="694">
        <f t="shared" si="594"/>
        <v>15198.083999999999</v>
      </c>
      <c r="AD238" s="694">
        <f t="shared" si="594"/>
        <v>15198.083999999999</v>
      </c>
      <c r="AE238" s="694"/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V238" si="595">3630*$K$1</f>
        <v>15198.083999999999</v>
      </c>
      <c r="AN238" s="694">
        <f t="shared" si="595"/>
        <v>15198.083999999999</v>
      </c>
      <c r="AO238" s="694">
        <f t="shared" si="595"/>
        <v>15198.083999999999</v>
      </c>
      <c r="AP238" s="694">
        <f t="shared" si="595"/>
        <v>15198.083999999999</v>
      </c>
      <c r="AQ238" s="694">
        <f t="shared" si="595"/>
        <v>15198.083999999999</v>
      </c>
      <c r="AR238" s="694">
        <f t="shared" si="595"/>
        <v>15198.083999999999</v>
      </c>
      <c r="AS238" s="694">
        <f t="shared" si="595"/>
        <v>15198.083999999999</v>
      </c>
      <c r="AT238" s="694">
        <f t="shared" si="595"/>
        <v>15198.083999999999</v>
      </c>
      <c r="AU238" s="694">
        <f t="shared" si="595"/>
        <v>15198.083999999999</v>
      </c>
      <c r="AV238" s="694">
        <f t="shared" si="595"/>
        <v>15198.083999999999</v>
      </c>
      <c r="AW238" s="694"/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96">3630*$K$1</f>
        <v>15198.083999999999</v>
      </c>
      <c r="BF238" s="694">
        <f t="shared" si="596"/>
        <v>15198.083999999999</v>
      </c>
      <c r="BG238" s="694">
        <f t="shared" si="596"/>
        <v>15198.083999999999</v>
      </c>
      <c r="BH238" s="694">
        <f t="shared" si="596"/>
        <v>15198.083999999999</v>
      </c>
      <c r="BI238" s="694">
        <f t="shared" si="596"/>
        <v>15198.083999999999</v>
      </c>
      <c r="BJ238" s="694">
        <f t="shared" si="596"/>
        <v>15198.083999999999</v>
      </c>
      <c r="BK238" s="694">
        <f t="shared" si="596"/>
        <v>15198.083999999999</v>
      </c>
      <c r="BL238" s="694">
        <f t="shared" si="596"/>
        <v>15198.083999999999</v>
      </c>
      <c r="BM238" s="694">
        <f t="shared" si="596"/>
        <v>15198.083999999999</v>
      </c>
      <c r="BN238" s="694">
        <f t="shared" si="596"/>
        <v>15198.083999999999</v>
      </c>
      <c r="BO238" s="694"/>
      <c r="BP238" s="694"/>
      <c r="BQ238" s="694"/>
      <c r="BR238" s="694"/>
      <c r="BS238" s="694"/>
      <c r="BT238" s="694"/>
      <c r="BU238" s="696"/>
      <c r="BV238" s="694">
        <f t="shared" si="596"/>
        <v>15198.083999999999</v>
      </c>
      <c r="BW238" s="694">
        <f t="shared" si="596"/>
        <v>15198.083999999999</v>
      </c>
      <c r="BX238" s="694">
        <f t="shared" si="596"/>
        <v>15198.083999999999</v>
      </c>
      <c r="BY238" s="694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80">
        <f t="shared" si="547"/>
        <v>15198.083999999999</v>
      </c>
      <c r="CD238" s="1321">
        <f t="shared" si="588"/>
        <v>15198.083999999999</v>
      </c>
      <c r="CE238" s="1322">
        <f t="shared" si="583"/>
        <v>15198.083999999999</v>
      </c>
      <c r="CF238" s="1322">
        <f t="shared" si="583"/>
        <v>15198.083999999999</v>
      </c>
      <c r="CG238" s="1322">
        <f t="shared" si="583"/>
        <v>15198.083999999999</v>
      </c>
      <c r="CH238" s="1322">
        <f t="shared" si="583"/>
        <v>15198.083999999999</v>
      </c>
      <c r="CI238" s="1323">
        <f t="shared" si="583"/>
        <v>15198.083999999999</v>
      </c>
      <c r="CJ238" s="1322">
        <f t="shared" si="583"/>
        <v>15198.083999999999</v>
      </c>
      <c r="CK238" s="1322">
        <f t="shared" si="583"/>
        <v>15198.083999999999</v>
      </c>
      <c r="CL238" s="1322">
        <f t="shared" si="583"/>
        <v>15198.083999999999</v>
      </c>
      <c r="CM238" s="1322">
        <f t="shared" si="583"/>
        <v>15198.083999999999</v>
      </c>
      <c r="CN238" s="1321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5">
        <f t="shared" si="574"/>
        <v>17</v>
      </c>
      <c r="DF238" s="697">
        <f t="shared" si="575"/>
        <v>11</v>
      </c>
      <c r="DG238" s="697">
        <f t="shared" si="576"/>
        <v>11</v>
      </c>
      <c r="DH238" s="697">
        <f t="shared" si="577"/>
        <v>11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6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2"/>
      <c r="AX239" s="692"/>
      <c r="AY239" s="692"/>
      <c r="AZ239" s="692"/>
      <c r="BA239" s="153"/>
      <c r="BB239" s="153"/>
      <c r="BC239" s="646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2"/>
      <c r="BP239" s="692"/>
      <c r="BQ239" s="692"/>
      <c r="BR239" s="692"/>
      <c r="BS239" s="153"/>
      <c r="BT239" s="692"/>
      <c r="BU239" s="646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80">
        <f t="shared" si="547"/>
        <v>134.44444444444446</v>
      </c>
      <c r="CD239" s="1321">
        <f t="shared" si="588"/>
        <v>0</v>
      </c>
      <c r="CE239" s="1322">
        <f t="shared" si="583"/>
        <v>50</v>
      </c>
      <c r="CF239" s="1322">
        <f t="shared" si="583"/>
        <v>60</v>
      </c>
      <c r="CG239" s="1322">
        <f t="shared" si="583"/>
        <v>100</v>
      </c>
      <c r="CH239" s="1322">
        <f t="shared" si="583"/>
        <v>150</v>
      </c>
      <c r="CI239" s="1323">
        <f t="shared" si="583"/>
        <v>150</v>
      </c>
      <c r="CJ239" s="1322">
        <f t="shared" si="583"/>
        <v>150</v>
      </c>
      <c r="CK239" s="1322">
        <f t="shared" si="583"/>
        <v>150</v>
      </c>
      <c r="CL239" s="1322">
        <f t="shared" si="583"/>
        <v>200</v>
      </c>
      <c r="CM239" s="1322">
        <f t="shared" si="583"/>
        <v>200</v>
      </c>
      <c r="CN239" s="1321">
        <f t="shared" si="583"/>
        <v>800</v>
      </c>
      <c r="CO239" s="542" t="str">
        <f t="shared" si="558"/>
        <v/>
      </c>
      <c r="CP239" s="543" t="str">
        <f t="shared" si="559"/>
        <v/>
      </c>
      <c r="CQ239" s="543">
        <f t="shared" si="560"/>
        <v>0</v>
      </c>
      <c r="CR239" s="543">
        <f t="shared" si="561"/>
        <v>50</v>
      </c>
      <c r="CS239" s="543">
        <f t="shared" si="562"/>
        <v>60</v>
      </c>
      <c r="CT239" s="543">
        <f t="shared" si="563"/>
        <v>100</v>
      </c>
      <c r="CU239" s="544">
        <f t="shared" si="564"/>
        <v>150</v>
      </c>
      <c r="CV239" s="544">
        <f t="shared" si="565"/>
        <v>150</v>
      </c>
      <c r="CW239" s="544">
        <f t="shared" si="566"/>
        <v>150</v>
      </c>
      <c r="CX239" s="543">
        <f t="shared" si="567"/>
        <v>150</v>
      </c>
      <c r="CY239" s="543">
        <f t="shared" si="568"/>
        <v>200</v>
      </c>
      <c r="CZ239" s="543">
        <f t="shared" si="569"/>
        <v>200</v>
      </c>
      <c r="DA239" s="543">
        <f t="shared" si="570"/>
        <v>800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5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2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1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2"/>
      <c r="AX240" s="692"/>
      <c r="AY240" s="692"/>
      <c r="AZ240" s="692"/>
      <c r="BA240" s="153"/>
      <c r="BB240" s="153"/>
      <c r="BC240" s="631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2"/>
      <c r="BP240" s="692"/>
      <c r="BQ240" s="692"/>
      <c r="BR240" s="692"/>
      <c r="BS240" s="153"/>
      <c r="BT240" s="692"/>
      <c r="BU240" s="631"/>
      <c r="BV240" s="153"/>
      <c r="BW240" s="153"/>
      <c r="BX240" s="153">
        <v>4.32</v>
      </c>
      <c r="BY240" s="153">
        <v>5.91</v>
      </c>
      <c r="BZ240" s="1304" t="str">
        <f t="shared" si="544"/>
        <v/>
      </c>
      <c r="CA240" s="1304" t="str">
        <f t="shared" si="545"/>
        <v/>
      </c>
      <c r="CB240" s="1304">
        <f t="shared" si="546"/>
        <v>4.3166666666666673</v>
      </c>
      <c r="CC240" s="1305">
        <f t="shared" si="547"/>
        <v>5.9111111111111114</v>
      </c>
      <c r="CD240" s="1345">
        <f t="shared" si="588"/>
        <v>0</v>
      </c>
      <c r="CE240" s="1346">
        <f t="shared" si="583"/>
        <v>3</v>
      </c>
      <c r="CF240" s="1346">
        <f t="shared" si="583"/>
        <v>3.2</v>
      </c>
      <c r="CG240" s="1346">
        <f t="shared" si="583"/>
        <v>5</v>
      </c>
      <c r="CH240" s="1346">
        <f t="shared" si="583"/>
        <v>5</v>
      </c>
      <c r="CI240" s="1347">
        <f t="shared" si="583"/>
        <v>5.5</v>
      </c>
      <c r="CJ240" s="1346">
        <f t="shared" si="583"/>
        <v>7.5</v>
      </c>
      <c r="CK240" s="1346">
        <f t="shared" si="583"/>
        <v>8</v>
      </c>
      <c r="CL240" s="1346">
        <f t="shared" si="583"/>
        <v>8</v>
      </c>
      <c r="CM240" s="1346">
        <f t="shared" si="583"/>
        <v>8</v>
      </c>
      <c r="CN240" s="1345">
        <f t="shared" si="583"/>
        <v>8</v>
      </c>
      <c r="CO240" s="542" t="str">
        <f t="shared" si="558"/>
        <v/>
      </c>
      <c r="CP240" s="543" t="str">
        <f t="shared" si="559"/>
        <v/>
      </c>
      <c r="CQ240" s="543">
        <f t="shared" si="560"/>
        <v>0</v>
      </c>
      <c r="CR240" s="543">
        <f t="shared" si="561"/>
        <v>3</v>
      </c>
      <c r="CS240" s="543">
        <f t="shared" si="562"/>
        <v>3.2</v>
      </c>
      <c r="CT240" s="543">
        <f t="shared" si="563"/>
        <v>5</v>
      </c>
      <c r="CU240" s="544">
        <f t="shared" si="564"/>
        <v>5</v>
      </c>
      <c r="CV240" s="544">
        <f t="shared" si="565"/>
        <v>5.5</v>
      </c>
      <c r="CW240" s="544">
        <f t="shared" si="566"/>
        <v>7.5</v>
      </c>
      <c r="CX240" s="543">
        <f t="shared" si="567"/>
        <v>8</v>
      </c>
      <c r="CY240" s="543">
        <f t="shared" si="568"/>
        <v>8</v>
      </c>
      <c r="CZ240" s="543">
        <f t="shared" si="569"/>
        <v>8</v>
      </c>
      <c r="DA240" s="543">
        <f t="shared" si="570"/>
        <v>8</v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5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8" t="s">
        <v>182</v>
      </c>
      <c r="B241" s="622" t="str">
        <f t="shared" ref="B241:R241" si="597">IF(B239="","",B239*B240)</f>
        <v/>
      </c>
      <c r="C241" s="622" t="str">
        <f t="shared" si="597"/>
        <v/>
      </c>
      <c r="D241" s="622" t="str">
        <f t="shared" si="597"/>
        <v/>
      </c>
      <c r="E241" s="622" t="str">
        <f t="shared" si="597"/>
        <v/>
      </c>
      <c r="F241" s="622" t="str">
        <f t="shared" si="597"/>
        <v/>
      </c>
      <c r="G241" s="622" t="str">
        <f t="shared" si="597"/>
        <v/>
      </c>
      <c r="H241" s="622" t="str">
        <f t="shared" si="597"/>
        <v/>
      </c>
      <c r="I241" s="622" t="str">
        <f t="shared" si="597"/>
        <v/>
      </c>
      <c r="J241" s="622" t="str">
        <f t="shared" si="597"/>
        <v/>
      </c>
      <c r="K241" s="622" t="str">
        <f t="shared" si="597"/>
        <v/>
      </c>
      <c r="L241" s="622" t="str">
        <f t="shared" si="597"/>
        <v/>
      </c>
      <c r="M241" s="622" t="str">
        <f t="shared" si="597"/>
        <v/>
      </c>
      <c r="N241" s="622" t="str">
        <f t="shared" si="597"/>
        <v/>
      </c>
      <c r="O241" s="622" t="str">
        <f t="shared" si="597"/>
        <v/>
      </c>
      <c r="P241" s="622" t="str">
        <f t="shared" si="597"/>
        <v/>
      </c>
      <c r="Q241" s="622" t="str">
        <f t="shared" si="597"/>
        <v/>
      </c>
      <c r="R241" s="622" t="str">
        <f t="shared" si="597"/>
        <v/>
      </c>
      <c r="S241" s="654"/>
      <c r="T241" s="622">
        <f t="shared" ref="T241:AD241" si="598">IF(T239="","",T239*T240)</f>
        <v>0</v>
      </c>
      <c r="U241" s="622">
        <f t="shared" si="598"/>
        <v>0</v>
      </c>
      <c r="V241" s="622">
        <f t="shared" si="598"/>
        <v>0</v>
      </c>
      <c r="W241" s="622">
        <f t="shared" si="598"/>
        <v>0</v>
      </c>
      <c r="X241" s="622">
        <f t="shared" si="598"/>
        <v>0</v>
      </c>
      <c r="Y241" s="622">
        <f t="shared" si="598"/>
        <v>0</v>
      </c>
      <c r="Z241" s="622">
        <f t="shared" si="598"/>
        <v>0</v>
      </c>
      <c r="AA241" s="622" t="str">
        <f t="shared" si="598"/>
        <v/>
      </c>
      <c r="AB241" s="622">
        <f t="shared" si="598"/>
        <v>0</v>
      </c>
      <c r="AC241" s="622">
        <f t="shared" si="598"/>
        <v>0</v>
      </c>
      <c r="AD241" s="622">
        <f t="shared" si="598"/>
        <v>0</v>
      </c>
      <c r="AE241" s="622"/>
      <c r="AF241" s="622"/>
      <c r="AG241" s="622"/>
      <c r="AH241" s="622"/>
      <c r="AI241" s="622"/>
      <c r="AJ241" s="622"/>
      <c r="AK241" s="654"/>
      <c r="AL241" s="622">
        <f t="shared" ref="AL241:AV241" si="599">IF(AL239="","",AL239*AL240)</f>
        <v>106.39999999999999</v>
      </c>
      <c r="AM241" s="622">
        <f t="shared" si="599"/>
        <v>33</v>
      </c>
      <c r="AN241" s="622">
        <f t="shared" si="599"/>
        <v>16</v>
      </c>
      <c r="AO241" s="622">
        <f t="shared" si="599"/>
        <v>1260</v>
      </c>
      <c r="AP241" s="622">
        <f t="shared" si="599"/>
        <v>1500</v>
      </c>
      <c r="AQ241" s="622">
        <f t="shared" si="599"/>
        <v>0</v>
      </c>
      <c r="AR241" s="622">
        <f t="shared" si="599"/>
        <v>0</v>
      </c>
      <c r="AS241" s="622">
        <f t="shared" si="599"/>
        <v>0</v>
      </c>
      <c r="AT241" s="622">
        <f t="shared" si="599"/>
        <v>15.2</v>
      </c>
      <c r="AU241" s="622">
        <f t="shared" si="599"/>
        <v>34.199999999999996</v>
      </c>
      <c r="AV241" s="622">
        <f t="shared" si="599"/>
        <v>0</v>
      </c>
      <c r="AW241" s="622"/>
      <c r="AX241" s="622"/>
      <c r="AY241" s="622"/>
      <c r="AZ241" s="622"/>
      <c r="BA241" s="622"/>
      <c r="BB241" s="622"/>
      <c r="BC241" s="654"/>
      <c r="BD241" s="622">
        <f t="shared" ref="BD241:BN241" si="600">IF(BD239="","",BD239*BD240)</f>
        <v>4400</v>
      </c>
      <c r="BE241" s="622">
        <f t="shared" si="600"/>
        <v>1125</v>
      </c>
      <c r="BF241" s="622">
        <f t="shared" si="600"/>
        <v>500</v>
      </c>
      <c r="BG241" s="622">
        <f t="shared" si="600"/>
        <v>1000</v>
      </c>
      <c r="BH241" s="622">
        <f t="shared" si="600"/>
        <v>180</v>
      </c>
      <c r="BI241" s="622">
        <f t="shared" si="600"/>
        <v>0</v>
      </c>
      <c r="BJ241" s="622">
        <f t="shared" si="600"/>
        <v>1600</v>
      </c>
      <c r="BK241" s="622">
        <f t="shared" si="600"/>
        <v>1200</v>
      </c>
      <c r="BL241" s="622">
        <f t="shared" si="600"/>
        <v>480</v>
      </c>
      <c r="BM241" s="622">
        <f t="shared" si="600"/>
        <v>1200</v>
      </c>
      <c r="BN241" s="622">
        <f t="shared" si="600"/>
        <v>400</v>
      </c>
      <c r="BO241" s="622"/>
      <c r="BP241" s="622"/>
      <c r="BQ241" s="622"/>
      <c r="BR241" s="622"/>
      <c r="BS241" s="622"/>
      <c r="BT241" s="622"/>
      <c r="BU241" s="654"/>
      <c r="BV241" s="622" t="str">
        <f>IF(BV239="","",BV239*BV240)</f>
        <v/>
      </c>
      <c r="BW241" s="622">
        <f>IF(BW239="","",BW239*BW240)</f>
        <v>0</v>
      </c>
      <c r="BX241" s="622">
        <f>IF(BX239="","",BX239*BX240)</f>
        <v>432</v>
      </c>
      <c r="BY241" s="622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80">
        <f t="shared" si="547"/>
        <v>853.88888888888891</v>
      </c>
      <c r="CD241" s="1321">
        <f t="shared" si="588"/>
        <v>0</v>
      </c>
      <c r="CE241" s="1322">
        <f t="shared" si="583"/>
        <v>180</v>
      </c>
      <c r="CF241" s="1322">
        <f t="shared" si="583"/>
        <v>400</v>
      </c>
      <c r="CG241" s="1322">
        <f t="shared" si="583"/>
        <v>480</v>
      </c>
      <c r="CH241" s="1322">
        <f t="shared" si="583"/>
        <v>500</v>
      </c>
      <c r="CI241" s="1323">
        <f t="shared" si="583"/>
        <v>1000</v>
      </c>
      <c r="CJ241" s="1322">
        <f t="shared" si="583"/>
        <v>1125</v>
      </c>
      <c r="CK241" s="1322">
        <f t="shared" si="583"/>
        <v>1200</v>
      </c>
      <c r="CL241" s="1322">
        <f t="shared" si="583"/>
        <v>1200</v>
      </c>
      <c r="CM241" s="1322">
        <f t="shared" si="583"/>
        <v>1600</v>
      </c>
      <c r="CN241" s="1321">
        <f t="shared" si="583"/>
        <v>4400</v>
      </c>
      <c r="CO241" s="542" t="str">
        <f t="shared" si="558"/>
        <v/>
      </c>
      <c r="CP241" s="543" t="str">
        <f t="shared" si="559"/>
        <v/>
      </c>
      <c r="CQ241" s="543">
        <f t="shared" si="560"/>
        <v>0</v>
      </c>
      <c r="CR241" s="543">
        <f t="shared" si="561"/>
        <v>180</v>
      </c>
      <c r="CS241" s="543">
        <f t="shared" si="562"/>
        <v>400</v>
      </c>
      <c r="CT241" s="543">
        <f t="shared" si="563"/>
        <v>480</v>
      </c>
      <c r="CU241" s="544">
        <f t="shared" si="564"/>
        <v>500</v>
      </c>
      <c r="CV241" s="544">
        <f t="shared" si="565"/>
        <v>1000</v>
      </c>
      <c r="CW241" s="544">
        <f t="shared" si="566"/>
        <v>1125</v>
      </c>
      <c r="CX241" s="543">
        <f t="shared" si="567"/>
        <v>1200</v>
      </c>
      <c r="CY241" s="543">
        <f t="shared" si="568"/>
        <v>1200</v>
      </c>
      <c r="CZ241" s="543">
        <f t="shared" si="569"/>
        <v>1600</v>
      </c>
      <c r="DA241" s="543">
        <f t="shared" si="570"/>
        <v>4400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5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2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9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9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9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9"/>
      <c r="BP242" s="247"/>
      <c r="BQ242" s="699"/>
      <c r="BR242" s="247"/>
      <c r="BS242" s="247"/>
      <c r="BT242" s="699"/>
      <c r="BU242" s="669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80">
        <f t="shared" si="547"/>
        <v>16.857142857142858</v>
      </c>
      <c r="CD242" s="1321" t="str">
        <f t="shared" si="588"/>
        <v/>
      </c>
      <c r="CE242" s="1322">
        <f t="shared" si="583"/>
        <v>0</v>
      </c>
      <c r="CF242" s="1322">
        <f t="shared" si="583"/>
        <v>0</v>
      </c>
      <c r="CG242" s="1322">
        <f t="shared" si="583"/>
        <v>0</v>
      </c>
      <c r="CH242" s="1322">
        <f t="shared" si="583"/>
        <v>0</v>
      </c>
      <c r="CI242" s="1323">
        <f t="shared" si="583"/>
        <v>0</v>
      </c>
      <c r="CJ242" s="1322">
        <f t="shared" si="583"/>
        <v>8</v>
      </c>
      <c r="CK242" s="1322">
        <f t="shared" si="583"/>
        <v>50</v>
      </c>
      <c r="CL242" s="1322">
        <f t="shared" si="583"/>
        <v>60</v>
      </c>
      <c r="CM242" s="1322">
        <f t="shared" si="583"/>
        <v>100</v>
      </c>
      <c r="CN242" s="1321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8</v>
      </c>
      <c r="CX242" s="543">
        <f t="shared" si="567"/>
        <v>50</v>
      </c>
      <c r="CY242" s="543">
        <f t="shared" si="568"/>
        <v>60</v>
      </c>
      <c r="CZ242" s="543">
        <f t="shared" si="569"/>
        <v>100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5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0" t="s">
        <v>226</v>
      </c>
      <c r="B243" s="625" t="str">
        <f t="shared" ref="B243:R243" si="601">IF(B237="","",(B237-B239-B242)*B238/B$46/365/$G$1)</f>
        <v/>
      </c>
      <c r="C243" s="625" t="str">
        <f t="shared" si="601"/>
        <v/>
      </c>
      <c r="D243" s="625" t="str">
        <f t="shared" si="601"/>
        <v/>
      </c>
      <c r="E243" s="625" t="str">
        <f t="shared" si="601"/>
        <v/>
      </c>
      <c r="F243" s="625" t="str">
        <f t="shared" si="601"/>
        <v/>
      </c>
      <c r="G243" s="625" t="str">
        <f t="shared" si="601"/>
        <v/>
      </c>
      <c r="H243" s="625" t="str">
        <f t="shared" si="601"/>
        <v/>
      </c>
      <c r="I243" s="625" t="str">
        <f t="shared" si="601"/>
        <v/>
      </c>
      <c r="J243" s="625" t="str">
        <f t="shared" si="601"/>
        <v/>
      </c>
      <c r="K243" s="625" t="str">
        <f t="shared" si="601"/>
        <v/>
      </c>
      <c r="L243" s="625" t="str">
        <f t="shared" si="601"/>
        <v/>
      </c>
      <c r="M243" s="625" t="str">
        <f t="shared" si="601"/>
        <v/>
      </c>
      <c r="N243" s="625" t="str">
        <f t="shared" si="601"/>
        <v/>
      </c>
      <c r="O243" s="625" t="str">
        <f t="shared" si="601"/>
        <v/>
      </c>
      <c r="P243" s="625" t="str">
        <f t="shared" si="601"/>
        <v/>
      </c>
      <c r="Q243" s="625" t="str">
        <f t="shared" si="601"/>
        <v/>
      </c>
      <c r="R243" s="625" t="str">
        <f t="shared" si="601"/>
        <v/>
      </c>
      <c r="S243" s="644"/>
      <c r="T243" s="625">
        <f t="shared" ref="T243:AD243" si="602">IF(T237="","",(T237-T239-T242)*T238/T$46/365/$G$1)</f>
        <v>3.1544383561643831E-2</v>
      </c>
      <c r="U243" s="625">
        <f t="shared" si="602"/>
        <v>7.8860958904109588E-2</v>
      </c>
      <c r="V243" s="625">
        <f t="shared" si="602"/>
        <v>3.379755381604696E-2</v>
      </c>
      <c r="W243" s="625">
        <f t="shared" si="602"/>
        <v>5.9145719178082187E-2</v>
      </c>
      <c r="X243" s="625">
        <f t="shared" si="602"/>
        <v>3.9430479452054794E-2</v>
      </c>
      <c r="Y243" s="625">
        <f t="shared" si="602"/>
        <v>7.8860958904109588E-2</v>
      </c>
      <c r="Z243" s="625">
        <f t="shared" si="602"/>
        <v>0.11829143835616435</v>
      </c>
      <c r="AA243" s="625" t="str">
        <f t="shared" si="602"/>
        <v/>
      </c>
      <c r="AB243" s="625">
        <f t="shared" si="602"/>
        <v>5.9145719178082187E-2</v>
      </c>
      <c r="AC243" s="625">
        <f t="shared" si="602"/>
        <v>9.46331506849315E-2</v>
      </c>
      <c r="AD243" s="625">
        <f t="shared" si="602"/>
        <v>0.14194972602739722</v>
      </c>
      <c r="AE243" s="625"/>
      <c r="AF243" s="625"/>
      <c r="AG243" s="625"/>
      <c r="AH243" s="625"/>
      <c r="AI243" s="625"/>
      <c r="AJ243" s="625"/>
      <c r="AK243" s="644"/>
      <c r="AL243" s="625">
        <f t="shared" ref="AL243:AV243" si="603">IF(AL237="","",(AL237-AL239-AL242)*AL238/AL$46/365/$G$1)</f>
        <v>0.57489639041095886</v>
      </c>
      <c r="AM243" s="625">
        <f t="shared" si="603"/>
        <v>0.37285461369863016</v>
      </c>
      <c r="AN243" s="625">
        <f t="shared" si="603"/>
        <v>9.1478712328767128E-2</v>
      </c>
      <c r="AO243" s="625">
        <f t="shared" si="603"/>
        <v>0.70298911937377684</v>
      </c>
      <c r="AP243" s="625">
        <f t="shared" si="603"/>
        <v>8.7873639921722105E-2</v>
      </c>
      <c r="AQ243" s="625">
        <f t="shared" si="603"/>
        <v>9.46331506849315E-2</v>
      </c>
      <c r="AR243" s="625">
        <f t="shared" si="603"/>
        <v>0.54076086105675136</v>
      </c>
      <c r="AS243" s="625">
        <f t="shared" si="603"/>
        <v>0.3943047945205479</v>
      </c>
      <c r="AT243" s="625">
        <f t="shared" si="603"/>
        <v>0.18548097534246571</v>
      </c>
      <c r="AU243" s="625">
        <f t="shared" si="603"/>
        <v>7.1650814090019568E-2</v>
      </c>
      <c r="AV243" s="625">
        <f t="shared" si="603"/>
        <v>0.19715239726027395</v>
      </c>
      <c r="AW243" s="625"/>
      <c r="AX243" s="625"/>
      <c r="AY243" s="625"/>
      <c r="AZ243" s="625"/>
      <c r="BA243" s="625"/>
      <c r="BB243" s="625"/>
      <c r="BC243" s="644"/>
      <c r="BD243" s="625">
        <f t="shared" ref="BD243:BN243" si="604">IF(BD237="","",(BD237-BD239-BD242)*BD238/BD$46/365/$G$1)</f>
        <v>0.15141304109589038</v>
      </c>
      <c r="BE243" s="625">
        <f t="shared" si="604"/>
        <v>7.8860958904109588E-2</v>
      </c>
      <c r="BF243" s="625">
        <f t="shared" si="604"/>
        <v>0.14194972602739722</v>
      </c>
      <c r="BG243" s="625">
        <f t="shared" si="604"/>
        <v>0.23658287671232869</v>
      </c>
      <c r="BH243" s="625">
        <f t="shared" si="604"/>
        <v>3.7853260273972601E-2</v>
      </c>
      <c r="BI243" s="625">
        <f t="shared" si="604"/>
        <v>7.8860958904109588E-2</v>
      </c>
      <c r="BJ243" s="625">
        <f t="shared" si="604"/>
        <v>7.8860958904109588E-2</v>
      </c>
      <c r="BK243" s="625">
        <f t="shared" si="604"/>
        <v>0.17743715753424655</v>
      </c>
      <c r="BL243" s="625">
        <f t="shared" si="604"/>
        <v>0.15772191780821918</v>
      </c>
      <c r="BM243" s="625">
        <f t="shared" si="604"/>
        <v>5.9145719178082187E-2</v>
      </c>
      <c r="BN243" s="625">
        <f t="shared" si="604"/>
        <v>0.3193868835616438</v>
      </c>
      <c r="BO243" s="625"/>
      <c r="BP243" s="625"/>
      <c r="BQ243" s="625"/>
      <c r="BR243" s="625"/>
      <c r="BS243" s="625"/>
      <c r="BT243" s="625"/>
      <c r="BU243" s="644"/>
      <c r="BV243" s="625" t="str">
        <f>IF(BV237="","",(BV237-BV239-BV242)*BV238/BV$46/365/$G$1)</f>
        <v/>
      </c>
      <c r="BW243" s="625">
        <f>IF(BW237="","",(BW237-BW239-BW242)*BW238/BW$46/365/$G$1)</f>
        <v>3.9430479452054794E-2</v>
      </c>
      <c r="BX243" s="625">
        <f>IF(BX237="","",(BX237-BX239-BX242)*BX238/BX$46/365/$G$1)</f>
        <v>6.3088767123287662E-2</v>
      </c>
      <c r="BY243" s="625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3">
        <f t="shared" si="547"/>
        <v>0.12898147945205479</v>
      </c>
      <c r="CD243" s="1324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3.7853260273972601E-2</v>
      </c>
      <c r="CE243" s="1325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5.9145719178082187E-2</v>
      </c>
      <c r="CF243" s="1325">
        <f t="shared" si="605"/>
        <v>7.8860958904109588E-2</v>
      </c>
      <c r="CG243" s="1325">
        <f t="shared" si="605"/>
        <v>7.8860958904109588E-2</v>
      </c>
      <c r="CH243" s="1325">
        <f t="shared" si="605"/>
        <v>7.8860958904109588E-2</v>
      </c>
      <c r="CI243" s="1326">
        <f t="shared" si="605"/>
        <v>0.14194972602739722</v>
      </c>
      <c r="CJ243" s="1325">
        <f t="shared" si="605"/>
        <v>0.15141304109589038</v>
      </c>
      <c r="CK243" s="1325">
        <f t="shared" si="605"/>
        <v>0.15772191780821918</v>
      </c>
      <c r="CL243" s="1325">
        <f t="shared" si="605"/>
        <v>0.17743715753424655</v>
      </c>
      <c r="CM243" s="1325">
        <f t="shared" si="605"/>
        <v>0.23658287671232869</v>
      </c>
      <c r="CN243" s="1324">
        <f t="shared" si="605"/>
        <v>0.3193868835616438</v>
      </c>
      <c r="CO243" s="530" t="str">
        <f t="shared" si="558"/>
        <v/>
      </c>
      <c r="CP243" s="531" t="str">
        <f t="shared" si="559"/>
        <v/>
      </c>
      <c r="CQ243" s="531">
        <f t="shared" si="560"/>
        <v>3.7853260273972601E-2</v>
      </c>
      <c r="CR243" s="531">
        <f t="shared" si="561"/>
        <v>5.9145719178082187E-2</v>
      </c>
      <c r="CS243" s="531">
        <f t="shared" si="562"/>
        <v>7.8860958904109588E-2</v>
      </c>
      <c r="CT243" s="531">
        <f t="shared" si="563"/>
        <v>7.8860958904109588E-2</v>
      </c>
      <c r="CU243" s="532">
        <f t="shared" si="564"/>
        <v>7.8860958904109588E-2</v>
      </c>
      <c r="CV243" s="532">
        <f t="shared" si="565"/>
        <v>0.14194972602739722</v>
      </c>
      <c r="CW243" s="532">
        <f t="shared" si="566"/>
        <v>0.15141304109589038</v>
      </c>
      <c r="CX243" s="531">
        <f t="shared" si="567"/>
        <v>0.15772191780821918</v>
      </c>
      <c r="CY243" s="531">
        <f t="shared" si="568"/>
        <v>0.17743715753424655</v>
      </c>
      <c r="CZ243" s="531">
        <f t="shared" si="569"/>
        <v>0.23658287671232869</v>
      </c>
      <c r="DA243" s="531">
        <f t="shared" si="570"/>
        <v>0.3193868835616438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5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258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>
        <v>0</v>
      </c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>
        <v>0</v>
      </c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80" t="str">
        <f t="shared" si="547"/>
        <v/>
      </c>
      <c r="CD244" s="1321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2" t="str">
        <f t="shared" si="605"/>
        <v/>
      </c>
      <c r="CF244" s="1322" t="str">
        <f t="shared" si="605"/>
        <v/>
      </c>
      <c r="CG244" s="1322" t="str">
        <f t="shared" si="605"/>
        <v/>
      </c>
      <c r="CH244" s="1322" t="str">
        <f t="shared" si="605"/>
        <v/>
      </c>
      <c r="CI244" s="1323">
        <f t="shared" si="605"/>
        <v>0</v>
      </c>
      <c r="CJ244" s="1322" t="str">
        <f t="shared" si="605"/>
        <v/>
      </c>
      <c r="CK244" s="1322" t="str">
        <f t="shared" si="605"/>
        <v/>
      </c>
      <c r="CL244" s="1322" t="str">
        <f t="shared" si="605"/>
        <v/>
      </c>
      <c r="CM244" s="1322" t="str">
        <f t="shared" si="605"/>
        <v/>
      </c>
      <c r="CN244" s="1321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>
        <f t="shared" si="565"/>
        <v>0</v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5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1" t="s">
        <v>259</v>
      </c>
      <c r="B245" s="694">
        <f>3550*$K$1</f>
        <v>14863.14</v>
      </c>
      <c r="C245" s="694">
        <f t="shared" ref="C245:R245" si="607">3550*$K$1</f>
        <v>14863.14</v>
      </c>
      <c r="D245" s="694">
        <f t="shared" si="607"/>
        <v>14863.14</v>
      </c>
      <c r="E245" s="694">
        <f t="shared" si="607"/>
        <v>14863.14</v>
      </c>
      <c r="F245" s="694">
        <f t="shared" si="607"/>
        <v>14863.14</v>
      </c>
      <c r="G245" s="694">
        <f t="shared" si="607"/>
        <v>14863.14</v>
      </c>
      <c r="H245" s="694">
        <f t="shared" si="607"/>
        <v>14863.14</v>
      </c>
      <c r="I245" s="694">
        <f t="shared" si="607"/>
        <v>14863.14</v>
      </c>
      <c r="J245" s="694">
        <f t="shared" si="607"/>
        <v>14863.14</v>
      </c>
      <c r="K245" s="694">
        <f t="shared" si="607"/>
        <v>14863.14</v>
      </c>
      <c r="L245" s="694">
        <f t="shared" si="607"/>
        <v>14863.14</v>
      </c>
      <c r="M245" s="694">
        <f t="shared" si="607"/>
        <v>14863.14</v>
      </c>
      <c r="N245" s="694">
        <f t="shared" si="607"/>
        <v>14863.14</v>
      </c>
      <c r="O245" s="694">
        <f t="shared" si="607"/>
        <v>14863.14</v>
      </c>
      <c r="P245" s="694">
        <f t="shared" si="607"/>
        <v>14863.14</v>
      </c>
      <c r="Q245" s="694">
        <f t="shared" si="607"/>
        <v>14863.14</v>
      </c>
      <c r="R245" s="694">
        <f t="shared" si="607"/>
        <v>14863.14</v>
      </c>
      <c r="S245" s="702"/>
      <c r="T245" s="694">
        <f>3550*$K$1</f>
        <v>14863.14</v>
      </c>
      <c r="U245" s="694">
        <f t="shared" ref="U245:AD245" si="608">3550*$K$1</f>
        <v>14863.14</v>
      </c>
      <c r="V245" s="694">
        <f t="shared" si="608"/>
        <v>14863.14</v>
      </c>
      <c r="W245" s="694">
        <f t="shared" si="608"/>
        <v>14863.14</v>
      </c>
      <c r="X245" s="694">
        <f t="shared" si="608"/>
        <v>14863.14</v>
      </c>
      <c r="Y245" s="694">
        <f t="shared" si="608"/>
        <v>14863.14</v>
      </c>
      <c r="Z245" s="694">
        <f t="shared" si="608"/>
        <v>14863.14</v>
      </c>
      <c r="AA245" s="694">
        <f t="shared" si="608"/>
        <v>14863.14</v>
      </c>
      <c r="AB245" s="694">
        <f t="shared" si="608"/>
        <v>14863.14</v>
      </c>
      <c r="AC245" s="694">
        <f t="shared" si="608"/>
        <v>14863.14</v>
      </c>
      <c r="AD245" s="694">
        <f t="shared" si="608"/>
        <v>14863.14</v>
      </c>
      <c r="AE245" s="694"/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V245" si="609">3550*$K$1</f>
        <v>14863.14</v>
      </c>
      <c r="AN245" s="694">
        <f t="shared" si="609"/>
        <v>14863.14</v>
      </c>
      <c r="AO245" s="694">
        <f t="shared" si="609"/>
        <v>14863.14</v>
      </c>
      <c r="AP245" s="694">
        <f t="shared" si="609"/>
        <v>14863.14</v>
      </c>
      <c r="AQ245" s="694">
        <f t="shared" si="609"/>
        <v>14863.14</v>
      </c>
      <c r="AR245" s="694">
        <f t="shared" si="609"/>
        <v>14863.14</v>
      </c>
      <c r="AS245" s="694">
        <f t="shared" si="609"/>
        <v>14863.14</v>
      </c>
      <c r="AT245" s="694">
        <f t="shared" si="609"/>
        <v>14863.14</v>
      </c>
      <c r="AU245" s="694">
        <f t="shared" si="609"/>
        <v>14863.14</v>
      </c>
      <c r="AV245" s="694">
        <f t="shared" si="609"/>
        <v>14863.14</v>
      </c>
      <c r="AW245" s="694"/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10">3550*$K$1</f>
        <v>14863.14</v>
      </c>
      <c r="BF245" s="694">
        <f t="shared" si="610"/>
        <v>14863.14</v>
      </c>
      <c r="BG245" s="694">
        <f t="shared" si="610"/>
        <v>14863.14</v>
      </c>
      <c r="BH245" s="694">
        <f t="shared" si="610"/>
        <v>14863.14</v>
      </c>
      <c r="BI245" s="694">
        <f t="shared" si="610"/>
        <v>14863.14</v>
      </c>
      <c r="BJ245" s="694">
        <f t="shared" si="610"/>
        <v>14863.14</v>
      </c>
      <c r="BK245" s="694">
        <f t="shared" si="610"/>
        <v>14863.14</v>
      </c>
      <c r="BL245" s="694">
        <f t="shared" si="610"/>
        <v>14863.14</v>
      </c>
      <c r="BM245" s="694">
        <f t="shared" si="610"/>
        <v>14863.14</v>
      </c>
      <c r="BN245" s="694">
        <f t="shared" si="610"/>
        <v>14863.14</v>
      </c>
      <c r="BO245" s="694"/>
      <c r="BP245" s="694"/>
      <c r="BQ245" s="694"/>
      <c r="BR245" s="694"/>
      <c r="BS245" s="694"/>
      <c r="BT245" s="694"/>
      <c r="BU245" s="665"/>
      <c r="BV245" s="694">
        <f t="shared" si="610"/>
        <v>14863.14</v>
      </c>
      <c r="BW245" s="694">
        <f t="shared" si="610"/>
        <v>14863.14</v>
      </c>
      <c r="BX245" s="694">
        <f t="shared" si="610"/>
        <v>14863.14</v>
      </c>
      <c r="BY245" s="694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80">
        <f t="shared" si="547"/>
        <v>14863.140000000001</v>
      </c>
      <c r="CD245" s="1321">
        <f t="shared" si="606"/>
        <v>14863.14</v>
      </c>
      <c r="CE245" s="1322">
        <f t="shared" si="605"/>
        <v>14863.14</v>
      </c>
      <c r="CF245" s="1322">
        <f t="shared" si="605"/>
        <v>14863.14</v>
      </c>
      <c r="CG245" s="1322">
        <f t="shared" si="605"/>
        <v>14863.14</v>
      </c>
      <c r="CH245" s="1322">
        <f t="shared" si="605"/>
        <v>14863.14</v>
      </c>
      <c r="CI245" s="1323">
        <f t="shared" si="605"/>
        <v>14863.14</v>
      </c>
      <c r="CJ245" s="1322">
        <f t="shared" si="605"/>
        <v>14863.14</v>
      </c>
      <c r="CK245" s="1322">
        <f t="shared" si="605"/>
        <v>14863.14</v>
      </c>
      <c r="CL245" s="1322">
        <f t="shared" si="605"/>
        <v>14863.14</v>
      </c>
      <c r="CM245" s="1322">
        <f t="shared" si="605"/>
        <v>14863.14</v>
      </c>
      <c r="CN245" s="1321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5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6"/>
      <c r="BQ246" s="676"/>
      <c r="BR246" s="676"/>
      <c r="BS246" s="315"/>
      <c r="BT246" s="315"/>
      <c r="BU246" s="669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80" t="str">
        <f t="shared" si="547"/>
        <v/>
      </c>
      <c r="CD246" s="1321" t="str">
        <f t="shared" si="606"/>
        <v/>
      </c>
      <c r="CE246" s="1322" t="str">
        <f t="shared" si="605"/>
        <v/>
      </c>
      <c r="CF246" s="1322" t="str">
        <f t="shared" si="605"/>
        <v/>
      </c>
      <c r="CG246" s="1322" t="str">
        <f t="shared" si="605"/>
        <v/>
      </c>
      <c r="CH246" s="1322" t="str">
        <f t="shared" si="605"/>
        <v/>
      </c>
      <c r="CI246" s="1323" t="str">
        <f t="shared" si="605"/>
        <v/>
      </c>
      <c r="CJ246" s="1322" t="str">
        <f t="shared" si="605"/>
        <v/>
      </c>
      <c r="CK246" s="1322" t="str">
        <f t="shared" si="605"/>
        <v/>
      </c>
      <c r="CL246" s="1322" t="str">
        <f t="shared" si="605"/>
        <v/>
      </c>
      <c r="CM246" s="1322" t="str">
        <f t="shared" si="605"/>
        <v/>
      </c>
      <c r="CN246" s="1321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5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2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9"/>
      <c r="AZ247" s="699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9"/>
      <c r="BQ247" s="699"/>
      <c r="BR247" s="699"/>
      <c r="BS247" s="247"/>
      <c r="BT247" s="247"/>
      <c r="BU247" s="669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80" t="str">
        <f t="shared" si="547"/>
        <v/>
      </c>
      <c r="CD247" s="1321" t="str">
        <f t="shared" si="606"/>
        <v/>
      </c>
      <c r="CE247" s="1322" t="str">
        <f t="shared" si="605"/>
        <v/>
      </c>
      <c r="CF247" s="1322" t="str">
        <f t="shared" si="605"/>
        <v/>
      </c>
      <c r="CG247" s="1322" t="str">
        <f t="shared" si="605"/>
        <v/>
      </c>
      <c r="CH247" s="1322" t="str">
        <f t="shared" si="605"/>
        <v/>
      </c>
      <c r="CI247" s="1323" t="str">
        <f t="shared" si="605"/>
        <v/>
      </c>
      <c r="CJ247" s="1322" t="str">
        <f t="shared" si="605"/>
        <v/>
      </c>
      <c r="CK247" s="1322" t="str">
        <f t="shared" si="605"/>
        <v/>
      </c>
      <c r="CL247" s="1322" t="str">
        <f t="shared" si="605"/>
        <v/>
      </c>
      <c r="CM247" s="1322" t="str">
        <f t="shared" si="605"/>
        <v/>
      </c>
      <c r="CN247" s="1321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5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2" t="s">
        <v>182</v>
      </c>
      <c r="B248" s="622" t="str">
        <f t="shared" ref="B248:R248" si="611">IF(B246="","",B246*B247)</f>
        <v/>
      </c>
      <c r="C248" s="622" t="str">
        <f t="shared" si="611"/>
        <v/>
      </c>
      <c r="D248" s="622" t="str">
        <f t="shared" si="611"/>
        <v/>
      </c>
      <c r="E248" s="622" t="str">
        <f t="shared" si="611"/>
        <v/>
      </c>
      <c r="F248" s="622" t="str">
        <f t="shared" si="611"/>
        <v/>
      </c>
      <c r="G248" s="622" t="str">
        <f t="shared" si="611"/>
        <v/>
      </c>
      <c r="H248" s="622" t="str">
        <f t="shared" si="611"/>
        <v/>
      </c>
      <c r="I248" s="622" t="str">
        <f t="shared" si="611"/>
        <v/>
      </c>
      <c r="J248" s="622" t="str">
        <f t="shared" si="611"/>
        <v/>
      </c>
      <c r="K248" s="622" t="str">
        <f t="shared" si="611"/>
        <v/>
      </c>
      <c r="L248" s="622" t="str">
        <f t="shared" si="611"/>
        <v/>
      </c>
      <c r="M248" s="622" t="str">
        <f t="shared" si="611"/>
        <v/>
      </c>
      <c r="N248" s="622" t="str">
        <f t="shared" si="611"/>
        <v/>
      </c>
      <c r="O248" s="622" t="str">
        <f t="shared" si="611"/>
        <v/>
      </c>
      <c r="P248" s="622" t="str">
        <f t="shared" si="611"/>
        <v/>
      </c>
      <c r="Q248" s="622" t="str">
        <f t="shared" si="611"/>
        <v/>
      </c>
      <c r="R248" s="622" t="str">
        <f t="shared" si="611"/>
        <v/>
      </c>
      <c r="S248" s="654"/>
      <c r="T248" s="622" t="str">
        <f t="shared" ref="T248:AD248" si="612">IF(T246="","",T246*T247)</f>
        <v/>
      </c>
      <c r="U248" s="622" t="str">
        <f t="shared" si="612"/>
        <v/>
      </c>
      <c r="V248" s="622" t="str">
        <f t="shared" si="612"/>
        <v/>
      </c>
      <c r="W248" s="622" t="str">
        <f t="shared" si="612"/>
        <v/>
      </c>
      <c r="X248" s="622" t="str">
        <f t="shared" si="612"/>
        <v/>
      </c>
      <c r="Y248" s="622" t="str">
        <f t="shared" si="612"/>
        <v/>
      </c>
      <c r="Z248" s="622" t="str">
        <f t="shared" si="612"/>
        <v/>
      </c>
      <c r="AA248" s="622" t="str">
        <f t="shared" si="612"/>
        <v/>
      </c>
      <c r="AB248" s="622" t="str">
        <f t="shared" si="612"/>
        <v/>
      </c>
      <c r="AC248" s="622" t="str">
        <f t="shared" si="612"/>
        <v/>
      </c>
      <c r="AD248" s="622" t="str">
        <f t="shared" si="612"/>
        <v/>
      </c>
      <c r="AE248" s="622"/>
      <c r="AF248" s="622"/>
      <c r="AG248" s="622"/>
      <c r="AH248" s="622"/>
      <c r="AI248" s="622"/>
      <c r="AJ248" s="622"/>
      <c r="AK248" s="654"/>
      <c r="AL248" s="622" t="str">
        <f t="shared" ref="AL248:AV248" si="613">IF(AL246="","",AL246*AL247)</f>
        <v/>
      </c>
      <c r="AM248" s="622" t="str">
        <f t="shared" si="613"/>
        <v/>
      </c>
      <c r="AN248" s="622" t="str">
        <f t="shared" si="613"/>
        <v/>
      </c>
      <c r="AO248" s="622" t="str">
        <f t="shared" si="613"/>
        <v/>
      </c>
      <c r="AP248" s="622" t="str">
        <f t="shared" si="613"/>
        <v/>
      </c>
      <c r="AQ248" s="622" t="str">
        <f t="shared" si="613"/>
        <v/>
      </c>
      <c r="AR248" s="622" t="str">
        <f t="shared" si="613"/>
        <v/>
      </c>
      <c r="AS248" s="622" t="str">
        <f t="shared" si="613"/>
        <v/>
      </c>
      <c r="AT248" s="622" t="str">
        <f t="shared" si="613"/>
        <v/>
      </c>
      <c r="AU248" s="622" t="str">
        <f t="shared" si="613"/>
        <v/>
      </c>
      <c r="AV248" s="622" t="str">
        <f t="shared" si="613"/>
        <v/>
      </c>
      <c r="AW248" s="622"/>
      <c r="AX248" s="622"/>
      <c r="AY248" s="622"/>
      <c r="AZ248" s="622"/>
      <c r="BA248" s="622"/>
      <c r="BB248" s="622"/>
      <c r="BC248" s="654"/>
      <c r="BD248" s="622" t="str">
        <f t="shared" ref="BD248:BN248" si="614">IF(BD246="","",BD246*BD247)</f>
        <v/>
      </c>
      <c r="BE248" s="622" t="str">
        <f t="shared" si="614"/>
        <v/>
      </c>
      <c r="BF248" s="622" t="str">
        <f t="shared" si="614"/>
        <v/>
      </c>
      <c r="BG248" s="622" t="str">
        <f t="shared" si="614"/>
        <v/>
      </c>
      <c r="BH248" s="622" t="str">
        <f t="shared" si="614"/>
        <v/>
      </c>
      <c r="BI248" s="622" t="str">
        <f t="shared" si="614"/>
        <v/>
      </c>
      <c r="BJ248" s="622" t="str">
        <f t="shared" si="614"/>
        <v/>
      </c>
      <c r="BK248" s="622" t="str">
        <f t="shared" si="614"/>
        <v/>
      </c>
      <c r="BL248" s="622" t="str">
        <f t="shared" si="614"/>
        <v/>
      </c>
      <c r="BM248" s="622" t="str">
        <f t="shared" si="614"/>
        <v/>
      </c>
      <c r="BN248" s="622" t="str">
        <f t="shared" si="614"/>
        <v/>
      </c>
      <c r="BO248" s="622"/>
      <c r="BP248" s="622"/>
      <c r="BQ248" s="622"/>
      <c r="BR248" s="622"/>
      <c r="BS248" s="622"/>
      <c r="BT248" s="622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80" t="str">
        <f t="shared" si="547"/>
        <v/>
      </c>
      <c r="CD248" s="1321" t="str">
        <f t="shared" si="606"/>
        <v/>
      </c>
      <c r="CE248" s="1322" t="str">
        <f t="shared" si="605"/>
        <v/>
      </c>
      <c r="CF248" s="1322" t="str">
        <f t="shared" si="605"/>
        <v/>
      </c>
      <c r="CG248" s="1322" t="str">
        <f t="shared" si="605"/>
        <v/>
      </c>
      <c r="CH248" s="1322" t="str">
        <f t="shared" si="605"/>
        <v/>
      </c>
      <c r="CI248" s="1323" t="str">
        <f t="shared" si="605"/>
        <v/>
      </c>
      <c r="CJ248" s="1322" t="str">
        <f t="shared" si="605"/>
        <v/>
      </c>
      <c r="CK248" s="1322" t="str">
        <f t="shared" si="605"/>
        <v/>
      </c>
      <c r="CL248" s="1322" t="str">
        <f t="shared" si="605"/>
        <v/>
      </c>
      <c r="CM248" s="1322" t="str">
        <f t="shared" si="605"/>
        <v/>
      </c>
      <c r="CN248" s="1321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5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2" t="s">
        <v>257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80" t="str">
        <f t="shared" si="547"/>
        <v/>
      </c>
      <c r="CD249" s="1321" t="str">
        <f t="shared" si="606"/>
        <v/>
      </c>
      <c r="CE249" s="1322" t="str">
        <f t="shared" si="605"/>
        <v/>
      </c>
      <c r="CF249" s="1322" t="str">
        <f t="shared" si="605"/>
        <v/>
      </c>
      <c r="CG249" s="1322" t="str">
        <f t="shared" si="605"/>
        <v/>
      </c>
      <c r="CH249" s="1322" t="str">
        <f t="shared" si="605"/>
        <v/>
      </c>
      <c r="CI249" s="1323" t="str">
        <f t="shared" si="605"/>
        <v/>
      </c>
      <c r="CJ249" s="1322" t="str">
        <f t="shared" si="605"/>
        <v/>
      </c>
      <c r="CK249" s="1322" t="str">
        <f t="shared" si="605"/>
        <v/>
      </c>
      <c r="CL249" s="1322" t="str">
        <f t="shared" si="605"/>
        <v/>
      </c>
      <c r="CM249" s="1322" t="str">
        <f t="shared" si="605"/>
        <v/>
      </c>
      <c r="CN249" s="1321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5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0" t="s">
        <v>226</v>
      </c>
      <c r="B250" s="625" t="str">
        <f t="shared" ref="B250:R250" si="615">IF(B244="","",(B244-B246-B249)*B245/B$46/365/$G$1)</f>
        <v/>
      </c>
      <c r="C250" s="625" t="str">
        <f t="shared" si="615"/>
        <v/>
      </c>
      <c r="D250" s="625" t="str">
        <f t="shared" si="615"/>
        <v/>
      </c>
      <c r="E250" s="625" t="str">
        <f t="shared" si="615"/>
        <v/>
      </c>
      <c r="F250" s="625" t="str">
        <f t="shared" si="615"/>
        <v/>
      </c>
      <c r="G250" s="625" t="str">
        <f t="shared" si="615"/>
        <v/>
      </c>
      <c r="H250" s="625" t="str">
        <f t="shared" si="615"/>
        <v/>
      </c>
      <c r="I250" s="625" t="str">
        <f t="shared" si="615"/>
        <v/>
      </c>
      <c r="J250" s="625" t="str">
        <f t="shared" si="615"/>
        <v/>
      </c>
      <c r="K250" s="625" t="str">
        <f t="shared" si="615"/>
        <v/>
      </c>
      <c r="L250" s="625" t="str">
        <f t="shared" si="615"/>
        <v/>
      </c>
      <c r="M250" s="625" t="str">
        <f t="shared" si="615"/>
        <v/>
      </c>
      <c r="N250" s="625" t="str">
        <f t="shared" si="615"/>
        <v/>
      </c>
      <c r="O250" s="625" t="str">
        <f t="shared" si="615"/>
        <v/>
      </c>
      <c r="P250" s="625" t="str">
        <f t="shared" si="615"/>
        <v/>
      </c>
      <c r="Q250" s="625" t="str">
        <f t="shared" si="615"/>
        <v/>
      </c>
      <c r="R250" s="625" t="str">
        <f t="shared" si="615"/>
        <v/>
      </c>
      <c r="S250" s="644"/>
      <c r="T250" s="625" t="str">
        <f t="shared" ref="T250:AD250" si="616">IF(T244="","",(T244-T246-T249)*T245/T$46/365/$G$1)</f>
        <v/>
      </c>
      <c r="U250" s="625" t="str">
        <f t="shared" si="616"/>
        <v/>
      </c>
      <c r="V250" s="625" t="str">
        <f t="shared" si="616"/>
        <v/>
      </c>
      <c r="W250" s="625" t="str">
        <f t="shared" si="616"/>
        <v/>
      </c>
      <c r="X250" s="625" t="str">
        <f t="shared" si="616"/>
        <v/>
      </c>
      <c r="Y250" s="625" t="str">
        <f t="shared" si="616"/>
        <v/>
      </c>
      <c r="Z250" s="625" t="str">
        <f t="shared" si="616"/>
        <v/>
      </c>
      <c r="AA250" s="625" t="str">
        <f t="shared" si="616"/>
        <v/>
      </c>
      <c r="AB250" s="625" t="str">
        <f t="shared" si="616"/>
        <v/>
      </c>
      <c r="AC250" s="625" t="str">
        <f t="shared" si="616"/>
        <v/>
      </c>
      <c r="AD250" s="625" t="str">
        <f t="shared" si="616"/>
        <v/>
      </c>
      <c r="AE250" s="625"/>
      <c r="AF250" s="625"/>
      <c r="AG250" s="625"/>
      <c r="AH250" s="625"/>
      <c r="AI250" s="625"/>
      <c r="AJ250" s="625"/>
      <c r="AK250" s="644"/>
      <c r="AL250" s="622" t="str">
        <f t="shared" ref="AL250:AV250" si="617">IF(AL244="","",(AL244-AL246-AL249)*AL245/AL$46/365/$G$1)</f>
        <v/>
      </c>
      <c r="AM250" s="625" t="str">
        <f t="shared" si="617"/>
        <v/>
      </c>
      <c r="AN250" s="625" t="str">
        <f t="shared" si="617"/>
        <v/>
      </c>
      <c r="AO250" s="625" t="str">
        <f t="shared" si="617"/>
        <v/>
      </c>
      <c r="AP250" s="625">
        <f t="shared" si="617"/>
        <v>0</v>
      </c>
      <c r="AQ250" s="625" t="str">
        <f t="shared" si="617"/>
        <v/>
      </c>
      <c r="AR250" s="625" t="str">
        <f t="shared" si="617"/>
        <v/>
      </c>
      <c r="AS250" s="625" t="str">
        <f t="shared" si="617"/>
        <v/>
      </c>
      <c r="AT250" s="625" t="str">
        <f t="shared" si="617"/>
        <v/>
      </c>
      <c r="AU250" s="625" t="str">
        <f t="shared" si="617"/>
        <v/>
      </c>
      <c r="AV250" s="625" t="str">
        <f t="shared" si="617"/>
        <v/>
      </c>
      <c r="AW250" s="625"/>
      <c r="AX250" s="625"/>
      <c r="AY250" s="625"/>
      <c r="AZ250" s="625"/>
      <c r="BA250" s="625"/>
      <c r="BB250" s="625"/>
      <c r="BC250" s="644"/>
      <c r="BD250" s="625" t="str">
        <f t="shared" ref="BD250:BN250" si="618">IF(BD244="","",(BD244-BD246-BD249)*BD245/BD$46/365/$G$1)</f>
        <v/>
      </c>
      <c r="BE250" s="625" t="str">
        <f t="shared" si="618"/>
        <v/>
      </c>
      <c r="BF250" s="625" t="str">
        <f t="shared" si="618"/>
        <v/>
      </c>
      <c r="BG250" s="625" t="str">
        <f t="shared" si="618"/>
        <v/>
      </c>
      <c r="BH250" s="625" t="str">
        <f t="shared" si="618"/>
        <v/>
      </c>
      <c r="BI250" s="625" t="str">
        <f t="shared" si="618"/>
        <v/>
      </c>
      <c r="BJ250" s="625" t="str">
        <f t="shared" si="618"/>
        <v/>
      </c>
      <c r="BK250" s="625" t="str">
        <f t="shared" si="618"/>
        <v/>
      </c>
      <c r="BL250" s="625">
        <f t="shared" si="618"/>
        <v>0</v>
      </c>
      <c r="BM250" s="625" t="str">
        <f t="shared" si="618"/>
        <v/>
      </c>
      <c r="BN250" s="625" t="str">
        <f t="shared" si="618"/>
        <v/>
      </c>
      <c r="BO250" s="625"/>
      <c r="BP250" s="625"/>
      <c r="BQ250" s="625"/>
      <c r="BR250" s="625"/>
      <c r="BS250" s="625"/>
      <c r="BT250" s="625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3" t="str">
        <f t="shared" si="547"/>
        <v/>
      </c>
      <c r="CD250" s="132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5" t="str">
        <f t="shared" si="619"/>
        <v/>
      </c>
      <c r="CG250" s="1325" t="str">
        <f t="shared" si="619"/>
        <v/>
      </c>
      <c r="CH250" s="1325" t="str">
        <f t="shared" si="619"/>
        <v/>
      </c>
      <c r="CI250" s="1326">
        <f t="shared" si="619"/>
        <v>0</v>
      </c>
      <c r="CJ250" s="1325" t="str">
        <f t="shared" si="619"/>
        <v/>
      </c>
      <c r="CK250" s="1325" t="str">
        <f t="shared" si="619"/>
        <v/>
      </c>
      <c r="CL250" s="1325" t="str">
        <f t="shared" si="619"/>
        <v/>
      </c>
      <c r="CM250" s="1325" t="str">
        <f t="shared" si="619"/>
        <v/>
      </c>
      <c r="CN250" s="1324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>
        <f t="shared" si="565"/>
        <v>0</v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5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4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4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4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4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80" t="str">
        <f t="shared" si="547"/>
        <v/>
      </c>
      <c r="CD251" s="1321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2" t="str">
        <f t="shared" si="619"/>
        <v/>
      </c>
      <c r="CF251" s="1322" t="str">
        <f t="shared" si="619"/>
        <v/>
      </c>
      <c r="CG251" s="1322" t="str">
        <f t="shared" si="619"/>
        <v/>
      </c>
      <c r="CH251" s="1322" t="str">
        <f t="shared" si="619"/>
        <v/>
      </c>
      <c r="CI251" s="1323" t="str">
        <f t="shared" si="619"/>
        <v/>
      </c>
      <c r="CJ251" s="1322" t="str">
        <f t="shared" si="619"/>
        <v/>
      </c>
      <c r="CK251" s="1322" t="str">
        <f t="shared" si="619"/>
        <v/>
      </c>
      <c r="CL251" s="1322" t="str">
        <f t="shared" si="619"/>
        <v/>
      </c>
      <c r="CM251" s="1322" t="str">
        <f t="shared" si="619"/>
        <v/>
      </c>
      <c r="CN251" s="1321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5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1" t="s">
        <v>259</v>
      </c>
      <c r="B252" s="694">
        <f>3450*$K$1</f>
        <v>14444.46</v>
      </c>
      <c r="C252" s="694">
        <f t="shared" ref="C252:R252" si="621">3450*$K$1</f>
        <v>14444.46</v>
      </c>
      <c r="D252" s="694">
        <f t="shared" si="621"/>
        <v>14444.46</v>
      </c>
      <c r="E252" s="694">
        <f t="shared" si="621"/>
        <v>14444.46</v>
      </c>
      <c r="F252" s="694">
        <f t="shared" si="621"/>
        <v>14444.46</v>
      </c>
      <c r="G252" s="694">
        <f t="shared" si="621"/>
        <v>14444.46</v>
      </c>
      <c r="H252" s="694">
        <f t="shared" si="621"/>
        <v>14444.46</v>
      </c>
      <c r="I252" s="694">
        <f t="shared" si="621"/>
        <v>14444.46</v>
      </c>
      <c r="J252" s="694">
        <f t="shared" si="621"/>
        <v>14444.46</v>
      </c>
      <c r="K252" s="694">
        <f t="shared" si="621"/>
        <v>14444.46</v>
      </c>
      <c r="L252" s="694">
        <f t="shared" si="621"/>
        <v>14444.46</v>
      </c>
      <c r="M252" s="694">
        <f t="shared" si="621"/>
        <v>14444.46</v>
      </c>
      <c r="N252" s="694">
        <f t="shared" si="621"/>
        <v>14444.46</v>
      </c>
      <c r="O252" s="694">
        <f t="shared" si="621"/>
        <v>14444.46</v>
      </c>
      <c r="P252" s="694">
        <f t="shared" si="621"/>
        <v>14444.46</v>
      </c>
      <c r="Q252" s="694">
        <f t="shared" si="621"/>
        <v>14444.46</v>
      </c>
      <c r="R252" s="694">
        <f t="shared" si="621"/>
        <v>14444.46</v>
      </c>
      <c r="S252" s="702"/>
      <c r="T252" s="694">
        <f>3450*$K$1</f>
        <v>14444.46</v>
      </c>
      <c r="U252" s="694">
        <f t="shared" ref="U252:AD252" si="622">3450*$K$1</f>
        <v>14444.46</v>
      </c>
      <c r="V252" s="694">
        <f t="shared" si="622"/>
        <v>14444.46</v>
      </c>
      <c r="W252" s="694">
        <f t="shared" si="622"/>
        <v>14444.46</v>
      </c>
      <c r="X252" s="694">
        <f t="shared" si="622"/>
        <v>14444.46</v>
      </c>
      <c r="Y252" s="694">
        <f t="shared" si="622"/>
        <v>14444.46</v>
      </c>
      <c r="Z252" s="694">
        <f t="shared" si="622"/>
        <v>14444.46</v>
      </c>
      <c r="AA252" s="694">
        <f t="shared" si="622"/>
        <v>14444.46</v>
      </c>
      <c r="AB252" s="694">
        <f t="shared" si="622"/>
        <v>14444.46</v>
      </c>
      <c r="AC252" s="694">
        <f t="shared" si="622"/>
        <v>14444.46</v>
      </c>
      <c r="AD252" s="694">
        <f t="shared" si="622"/>
        <v>14444.46</v>
      </c>
      <c r="AE252" s="694"/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V252" si="623">3450*$K$1</f>
        <v>14444.46</v>
      </c>
      <c r="AN252" s="694">
        <f t="shared" si="623"/>
        <v>14444.46</v>
      </c>
      <c r="AO252" s="694">
        <f t="shared" si="623"/>
        <v>14444.46</v>
      </c>
      <c r="AP252" s="694">
        <f t="shared" si="623"/>
        <v>14444.46</v>
      </c>
      <c r="AQ252" s="694">
        <f t="shared" si="623"/>
        <v>14444.46</v>
      </c>
      <c r="AR252" s="694">
        <f t="shared" si="623"/>
        <v>14444.46</v>
      </c>
      <c r="AS252" s="694">
        <f t="shared" si="623"/>
        <v>14444.46</v>
      </c>
      <c r="AT252" s="694">
        <f t="shared" si="623"/>
        <v>14444.46</v>
      </c>
      <c r="AU252" s="694">
        <f t="shared" si="623"/>
        <v>14444.46</v>
      </c>
      <c r="AV252" s="694">
        <f t="shared" si="623"/>
        <v>14444.46</v>
      </c>
      <c r="AW252" s="694"/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24">3450*$K$1</f>
        <v>14444.46</v>
      </c>
      <c r="BF252" s="694">
        <f t="shared" si="624"/>
        <v>14444.46</v>
      </c>
      <c r="BG252" s="694">
        <f t="shared" si="624"/>
        <v>14444.46</v>
      </c>
      <c r="BH252" s="694">
        <f t="shared" si="624"/>
        <v>14444.46</v>
      </c>
      <c r="BI252" s="694">
        <f t="shared" si="624"/>
        <v>14444.46</v>
      </c>
      <c r="BJ252" s="694">
        <f t="shared" si="624"/>
        <v>14444.46</v>
      </c>
      <c r="BK252" s="694">
        <f t="shared" si="624"/>
        <v>14444.46</v>
      </c>
      <c r="BL252" s="694">
        <f t="shared" si="624"/>
        <v>14444.46</v>
      </c>
      <c r="BM252" s="694">
        <f t="shared" si="624"/>
        <v>14444.46</v>
      </c>
      <c r="BN252" s="694">
        <f t="shared" si="624"/>
        <v>14444.46</v>
      </c>
      <c r="BO252" s="694"/>
      <c r="BP252" s="694"/>
      <c r="BQ252" s="694"/>
      <c r="BR252" s="694"/>
      <c r="BS252" s="694"/>
      <c r="BT252" s="694"/>
      <c r="BU252" s="669"/>
      <c r="BV252" s="694">
        <f t="shared" si="624"/>
        <v>14444.46</v>
      </c>
      <c r="BW252" s="694">
        <f t="shared" si="624"/>
        <v>14444.46</v>
      </c>
      <c r="BX252" s="694">
        <f t="shared" si="624"/>
        <v>14444.46</v>
      </c>
      <c r="BY252" s="694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80">
        <f t="shared" si="547"/>
        <v>14444.459999999995</v>
      </c>
      <c r="CD252" s="1321">
        <f t="shared" si="620"/>
        <v>14444.46</v>
      </c>
      <c r="CE252" s="1322">
        <f t="shared" si="619"/>
        <v>14444.46</v>
      </c>
      <c r="CF252" s="1322">
        <f t="shared" si="619"/>
        <v>14444.46</v>
      </c>
      <c r="CG252" s="1322">
        <f t="shared" si="619"/>
        <v>14444.46</v>
      </c>
      <c r="CH252" s="1322">
        <f t="shared" si="619"/>
        <v>14444.46</v>
      </c>
      <c r="CI252" s="1323">
        <f t="shared" si="619"/>
        <v>14444.46</v>
      </c>
      <c r="CJ252" s="1322">
        <f t="shared" si="619"/>
        <v>14444.46</v>
      </c>
      <c r="CK252" s="1322">
        <f t="shared" si="619"/>
        <v>14444.46</v>
      </c>
      <c r="CL252" s="1322">
        <f t="shared" si="619"/>
        <v>14444.46</v>
      </c>
      <c r="CM252" s="1322">
        <f t="shared" si="619"/>
        <v>14444.46</v>
      </c>
      <c r="CN252" s="1321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5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9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80" t="str">
        <f t="shared" si="547"/>
        <v/>
      </c>
      <c r="CD253" s="1321" t="str">
        <f t="shared" si="620"/>
        <v/>
      </c>
      <c r="CE253" s="1322" t="str">
        <f t="shared" si="619"/>
        <v/>
      </c>
      <c r="CF253" s="1322" t="str">
        <f t="shared" si="619"/>
        <v/>
      </c>
      <c r="CG253" s="1322" t="str">
        <f t="shared" si="619"/>
        <v/>
      </c>
      <c r="CH253" s="1322" t="str">
        <f t="shared" si="619"/>
        <v/>
      </c>
      <c r="CI253" s="1323" t="str">
        <f t="shared" si="619"/>
        <v/>
      </c>
      <c r="CJ253" s="1322" t="str">
        <f t="shared" si="619"/>
        <v/>
      </c>
      <c r="CK253" s="1322" t="str">
        <f t="shared" si="619"/>
        <v/>
      </c>
      <c r="CL253" s="1322" t="str">
        <f t="shared" si="619"/>
        <v/>
      </c>
      <c r="CM253" s="1322" t="str">
        <f t="shared" si="619"/>
        <v/>
      </c>
      <c r="CN253" s="1321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5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2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80" t="str">
        <f t="shared" si="547"/>
        <v/>
      </c>
      <c r="CD254" s="1321" t="str">
        <f t="shared" si="620"/>
        <v/>
      </c>
      <c r="CE254" s="1322" t="str">
        <f t="shared" si="619"/>
        <v/>
      </c>
      <c r="CF254" s="1322" t="str">
        <f t="shared" si="619"/>
        <v/>
      </c>
      <c r="CG254" s="1322" t="str">
        <f t="shared" si="619"/>
        <v/>
      </c>
      <c r="CH254" s="1322" t="str">
        <f t="shared" si="619"/>
        <v/>
      </c>
      <c r="CI254" s="1323" t="str">
        <f t="shared" si="619"/>
        <v/>
      </c>
      <c r="CJ254" s="1322" t="str">
        <f t="shared" si="619"/>
        <v/>
      </c>
      <c r="CK254" s="1322" t="str">
        <f t="shared" si="619"/>
        <v/>
      </c>
      <c r="CL254" s="1322" t="str">
        <f t="shared" si="619"/>
        <v/>
      </c>
      <c r="CM254" s="1322" t="str">
        <f t="shared" si="619"/>
        <v/>
      </c>
      <c r="CN254" s="1321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5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2" t="s">
        <v>182</v>
      </c>
      <c r="B255" s="622" t="str">
        <f t="shared" ref="B255:R255" si="625">IF(B253="","",B253*B254)</f>
        <v/>
      </c>
      <c r="C255" s="622" t="str">
        <f t="shared" si="625"/>
        <v/>
      </c>
      <c r="D255" s="622" t="str">
        <f t="shared" si="625"/>
        <v/>
      </c>
      <c r="E255" s="622" t="str">
        <f t="shared" si="625"/>
        <v/>
      </c>
      <c r="F255" s="622" t="str">
        <f t="shared" si="625"/>
        <v/>
      </c>
      <c r="G255" s="622" t="str">
        <f t="shared" si="625"/>
        <v/>
      </c>
      <c r="H255" s="622" t="str">
        <f t="shared" si="625"/>
        <v/>
      </c>
      <c r="I255" s="622" t="str">
        <f t="shared" si="625"/>
        <v/>
      </c>
      <c r="J255" s="622" t="str">
        <f t="shared" si="625"/>
        <v/>
      </c>
      <c r="K255" s="622" t="str">
        <f t="shared" si="625"/>
        <v/>
      </c>
      <c r="L255" s="622" t="str">
        <f t="shared" si="625"/>
        <v/>
      </c>
      <c r="M255" s="622" t="str">
        <f t="shared" si="625"/>
        <v/>
      </c>
      <c r="N255" s="622" t="str">
        <f t="shared" si="625"/>
        <v/>
      </c>
      <c r="O255" s="622" t="str">
        <f t="shared" si="625"/>
        <v/>
      </c>
      <c r="P255" s="622" t="str">
        <f t="shared" si="625"/>
        <v/>
      </c>
      <c r="Q255" s="622" t="str">
        <f t="shared" si="625"/>
        <v/>
      </c>
      <c r="R255" s="622" t="str">
        <f t="shared" si="625"/>
        <v/>
      </c>
      <c r="S255" s="654"/>
      <c r="T255" s="622" t="str">
        <f t="shared" ref="T255:AD255" si="626">IF(T253="","",T253*T254)</f>
        <v/>
      </c>
      <c r="U255" s="622" t="str">
        <f t="shared" si="626"/>
        <v/>
      </c>
      <c r="V255" s="622" t="str">
        <f t="shared" si="626"/>
        <v/>
      </c>
      <c r="W255" s="622" t="str">
        <f t="shared" si="626"/>
        <v/>
      </c>
      <c r="X255" s="622" t="str">
        <f t="shared" si="626"/>
        <v/>
      </c>
      <c r="Y255" s="622" t="str">
        <f t="shared" si="626"/>
        <v/>
      </c>
      <c r="Z255" s="622" t="str">
        <f t="shared" si="626"/>
        <v/>
      </c>
      <c r="AA255" s="622" t="str">
        <f t="shared" si="626"/>
        <v/>
      </c>
      <c r="AB255" s="622" t="str">
        <f t="shared" si="626"/>
        <v/>
      </c>
      <c r="AC255" s="622" t="str">
        <f t="shared" si="626"/>
        <v/>
      </c>
      <c r="AD255" s="622" t="str">
        <f t="shared" si="626"/>
        <v/>
      </c>
      <c r="AE255" s="622"/>
      <c r="AF255" s="622"/>
      <c r="AG255" s="622"/>
      <c r="AH255" s="622"/>
      <c r="AI255" s="622"/>
      <c r="AJ255" s="622"/>
      <c r="AK255" s="654"/>
      <c r="AL255" s="622" t="str">
        <f t="shared" ref="AL255:AV255" si="627">IF(AL253="","",AL253*AL254)</f>
        <v/>
      </c>
      <c r="AM255" s="622" t="str">
        <f t="shared" si="627"/>
        <v/>
      </c>
      <c r="AN255" s="622" t="str">
        <f t="shared" si="627"/>
        <v/>
      </c>
      <c r="AO255" s="622" t="str">
        <f t="shared" si="627"/>
        <v/>
      </c>
      <c r="AP255" s="622" t="str">
        <f t="shared" si="627"/>
        <v/>
      </c>
      <c r="AQ255" s="622" t="str">
        <f t="shared" si="627"/>
        <v/>
      </c>
      <c r="AR255" s="622" t="str">
        <f t="shared" si="627"/>
        <v/>
      </c>
      <c r="AS255" s="622" t="str">
        <f t="shared" si="627"/>
        <v/>
      </c>
      <c r="AT255" s="622" t="str">
        <f t="shared" si="627"/>
        <v/>
      </c>
      <c r="AU255" s="622" t="str">
        <f t="shared" si="627"/>
        <v/>
      </c>
      <c r="AV255" s="622" t="str">
        <f t="shared" si="627"/>
        <v/>
      </c>
      <c r="AW255" s="622"/>
      <c r="AX255" s="622"/>
      <c r="AY255" s="622"/>
      <c r="AZ255" s="622"/>
      <c r="BA255" s="622"/>
      <c r="BB255" s="622"/>
      <c r="BC255" s="654"/>
      <c r="BD255" s="622" t="str">
        <f t="shared" ref="BD255:BN255" si="628">IF(BD253="","",BD253*BD254)</f>
        <v/>
      </c>
      <c r="BE255" s="622" t="str">
        <f t="shared" si="628"/>
        <v/>
      </c>
      <c r="BF255" s="622" t="str">
        <f t="shared" si="628"/>
        <v/>
      </c>
      <c r="BG255" s="622" t="str">
        <f t="shared" si="628"/>
        <v/>
      </c>
      <c r="BH255" s="622" t="str">
        <f t="shared" si="628"/>
        <v/>
      </c>
      <c r="BI255" s="622" t="str">
        <f t="shared" si="628"/>
        <v/>
      </c>
      <c r="BJ255" s="622" t="str">
        <f t="shared" si="628"/>
        <v/>
      </c>
      <c r="BK255" s="622" t="str">
        <f t="shared" si="628"/>
        <v/>
      </c>
      <c r="BL255" s="622" t="str">
        <f t="shared" si="628"/>
        <v/>
      </c>
      <c r="BM255" s="622" t="str">
        <f t="shared" si="628"/>
        <v/>
      </c>
      <c r="BN255" s="622" t="str">
        <f t="shared" si="628"/>
        <v/>
      </c>
      <c r="BO255" s="622"/>
      <c r="BP255" s="622"/>
      <c r="BQ255" s="622"/>
      <c r="BR255" s="622"/>
      <c r="BS255" s="622"/>
      <c r="BT255" s="622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80" t="str">
        <f t="shared" si="547"/>
        <v/>
      </c>
      <c r="CD255" s="1321" t="str">
        <f t="shared" si="620"/>
        <v/>
      </c>
      <c r="CE255" s="1322" t="str">
        <f t="shared" si="619"/>
        <v/>
      </c>
      <c r="CF255" s="1322" t="str">
        <f t="shared" si="619"/>
        <v/>
      </c>
      <c r="CG255" s="1322" t="str">
        <f t="shared" si="619"/>
        <v/>
      </c>
      <c r="CH255" s="1322" t="str">
        <f t="shared" si="619"/>
        <v/>
      </c>
      <c r="CI255" s="1323" t="str">
        <f t="shared" si="619"/>
        <v/>
      </c>
      <c r="CJ255" s="1322" t="str">
        <f t="shared" si="619"/>
        <v/>
      </c>
      <c r="CK255" s="1322" t="str">
        <f t="shared" si="619"/>
        <v/>
      </c>
      <c r="CL255" s="1322" t="str">
        <f t="shared" si="619"/>
        <v/>
      </c>
      <c r="CM255" s="1322" t="str">
        <f t="shared" si="619"/>
        <v/>
      </c>
      <c r="CN255" s="1321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5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2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80" t="str">
        <f t="shared" si="547"/>
        <v/>
      </c>
      <c r="CD256" s="1321" t="str">
        <f t="shared" si="620"/>
        <v/>
      </c>
      <c r="CE256" s="1322" t="str">
        <f t="shared" si="619"/>
        <v/>
      </c>
      <c r="CF256" s="1322" t="str">
        <f t="shared" si="619"/>
        <v/>
      </c>
      <c r="CG256" s="1322" t="str">
        <f t="shared" si="619"/>
        <v/>
      </c>
      <c r="CH256" s="1322" t="str">
        <f t="shared" si="619"/>
        <v/>
      </c>
      <c r="CI256" s="1323" t="str">
        <f t="shared" si="619"/>
        <v/>
      </c>
      <c r="CJ256" s="1322" t="str">
        <f t="shared" si="619"/>
        <v/>
      </c>
      <c r="CK256" s="1322" t="str">
        <f t="shared" si="619"/>
        <v/>
      </c>
      <c r="CL256" s="1322" t="str">
        <f t="shared" si="619"/>
        <v/>
      </c>
      <c r="CM256" s="1322" t="str">
        <f t="shared" si="619"/>
        <v/>
      </c>
      <c r="CN256" s="1321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5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0" t="s">
        <v>226</v>
      </c>
      <c r="B257" s="625" t="str">
        <f t="shared" ref="B257:R257" si="629">IF(B251="","",(B251-B253-B256)*B252/B$46/365/$G$1)</f>
        <v/>
      </c>
      <c r="C257" s="625" t="str">
        <f t="shared" si="629"/>
        <v/>
      </c>
      <c r="D257" s="625" t="str">
        <f t="shared" si="629"/>
        <v/>
      </c>
      <c r="E257" s="625" t="str">
        <f t="shared" si="629"/>
        <v/>
      </c>
      <c r="F257" s="625" t="str">
        <f t="shared" si="629"/>
        <v/>
      </c>
      <c r="G257" s="625" t="str">
        <f t="shared" si="629"/>
        <v/>
      </c>
      <c r="H257" s="625" t="str">
        <f t="shared" si="629"/>
        <v/>
      </c>
      <c r="I257" s="625" t="str">
        <f t="shared" si="629"/>
        <v/>
      </c>
      <c r="J257" s="625" t="str">
        <f t="shared" si="629"/>
        <v/>
      </c>
      <c r="K257" s="625" t="str">
        <f t="shared" si="629"/>
        <v/>
      </c>
      <c r="L257" s="625" t="str">
        <f t="shared" si="629"/>
        <v/>
      </c>
      <c r="M257" s="625" t="str">
        <f t="shared" si="629"/>
        <v/>
      </c>
      <c r="N257" s="625" t="str">
        <f t="shared" si="629"/>
        <v/>
      </c>
      <c r="O257" s="625" t="str">
        <f t="shared" si="629"/>
        <v/>
      </c>
      <c r="P257" s="625" t="str">
        <f t="shared" si="629"/>
        <v/>
      </c>
      <c r="Q257" s="625" t="str">
        <f t="shared" si="629"/>
        <v/>
      </c>
      <c r="R257" s="625" t="str">
        <f t="shared" si="629"/>
        <v/>
      </c>
      <c r="S257" s="644"/>
      <c r="T257" s="625" t="str">
        <f t="shared" ref="T257:AD257" si="630">IF(T251="","",(T251-T253-T256)*T252/T$46/365/$G$1)</f>
        <v/>
      </c>
      <c r="U257" s="625" t="str">
        <f t="shared" si="630"/>
        <v/>
      </c>
      <c r="V257" s="625" t="str">
        <f t="shared" si="630"/>
        <v/>
      </c>
      <c r="W257" s="625" t="str">
        <f t="shared" si="630"/>
        <v/>
      </c>
      <c r="X257" s="625" t="str">
        <f t="shared" si="630"/>
        <v/>
      </c>
      <c r="Y257" s="625" t="str">
        <f t="shared" si="630"/>
        <v/>
      </c>
      <c r="Z257" s="625" t="str">
        <f t="shared" si="630"/>
        <v/>
      </c>
      <c r="AA257" s="625" t="str">
        <f t="shared" si="630"/>
        <v/>
      </c>
      <c r="AB257" s="625" t="str">
        <f t="shared" si="630"/>
        <v/>
      </c>
      <c r="AC257" s="625" t="str">
        <f t="shared" si="630"/>
        <v/>
      </c>
      <c r="AD257" s="625" t="str">
        <f t="shared" si="630"/>
        <v/>
      </c>
      <c r="AE257" s="625"/>
      <c r="AF257" s="625"/>
      <c r="AG257" s="625"/>
      <c r="AH257" s="625"/>
      <c r="AI257" s="625"/>
      <c r="AJ257" s="625"/>
      <c r="AK257" s="644"/>
      <c r="AL257" s="625" t="str">
        <f t="shared" ref="AL257:AV257" si="631">IF(AL251="","",(AL251-AL253-AL256)*AL252/AL$46/365/$G$1)</f>
        <v/>
      </c>
      <c r="AM257" s="625" t="str">
        <f t="shared" si="631"/>
        <v/>
      </c>
      <c r="AN257" s="625" t="str">
        <f t="shared" si="631"/>
        <v/>
      </c>
      <c r="AO257" s="625" t="str">
        <f t="shared" si="631"/>
        <v/>
      </c>
      <c r="AP257" s="625" t="str">
        <f t="shared" si="631"/>
        <v/>
      </c>
      <c r="AQ257" s="625" t="str">
        <f t="shared" si="631"/>
        <v/>
      </c>
      <c r="AR257" s="625" t="str">
        <f t="shared" si="631"/>
        <v/>
      </c>
      <c r="AS257" s="625" t="str">
        <f t="shared" si="631"/>
        <v/>
      </c>
      <c r="AT257" s="625" t="str">
        <f t="shared" si="631"/>
        <v/>
      </c>
      <c r="AU257" s="625" t="str">
        <f t="shared" si="631"/>
        <v/>
      </c>
      <c r="AV257" s="625" t="str">
        <f t="shared" si="631"/>
        <v/>
      </c>
      <c r="AW257" s="625"/>
      <c r="AX257" s="625"/>
      <c r="AY257" s="625"/>
      <c r="AZ257" s="625"/>
      <c r="BA257" s="625"/>
      <c r="BB257" s="625"/>
      <c r="BC257" s="644"/>
      <c r="BD257" s="625" t="str">
        <f t="shared" ref="BD257:BN257" si="632">IF(BD251="","",(BD251-BD253-BD256)*BD252/BD$46/365/$G$1)</f>
        <v/>
      </c>
      <c r="BE257" s="625" t="str">
        <f t="shared" si="632"/>
        <v/>
      </c>
      <c r="BF257" s="625" t="str">
        <f t="shared" si="632"/>
        <v/>
      </c>
      <c r="BG257" s="625" t="str">
        <f t="shared" si="632"/>
        <v/>
      </c>
      <c r="BH257" s="625" t="str">
        <f t="shared" si="632"/>
        <v/>
      </c>
      <c r="BI257" s="625" t="str">
        <f t="shared" si="632"/>
        <v/>
      </c>
      <c r="BJ257" s="625" t="str">
        <f t="shared" si="632"/>
        <v/>
      </c>
      <c r="BK257" s="625" t="str">
        <f t="shared" si="632"/>
        <v/>
      </c>
      <c r="BL257" s="625" t="str">
        <f t="shared" si="632"/>
        <v/>
      </c>
      <c r="BM257" s="625" t="str">
        <f t="shared" si="632"/>
        <v/>
      </c>
      <c r="BN257" s="625" t="str">
        <f t="shared" si="632"/>
        <v/>
      </c>
      <c r="BO257" s="625"/>
      <c r="BP257" s="625"/>
      <c r="BQ257" s="625"/>
      <c r="BR257" s="625"/>
      <c r="BS257" s="625"/>
      <c r="BT257" s="625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3" t="str">
        <f t="shared" si="547"/>
        <v/>
      </c>
      <c r="CD257" s="132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5" t="str">
        <f t="shared" si="633"/>
        <v/>
      </c>
      <c r="CG257" s="1325" t="str">
        <f t="shared" si="633"/>
        <v/>
      </c>
      <c r="CH257" s="1325" t="str">
        <f t="shared" si="633"/>
        <v/>
      </c>
      <c r="CI257" s="1326" t="str">
        <f t="shared" si="633"/>
        <v/>
      </c>
      <c r="CJ257" s="1325" t="str">
        <f t="shared" si="633"/>
        <v/>
      </c>
      <c r="CK257" s="1325" t="str">
        <f t="shared" si="633"/>
        <v/>
      </c>
      <c r="CL257" s="1325" t="str">
        <f t="shared" si="633"/>
        <v/>
      </c>
      <c r="CM257" s="1325" t="str">
        <f t="shared" si="633"/>
        <v/>
      </c>
      <c r="CN257" s="1324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5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80" t="str">
        <f t="shared" si="547"/>
        <v/>
      </c>
      <c r="CD258" s="1321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2" t="str">
        <f t="shared" si="633"/>
        <v/>
      </c>
      <c r="CF258" s="1322" t="str">
        <f t="shared" si="633"/>
        <v/>
      </c>
      <c r="CG258" s="1322" t="str">
        <f t="shared" si="633"/>
        <v/>
      </c>
      <c r="CH258" s="1322" t="str">
        <f t="shared" si="633"/>
        <v/>
      </c>
      <c r="CI258" s="1323" t="str">
        <f t="shared" si="633"/>
        <v/>
      </c>
      <c r="CJ258" s="1322" t="str">
        <f t="shared" si="633"/>
        <v/>
      </c>
      <c r="CK258" s="1322" t="str">
        <f t="shared" si="633"/>
        <v/>
      </c>
      <c r="CL258" s="1322" t="str">
        <f t="shared" si="633"/>
        <v/>
      </c>
      <c r="CM258" s="1322" t="str">
        <f t="shared" si="633"/>
        <v/>
      </c>
      <c r="CN258" s="1321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5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1" t="s">
        <v>259</v>
      </c>
      <c r="B259" s="694">
        <f>3500*$K$1</f>
        <v>14653.8</v>
      </c>
      <c r="C259" s="694">
        <f t="shared" ref="C259:R259" si="635">3500*$K$1</f>
        <v>14653.8</v>
      </c>
      <c r="D259" s="694">
        <f t="shared" si="635"/>
        <v>14653.8</v>
      </c>
      <c r="E259" s="694">
        <f t="shared" si="635"/>
        <v>14653.8</v>
      </c>
      <c r="F259" s="694">
        <f t="shared" si="635"/>
        <v>14653.8</v>
      </c>
      <c r="G259" s="694">
        <f t="shared" si="635"/>
        <v>14653.8</v>
      </c>
      <c r="H259" s="694">
        <f t="shared" si="635"/>
        <v>14653.8</v>
      </c>
      <c r="I259" s="694">
        <f t="shared" si="635"/>
        <v>14653.8</v>
      </c>
      <c r="J259" s="694">
        <f t="shared" si="635"/>
        <v>14653.8</v>
      </c>
      <c r="K259" s="694">
        <f t="shared" si="635"/>
        <v>14653.8</v>
      </c>
      <c r="L259" s="694">
        <f t="shared" si="635"/>
        <v>14653.8</v>
      </c>
      <c r="M259" s="694">
        <f t="shared" si="635"/>
        <v>14653.8</v>
      </c>
      <c r="N259" s="694">
        <f t="shared" si="635"/>
        <v>14653.8</v>
      </c>
      <c r="O259" s="694">
        <f t="shared" si="635"/>
        <v>14653.8</v>
      </c>
      <c r="P259" s="694">
        <f t="shared" si="635"/>
        <v>14653.8</v>
      </c>
      <c r="Q259" s="694">
        <f t="shared" si="635"/>
        <v>14653.8</v>
      </c>
      <c r="R259" s="694">
        <f t="shared" si="635"/>
        <v>14653.8</v>
      </c>
      <c r="S259" s="702"/>
      <c r="T259" s="694">
        <f>3500*$K$1</f>
        <v>14653.8</v>
      </c>
      <c r="U259" s="694">
        <f t="shared" ref="U259:AD259" si="636">3500*$K$1</f>
        <v>14653.8</v>
      </c>
      <c r="V259" s="694">
        <f t="shared" si="636"/>
        <v>14653.8</v>
      </c>
      <c r="W259" s="694">
        <f t="shared" si="636"/>
        <v>14653.8</v>
      </c>
      <c r="X259" s="694">
        <f t="shared" si="636"/>
        <v>14653.8</v>
      </c>
      <c r="Y259" s="694">
        <f t="shared" si="636"/>
        <v>14653.8</v>
      </c>
      <c r="Z259" s="694">
        <f t="shared" si="636"/>
        <v>14653.8</v>
      </c>
      <c r="AA259" s="694">
        <f t="shared" si="636"/>
        <v>14653.8</v>
      </c>
      <c r="AB259" s="694">
        <f t="shared" si="636"/>
        <v>14653.8</v>
      </c>
      <c r="AC259" s="694">
        <f t="shared" si="636"/>
        <v>14653.8</v>
      </c>
      <c r="AD259" s="694">
        <f t="shared" si="636"/>
        <v>14653.8</v>
      </c>
      <c r="AE259" s="694"/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V259" si="637">3500*$K$1</f>
        <v>14653.8</v>
      </c>
      <c r="AN259" s="694">
        <f t="shared" si="637"/>
        <v>14653.8</v>
      </c>
      <c r="AO259" s="694">
        <f t="shared" si="637"/>
        <v>14653.8</v>
      </c>
      <c r="AP259" s="694">
        <f t="shared" si="637"/>
        <v>14653.8</v>
      </c>
      <c r="AQ259" s="694">
        <f t="shared" si="637"/>
        <v>14653.8</v>
      </c>
      <c r="AR259" s="694">
        <f t="shared" si="637"/>
        <v>14653.8</v>
      </c>
      <c r="AS259" s="694">
        <f t="shared" si="637"/>
        <v>14653.8</v>
      </c>
      <c r="AT259" s="694">
        <f t="shared" si="637"/>
        <v>14653.8</v>
      </c>
      <c r="AU259" s="694">
        <f t="shared" si="637"/>
        <v>14653.8</v>
      </c>
      <c r="AV259" s="694">
        <f t="shared" si="637"/>
        <v>14653.8</v>
      </c>
      <c r="AW259" s="694"/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38">3500*$K$1</f>
        <v>14653.8</v>
      </c>
      <c r="BF259" s="694">
        <f t="shared" si="638"/>
        <v>14653.8</v>
      </c>
      <c r="BG259" s="694">
        <f t="shared" si="638"/>
        <v>14653.8</v>
      </c>
      <c r="BH259" s="694">
        <f t="shared" si="638"/>
        <v>14653.8</v>
      </c>
      <c r="BI259" s="694">
        <f t="shared" si="638"/>
        <v>14653.8</v>
      </c>
      <c r="BJ259" s="694">
        <f t="shared" si="638"/>
        <v>14653.8</v>
      </c>
      <c r="BK259" s="694">
        <f t="shared" si="638"/>
        <v>14653.8</v>
      </c>
      <c r="BL259" s="694">
        <f t="shared" si="638"/>
        <v>14653.8</v>
      </c>
      <c r="BM259" s="694">
        <f t="shared" si="638"/>
        <v>14653.8</v>
      </c>
      <c r="BN259" s="694">
        <f t="shared" si="638"/>
        <v>14653.8</v>
      </c>
      <c r="BO259" s="694"/>
      <c r="BP259" s="694"/>
      <c r="BQ259" s="694"/>
      <c r="BR259" s="694"/>
      <c r="BS259" s="694"/>
      <c r="BT259" s="694"/>
      <c r="BU259" s="665"/>
      <c r="BV259" s="694">
        <f t="shared" si="638"/>
        <v>14653.8</v>
      </c>
      <c r="BW259" s="694">
        <f t="shared" si="638"/>
        <v>14653.8</v>
      </c>
      <c r="BX259" s="694">
        <f t="shared" si="638"/>
        <v>14653.8</v>
      </c>
      <c r="BY259" s="694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80">
        <f t="shared" si="547"/>
        <v>14653.800000000001</v>
      </c>
      <c r="CD259" s="1321">
        <f t="shared" si="634"/>
        <v>14653.8</v>
      </c>
      <c r="CE259" s="1322">
        <f t="shared" si="633"/>
        <v>14653.8</v>
      </c>
      <c r="CF259" s="1322">
        <f t="shared" si="633"/>
        <v>14653.8</v>
      </c>
      <c r="CG259" s="1322">
        <f t="shared" si="633"/>
        <v>14653.8</v>
      </c>
      <c r="CH259" s="1322">
        <f t="shared" si="633"/>
        <v>14653.8</v>
      </c>
      <c r="CI259" s="1323">
        <f t="shared" si="633"/>
        <v>14653.8</v>
      </c>
      <c r="CJ259" s="1322">
        <f t="shared" si="633"/>
        <v>14653.8</v>
      </c>
      <c r="CK259" s="1322">
        <f t="shared" si="633"/>
        <v>14653.8</v>
      </c>
      <c r="CL259" s="1322">
        <f t="shared" si="633"/>
        <v>14653.8</v>
      </c>
      <c r="CM259" s="1322">
        <f t="shared" si="633"/>
        <v>14653.8</v>
      </c>
      <c r="CN259" s="1321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5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80" t="str">
        <f t="shared" si="547"/>
        <v/>
      </c>
      <c r="CD260" s="1321" t="str">
        <f t="shared" si="634"/>
        <v/>
      </c>
      <c r="CE260" s="1322" t="str">
        <f t="shared" si="633"/>
        <v/>
      </c>
      <c r="CF260" s="1322" t="str">
        <f t="shared" si="633"/>
        <v/>
      </c>
      <c r="CG260" s="1322" t="str">
        <f t="shared" si="633"/>
        <v/>
      </c>
      <c r="CH260" s="1322" t="str">
        <f t="shared" si="633"/>
        <v/>
      </c>
      <c r="CI260" s="1323" t="str">
        <f t="shared" si="633"/>
        <v/>
      </c>
      <c r="CJ260" s="1322" t="str">
        <f t="shared" si="633"/>
        <v/>
      </c>
      <c r="CK260" s="1322" t="str">
        <f t="shared" si="633"/>
        <v/>
      </c>
      <c r="CL260" s="1322" t="str">
        <f t="shared" si="633"/>
        <v/>
      </c>
      <c r="CM260" s="1322" t="str">
        <f t="shared" si="633"/>
        <v/>
      </c>
      <c r="CN260" s="1321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5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2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5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80" t="str">
        <f t="shared" si="547"/>
        <v/>
      </c>
      <c r="CD261" s="1321" t="str">
        <f t="shared" si="634"/>
        <v/>
      </c>
      <c r="CE261" s="1322" t="str">
        <f t="shared" si="633"/>
        <v/>
      </c>
      <c r="CF261" s="1322" t="str">
        <f t="shared" si="633"/>
        <v/>
      </c>
      <c r="CG261" s="1322" t="str">
        <f t="shared" si="633"/>
        <v/>
      </c>
      <c r="CH261" s="1322" t="str">
        <f t="shared" si="633"/>
        <v/>
      </c>
      <c r="CI261" s="1323" t="str">
        <f t="shared" si="633"/>
        <v/>
      </c>
      <c r="CJ261" s="1322" t="str">
        <f t="shared" si="633"/>
        <v/>
      </c>
      <c r="CK261" s="1322" t="str">
        <f t="shared" si="633"/>
        <v/>
      </c>
      <c r="CL261" s="1322" t="str">
        <f t="shared" si="633"/>
        <v/>
      </c>
      <c r="CM261" s="1322" t="str">
        <f t="shared" si="633"/>
        <v/>
      </c>
      <c r="CN261" s="1321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5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2" t="s">
        <v>182</v>
      </c>
      <c r="B262" s="622" t="str">
        <f t="shared" ref="B262:R262" si="639">IF(B260="","",B260*B261)</f>
        <v/>
      </c>
      <c r="C262" s="622" t="str">
        <f t="shared" si="639"/>
        <v/>
      </c>
      <c r="D262" s="622" t="str">
        <f t="shared" si="639"/>
        <v/>
      </c>
      <c r="E262" s="622" t="str">
        <f t="shared" si="639"/>
        <v/>
      </c>
      <c r="F262" s="622" t="str">
        <f t="shared" si="639"/>
        <v/>
      </c>
      <c r="G262" s="622" t="str">
        <f t="shared" si="639"/>
        <v/>
      </c>
      <c r="H262" s="622" t="str">
        <f t="shared" si="639"/>
        <v/>
      </c>
      <c r="I262" s="622" t="str">
        <f t="shared" si="639"/>
        <v/>
      </c>
      <c r="J262" s="622" t="str">
        <f t="shared" si="639"/>
        <v/>
      </c>
      <c r="K262" s="622" t="str">
        <f t="shared" si="639"/>
        <v/>
      </c>
      <c r="L262" s="622" t="str">
        <f t="shared" si="639"/>
        <v/>
      </c>
      <c r="M262" s="622" t="str">
        <f t="shared" si="639"/>
        <v/>
      </c>
      <c r="N262" s="622" t="str">
        <f t="shared" si="639"/>
        <v/>
      </c>
      <c r="O262" s="622" t="str">
        <f t="shared" si="639"/>
        <v/>
      </c>
      <c r="P262" s="622" t="str">
        <f t="shared" si="639"/>
        <v/>
      </c>
      <c r="Q262" s="622" t="str">
        <f t="shared" si="639"/>
        <v/>
      </c>
      <c r="R262" s="622" t="str">
        <f t="shared" si="639"/>
        <v/>
      </c>
      <c r="S262" s="654"/>
      <c r="T262" s="622" t="str">
        <f t="shared" ref="T262:AD262" si="640">IF(T260="","",T260*T261)</f>
        <v/>
      </c>
      <c r="U262" s="622" t="str">
        <f t="shared" si="640"/>
        <v/>
      </c>
      <c r="V262" s="622" t="str">
        <f t="shared" si="640"/>
        <v/>
      </c>
      <c r="W262" s="622" t="str">
        <f t="shared" si="640"/>
        <v/>
      </c>
      <c r="X262" s="622" t="str">
        <f t="shared" si="640"/>
        <v/>
      </c>
      <c r="Y262" s="622" t="str">
        <f t="shared" si="640"/>
        <v/>
      </c>
      <c r="Z262" s="622" t="str">
        <f t="shared" si="640"/>
        <v/>
      </c>
      <c r="AA262" s="622" t="str">
        <f t="shared" si="640"/>
        <v/>
      </c>
      <c r="AB262" s="622" t="str">
        <f t="shared" si="640"/>
        <v/>
      </c>
      <c r="AC262" s="622" t="str">
        <f t="shared" si="640"/>
        <v/>
      </c>
      <c r="AD262" s="622" t="str">
        <f t="shared" si="640"/>
        <v/>
      </c>
      <c r="AE262" s="622"/>
      <c r="AF262" s="622"/>
      <c r="AG262" s="622"/>
      <c r="AH262" s="622"/>
      <c r="AI262" s="622"/>
      <c r="AJ262" s="622"/>
      <c r="AK262" s="654"/>
      <c r="AL262" s="622" t="str">
        <f t="shared" ref="AL262:AV262" si="641">IF(AL260="","",AL260*AL261)</f>
        <v/>
      </c>
      <c r="AM262" s="622" t="str">
        <f t="shared" si="641"/>
        <v/>
      </c>
      <c r="AN262" s="622" t="str">
        <f t="shared" si="641"/>
        <v/>
      </c>
      <c r="AO262" s="622" t="str">
        <f t="shared" si="641"/>
        <v/>
      </c>
      <c r="AP262" s="622" t="str">
        <f t="shared" si="641"/>
        <v/>
      </c>
      <c r="AQ262" s="622" t="str">
        <f t="shared" si="641"/>
        <v/>
      </c>
      <c r="AR262" s="622" t="str">
        <f t="shared" si="641"/>
        <v/>
      </c>
      <c r="AS262" s="622" t="str">
        <f t="shared" si="641"/>
        <v/>
      </c>
      <c r="AT262" s="622" t="str">
        <f t="shared" si="641"/>
        <v/>
      </c>
      <c r="AU262" s="622" t="str">
        <f t="shared" si="641"/>
        <v/>
      </c>
      <c r="AV262" s="622" t="str">
        <f t="shared" si="641"/>
        <v/>
      </c>
      <c r="AW262" s="622"/>
      <c r="AX262" s="622"/>
      <c r="AY262" s="622"/>
      <c r="AZ262" s="622"/>
      <c r="BA262" s="622"/>
      <c r="BB262" s="622"/>
      <c r="BC262" s="654"/>
      <c r="BD262" s="622" t="str">
        <f t="shared" ref="BD262:BN262" si="642">IF(BD260="","",BD260*BD261)</f>
        <v/>
      </c>
      <c r="BE262" s="622" t="str">
        <f t="shared" si="642"/>
        <v/>
      </c>
      <c r="BF262" s="622" t="str">
        <f t="shared" si="642"/>
        <v/>
      </c>
      <c r="BG262" s="622" t="str">
        <f t="shared" si="642"/>
        <v/>
      </c>
      <c r="BH262" s="622" t="str">
        <f t="shared" si="642"/>
        <v/>
      </c>
      <c r="BI262" s="622" t="str">
        <f t="shared" si="642"/>
        <v/>
      </c>
      <c r="BJ262" s="622" t="str">
        <f t="shared" si="642"/>
        <v/>
      </c>
      <c r="BK262" s="622" t="str">
        <f t="shared" si="642"/>
        <v/>
      </c>
      <c r="BL262" s="622" t="str">
        <f t="shared" si="642"/>
        <v/>
      </c>
      <c r="BM262" s="622" t="str">
        <f t="shared" si="642"/>
        <v/>
      </c>
      <c r="BN262" s="622" t="str">
        <f t="shared" si="642"/>
        <v/>
      </c>
      <c r="BO262" s="622"/>
      <c r="BP262" s="622"/>
      <c r="BQ262" s="622"/>
      <c r="BR262" s="622"/>
      <c r="BS262" s="622"/>
      <c r="BT262" s="622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80" t="str">
        <f t="shared" si="547"/>
        <v/>
      </c>
      <c r="CD262" s="1321" t="str">
        <f t="shared" si="634"/>
        <v/>
      </c>
      <c r="CE262" s="1322" t="str">
        <f t="shared" si="633"/>
        <v/>
      </c>
      <c r="CF262" s="1322" t="str">
        <f t="shared" si="633"/>
        <v/>
      </c>
      <c r="CG262" s="1322" t="str">
        <f t="shared" si="633"/>
        <v/>
      </c>
      <c r="CH262" s="1322" t="str">
        <f t="shared" si="633"/>
        <v/>
      </c>
      <c r="CI262" s="1323" t="str">
        <f t="shared" si="633"/>
        <v/>
      </c>
      <c r="CJ262" s="1322" t="str">
        <f t="shared" si="633"/>
        <v/>
      </c>
      <c r="CK262" s="1322" t="str">
        <f t="shared" si="633"/>
        <v/>
      </c>
      <c r="CL262" s="1322" t="str">
        <f t="shared" si="633"/>
        <v/>
      </c>
      <c r="CM262" s="1322" t="str">
        <f t="shared" si="633"/>
        <v/>
      </c>
      <c r="CN262" s="1321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5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2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80" t="str">
        <f t="shared" si="547"/>
        <v/>
      </c>
      <c r="CD263" s="1321" t="str">
        <f t="shared" si="634"/>
        <v/>
      </c>
      <c r="CE263" s="1322" t="str">
        <f t="shared" si="633"/>
        <v/>
      </c>
      <c r="CF263" s="1322" t="str">
        <f t="shared" si="633"/>
        <v/>
      </c>
      <c r="CG263" s="1322" t="str">
        <f t="shared" si="633"/>
        <v/>
      </c>
      <c r="CH263" s="1322" t="str">
        <f t="shared" si="633"/>
        <v/>
      </c>
      <c r="CI263" s="1323" t="str">
        <f t="shared" si="633"/>
        <v/>
      </c>
      <c r="CJ263" s="1322" t="str">
        <f t="shared" si="633"/>
        <v/>
      </c>
      <c r="CK263" s="1322" t="str">
        <f t="shared" si="633"/>
        <v/>
      </c>
      <c r="CL263" s="1322" t="str">
        <f t="shared" si="633"/>
        <v/>
      </c>
      <c r="CM263" s="1322" t="str">
        <f t="shared" si="633"/>
        <v/>
      </c>
      <c r="CN263" s="1321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5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0" t="s">
        <v>226</v>
      </c>
      <c r="B264" s="625" t="str">
        <f t="shared" ref="B264:R264" si="643">IF(B258="","",(B258-B260-B263)*B259/B$46/365/$G$1)</f>
        <v/>
      </c>
      <c r="C264" s="625" t="str">
        <f t="shared" si="643"/>
        <v/>
      </c>
      <c r="D264" s="625" t="str">
        <f t="shared" si="643"/>
        <v/>
      </c>
      <c r="E264" s="625" t="str">
        <f t="shared" si="643"/>
        <v/>
      </c>
      <c r="F264" s="625" t="str">
        <f t="shared" si="643"/>
        <v/>
      </c>
      <c r="G264" s="625" t="str">
        <f t="shared" si="643"/>
        <v/>
      </c>
      <c r="H264" s="625" t="str">
        <f t="shared" si="643"/>
        <v/>
      </c>
      <c r="I264" s="625" t="str">
        <f t="shared" si="643"/>
        <v/>
      </c>
      <c r="J264" s="625" t="str">
        <f t="shared" si="643"/>
        <v/>
      </c>
      <c r="K264" s="625" t="str">
        <f t="shared" si="643"/>
        <v/>
      </c>
      <c r="L264" s="625" t="str">
        <f t="shared" si="643"/>
        <v/>
      </c>
      <c r="M264" s="625" t="str">
        <f t="shared" si="643"/>
        <v/>
      </c>
      <c r="N264" s="625" t="str">
        <f t="shared" si="643"/>
        <v/>
      </c>
      <c r="O264" s="625" t="str">
        <f t="shared" si="643"/>
        <v/>
      </c>
      <c r="P264" s="625" t="str">
        <f t="shared" si="643"/>
        <v/>
      </c>
      <c r="Q264" s="625" t="str">
        <f t="shared" si="643"/>
        <v/>
      </c>
      <c r="R264" s="625" t="str">
        <f t="shared" si="643"/>
        <v/>
      </c>
      <c r="S264" s="644"/>
      <c r="T264" s="625" t="str">
        <f t="shared" ref="T264:AD264" si="644">IF(T258="","",(T258-T260-T263)*T259/T$46/365/$G$1)</f>
        <v/>
      </c>
      <c r="U264" s="625" t="str">
        <f t="shared" si="644"/>
        <v/>
      </c>
      <c r="V264" s="625" t="str">
        <f t="shared" si="644"/>
        <v/>
      </c>
      <c r="W264" s="625" t="str">
        <f t="shared" si="644"/>
        <v/>
      </c>
      <c r="X264" s="625" t="str">
        <f t="shared" si="644"/>
        <v/>
      </c>
      <c r="Y264" s="625" t="str">
        <f t="shared" si="644"/>
        <v/>
      </c>
      <c r="Z264" s="625" t="str">
        <f t="shared" si="644"/>
        <v/>
      </c>
      <c r="AA264" s="625" t="str">
        <f t="shared" si="644"/>
        <v/>
      </c>
      <c r="AB264" s="625" t="str">
        <f t="shared" si="644"/>
        <v/>
      </c>
      <c r="AC264" s="625" t="str">
        <f t="shared" si="644"/>
        <v/>
      </c>
      <c r="AD264" s="625" t="str">
        <f t="shared" si="644"/>
        <v/>
      </c>
      <c r="AE264" s="625"/>
      <c r="AF264" s="625"/>
      <c r="AG264" s="625"/>
      <c r="AH264" s="625"/>
      <c r="AI264" s="625"/>
      <c r="AJ264" s="625"/>
      <c r="AK264" s="644"/>
      <c r="AL264" s="625" t="str">
        <f t="shared" ref="AL264:AV264" si="645">IF(AL258="","",(AL258-AL260-AL263)*AL259/AL$46/365/$G$1)</f>
        <v/>
      </c>
      <c r="AM264" s="625" t="str">
        <f t="shared" si="645"/>
        <v/>
      </c>
      <c r="AN264" s="625" t="str">
        <f t="shared" si="645"/>
        <v/>
      </c>
      <c r="AO264" s="625" t="str">
        <f t="shared" si="645"/>
        <v/>
      </c>
      <c r="AP264" s="625" t="str">
        <f t="shared" si="645"/>
        <v/>
      </c>
      <c r="AQ264" s="625" t="str">
        <f t="shared" si="645"/>
        <v/>
      </c>
      <c r="AR264" s="625" t="str">
        <f t="shared" si="645"/>
        <v/>
      </c>
      <c r="AS264" s="625" t="str">
        <f t="shared" si="645"/>
        <v/>
      </c>
      <c r="AT264" s="625" t="str">
        <f t="shared" si="645"/>
        <v/>
      </c>
      <c r="AU264" s="625" t="str">
        <f t="shared" si="645"/>
        <v/>
      </c>
      <c r="AV264" s="625" t="str">
        <f t="shared" si="645"/>
        <v/>
      </c>
      <c r="AW264" s="625"/>
      <c r="AX264" s="625"/>
      <c r="AY264" s="625"/>
      <c r="AZ264" s="625"/>
      <c r="BA264" s="625"/>
      <c r="BB264" s="625"/>
      <c r="BC264" s="644"/>
      <c r="BD264" s="625" t="str">
        <f t="shared" ref="BD264:BN264" si="646">IF(BD258="","",(BD258-BD260-BD263)*BD259/BD$46/365/$G$1)</f>
        <v/>
      </c>
      <c r="BE264" s="625" t="str">
        <f t="shared" si="646"/>
        <v/>
      </c>
      <c r="BF264" s="625" t="str">
        <f t="shared" si="646"/>
        <v/>
      </c>
      <c r="BG264" s="625" t="str">
        <f t="shared" si="646"/>
        <v/>
      </c>
      <c r="BH264" s="625" t="str">
        <f t="shared" si="646"/>
        <v/>
      </c>
      <c r="BI264" s="625" t="str">
        <f t="shared" si="646"/>
        <v/>
      </c>
      <c r="BJ264" s="625" t="str">
        <f t="shared" si="646"/>
        <v/>
      </c>
      <c r="BK264" s="625" t="str">
        <f t="shared" si="646"/>
        <v/>
      </c>
      <c r="BL264" s="625" t="str">
        <f t="shared" si="646"/>
        <v/>
      </c>
      <c r="BM264" s="625" t="str">
        <f t="shared" si="646"/>
        <v/>
      </c>
      <c r="BN264" s="625" t="str">
        <f t="shared" si="646"/>
        <v/>
      </c>
      <c r="BO264" s="625"/>
      <c r="BP264" s="625"/>
      <c r="BQ264" s="625"/>
      <c r="BR264" s="625"/>
      <c r="BS264" s="625"/>
      <c r="BT264" s="625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3" t="str">
        <f t="shared" si="547"/>
        <v/>
      </c>
      <c r="CD264" s="132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5" t="str">
        <f t="shared" si="647"/>
        <v/>
      </c>
      <c r="CG264" s="1325" t="str">
        <f t="shared" si="647"/>
        <v/>
      </c>
      <c r="CH264" s="1325" t="str">
        <f t="shared" si="647"/>
        <v/>
      </c>
      <c r="CI264" s="1326" t="str">
        <f t="shared" si="647"/>
        <v/>
      </c>
      <c r="CJ264" s="1325" t="str">
        <f t="shared" si="647"/>
        <v/>
      </c>
      <c r="CK264" s="1325" t="str">
        <f t="shared" si="647"/>
        <v/>
      </c>
      <c r="CL264" s="1325" t="str">
        <f t="shared" si="647"/>
        <v/>
      </c>
      <c r="CM264" s="1325" t="str">
        <f t="shared" si="647"/>
        <v/>
      </c>
      <c r="CN264" s="1324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5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80" t="str">
        <f t="shared" si="547"/>
        <v/>
      </c>
      <c r="CD265" s="1321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2" t="str">
        <f t="shared" si="647"/>
        <v/>
      </c>
      <c r="CF265" s="1322" t="str">
        <f t="shared" si="647"/>
        <v/>
      </c>
      <c r="CG265" s="1322" t="str">
        <f t="shared" si="647"/>
        <v/>
      </c>
      <c r="CH265" s="1322" t="str">
        <f t="shared" si="647"/>
        <v/>
      </c>
      <c r="CI265" s="1323" t="str">
        <f t="shared" si="647"/>
        <v/>
      </c>
      <c r="CJ265" s="1322" t="str">
        <f t="shared" si="647"/>
        <v/>
      </c>
      <c r="CK265" s="1322" t="str">
        <f t="shared" si="647"/>
        <v/>
      </c>
      <c r="CL265" s="1322" t="str">
        <f t="shared" si="647"/>
        <v/>
      </c>
      <c r="CM265" s="1322" t="str">
        <f t="shared" si="647"/>
        <v/>
      </c>
      <c r="CN265" s="1321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5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1" t="s">
        <v>259</v>
      </c>
      <c r="B266" s="694">
        <f>3400*$K$1</f>
        <v>14235.119999999999</v>
      </c>
      <c r="C266" s="694">
        <f t="shared" ref="C266:R266" si="649">3400*$K$1</f>
        <v>14235.119999999999</v>
      </c>
      <c r="D266" s="694">
        <f t="shared" si="649"/>
        <v>14235.119999999999</v>
      </c>
      <c r="E266" s="694">
        <f t="shared" si="649"/>
        <v>14235.119999999999</v>
      </c>
      <c r="F266" s="694">
        <f t="shared" si="649"/>
        <v>14235.119999999999</v>
      </c>
      <c r="G266" s="694">
        <f t="shared" si="649"/>
        <v>14235.119999999999</v>
      </c>
      <c r="H266" s="694">
        <f t="shared" si="649"/>
        <v>14235.119999999999</v>
      </c>
      <c r="I266" s="694">
        <f t="shared" si="649"/>
        <v>14235.119999999999</v>
      </c>
      <c r="J266" s="694">
        <f t="shared" si="649"/>
        <v>14235.119999999999</v>
      </c>
      <c r="K266" s="694">
        <f t="shared" si="649"/>
        <v>14235.119999999999</v>
      </c>
      <c r="L266" s="694">
        <f t="shared" si="649"/>
        <v>14235.119999999999</v>
      </c>
      <c r="M266" s="694">
        <f t="shared" si="649"/>
        <v>14235.119999999999</v>
      </c>
      <c r="N266" s="694">
        <f t="shared" si="649"/>
        <v>14235.119999999999</v>
      </c>
      <c r="O266" s="694">
        <f t="shared" si="649"/>
        <v>14235.119999999999</v>
      </c>
      <c r="P266" s="694">
        <f t="shared" si="649"/>
        <v>14235.119999999999</v>
      </c>
      <c r="Q266" s="694">
        <f t="shared" si="649"/>
        <v>14235.119999999999</v>
      </c>
      <c r="R266" s="694">
        <f t="shared" si="649"/>
        <v>14235.119999999999</v>
      </c>
      <c r="S266" s="702"/>
      <c r="T266" s="694">
        <f>3400*$K$1</f>
        <v>14235.119999999999</v>
      </c>
      <c r="U266" s="694">
        <f t="shared" ref="U266:AD266" si="650">3400*$K$1</f>
        <v>14235.119999999999</v>
      </c>
      <c r="V266" s="694">
        <f t="shared" si="650"/>
        <v>14235.119999999999</v>
      </c>
      <c r="W266" s="694">
        <f t="shared" si="650"/>
        <v>14235.119999999999</v>
      </c>
      <c r="X266" s="694">
        <f t="shared" si="650"/>
        <v>14235.119999999999</v>
      </c>
      <c r="Y266" s="694">
        <f t="shared" si="650"/>
        <v>14235.119999999999</v>
      </c>
      <c r="Z266" s="694">
        <f t="shared" si="650"/>
        <v>14235.119999999999</v>
      </c>
      <c r="AA266" s="694">
        <f t="shared" si="650"/>
        <v>14235.119999999999</v>
      </c>
      <c r="AB266" s="694">
        <f t="shared" si="650"/>
        <v>14235.119999999999</v>
      </c>
      <c r="AC266" s="694">
        <f t="shared" si="650"/>
        <v>14235.119999999999</v>
      </c>
      <c r="AD266" s="694">
        <f t="shared" si="650"/>
        <v>14235.119999999999</v>
      </c>
      <c r="AE266" s="694"/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V266" si="651">3400*$K$1</f>
        <v>14235.119999999999</v>
      </c>
      <c r="AN266" s="694">
        <f t="shared" si="651"/>
        <v>14235.119999999999</v>
      </c>
      <c r="AO266" s="694">
        <f t="shared" si="651"/>
        <v>14235.119999999999</v>
      </c>
      <c r="AP266" s="694">
        <f t="shared" si="651"/>
        <v>14235.119999999999</v>
      </c>
      <c r="AQ266" s="694">
        <f t="shared" si="651"/>
        <v>14235.119999999999</v>
      </c>
      <c r="AR266" s="694">
        <f t="shared" si="651"/>
        <v>14235.119999999999</v>
      </c>
      <c r="AS266" s="694">
        <f t="shared" si="651"/>
        <v>14235.119999999999</v>
      </c>
      <c r="AT266" s="694">
        <f t="shared" si="651"/>
        <v>14235.119999999999</v>
      </c>
      <c r="AU266" s="694">
        <f t="shared" si="651"/>
        <v>14235.119999999999</v>
      </c>
      <c r="AV266" s="694">
        <f t="shared" si="651"/>
        <v>14235.119999999999</v>
      </c>
      <c r="AW266" s="694"/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52">3400*$K$1</f>
        <v>14235.119999999999</v>
      </c>
      <c r="BF266" s="694">
        <f t="shared" si="652"/>
        <v>14235.119999999999</v>
      </c>
      <c r="BG266" s="694">
        <f t="shared" si="652"/>
        <v>14235.119999999999</v>
      </c>
      <c r="BH266" s="694">
        <f t="shared" si="652"/>
        <v>14235.119999999999</v>
      </c>
      <c r="BI266" s="694">
        <f t="shared" si="652"/>
        <v>14235.119999999999</v>
      </c>
      <c r="BJ266" s="694">
        <f t="shared" si="652"/>
        <v>14235.119999999999</v>
      </c>
      <c r="BK266" s="694">
        <f t="shared" si="652"/>
        <v>14235.119999999999</v>
      </c>
      <c r="BL266" s="694">
        <f t="shared" si="652"/>
        <v>14235.119999999999</v>
      </c>
      <c r="BM266" s="694">
        <f t="shared" si="652"/>
        <v>14235.119999999999</v>
      </c>
      <c r="BN266" s="694">
        <f t="shared" si="652"/>
        <v>14235.119999999999</v>
      </c>
      <c r="BO266" s="694"/>
      <c r="BP266" s="694"/>
      <c r="BQ266" s="694"/>
      <c r="BR266" s="694"/>
      <c r="BS266" s="694"/>
      <c r="BT266" s="694"/>
      <c r="BU266" s="639"/>
      <c r="BV266" s="694">
        <f t="shared" si="652"/>
        <v>14235.119999999999</v>
      </c>
      <c r="BW266" s="694">
        <f t="shared" si="652"/>
        <v>14235.119999999999</v>
      </c>
      <c r="BX266" s="694">
        <f t="shared" si="652"/>
        <v>14235.119999999999</v>
      </c>
      <c r="BY266" s="694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80">
        <f t="shared" si="547"/>
        <v>14235.119999999999</v>
      </c>
      <c r="CD266" s="1321">
        <f t="shared" si="648"/>
        <v>14235.119999999999</v>
      </c>
      <c r="CE266" s="1322">
        <f t="shared" si="647"/>
        <v>14235.119999999999</v>
      </c>
      <c r="CF266" s="1322">
        <f t="shared" si="647"/>
        <v>14235.119999999999</v>
      </c>
      <c r="CG266" s="1322">
        <f t="shared" si="647"/>
        <v>14235.119999999999</v>
      </c>
      <c r="CH266" s="1322">
        <f t="shared" si="647"/>
        <v>14235.119999999999</v>
      </c>
      <c r="CI266" s="1323">
        <f t="shared" si="647"/>
        <v>14235.119999999999</v>
      </c>
      <c r="CJ266" s="1322">
        <f t="shared" si="647"/>
        <v>14235.119999999999</v>
      </c>
      <c r="CK266" s="1322">
        <f t="shared" si="647"/>
        <v>14235.119999999999</v>
      </c>
      <c r="CL266" s="1322">
        <f t="shared" si="647"/>
        <v>14235.119999999999</v>
      </c>
      <c r="CM266" s="1322">
        <f t="shared" si="647"/>
        <v>14235.119999999999</v>
      </c>
      <c r="CN266" s="1321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5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80">
        <f t="shared" si="547"/>
        <v>0</v>
      </c>
      <c r="CD267" s="1321" t="str">
        <f t="shared" si="648"/>
        <v/>
      </c>
      <c r="CE267" s="1322" t="str">
        <f t="shared" si="647"/>
        <v/>
      </c>
      <c r="CF267" s="1322" t="str">
        <f t="shared" si="647"/>
        <v/>
      </c>
      <c r="CG267" s="1322" t="str">
        <f t="shared" si="647"/>
        <v/>
      </c>
      <c r="CH267" s="1322">
        <f t="shared" si="647"/>
        <v>0</v>
      </c>
      <c r="CI267" s="1323">
        <f t="shared" si="647"/>
        <v>0</v>
      </c>
      <c r="CJ267" s="1322">
        <f t="shared" si="647"/>
        <v>0</v>
      </c>
      <c r="CK267" s="1322" t="str">
        <f t="shared" si="647"/>
        <v/>
      </c>
      <c r="CL267" s="1322" t="str">
        <f t="shared" si="647"/>
        <v/>
      </c>
      <c r="CM267" s="1322" t="str">
        <f t="shared" si="647"/>
        <v/>
      </c>
      <c r="CN267" s="1321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>
        <f t="shared" si="564"/>
        <v>0</v>
      </c>
      <c r="CV267" s="544">
        <f t="shared" si="565"/>
        <v>0</v>
      </c>
      <c r="CW267" s="544">
        <f t="shared" si="566"/>
        <v>0</v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5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2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4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80" t="str">
        <f t="shared" si="547"/>
        <v/>
      </c>
      <c r="CD268" s="1321" t="str">
        <f t="shared" si="648"/>
        <v/>
      </c>
      <c r="CE268" s="1322" t="str">
        <f t="shared" si="647"/>
        <v/>
      </c>
      <c r="CF268" s="1322" t="str">
        <f t="shared" si="647"/>
        <v/>
      </c>
      <c r="CG268" s="1322" t="str">
        <f t="shared" si="647"/>
        <v/>
      </c>
      <c r="CH268" s="1322" t="str">
        <f t="shared" si="647"/>
        <v/>
      </c>
      <c r="CI268" s="1323" t="str">
        <f t="shared" si="647"/>
        <v/>
      </c>
      <c r="CJ268" s="1322" t="str">
        <f t="shared" si="647"/>
        <v/>
      </c>
      <c r="CK268" s="1322" t="str">
        <f t="shared" si="647"/>
        <v/>
      </c>
      <c r="CL268" s="1322" t="str">
        <f t="shared" si="647"/>
        <v/>
      </c>
      <c r="CM268" s="1322" t="str">
        <f t="shared" si="647"/>
        <v/>
      </c>
      <c r="CN268" s="1321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5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2" t="s">
        <v>182</v>
      </c>
      <c r="B269" s="622" t="str">
        <f t="shared" ref="B269:R269" si="653">IF(B267="","",B267*B268)</f>
        <v/>
      </c>
      <c r="C269" s="622" t="str">
        <f t="shared" si="653"/>
        <v/>
      </c>
      <c r="D269" s="622" t="str">
        <f t="shared" si="653"/>
        <v/>
      </c>
      <c r="E269" s="622" t="str">
        <f t="shared" si="653"/>
        <v/>
      </c>
      <c r="F269" s="622" t="str">
        <f t="shared" si="653"/>
        <v/>
      </c>
      <c r="G269" s="622" t="str">
        <f t="shared" si="653"/>
        <v/>
      </c>
      <c r="H269" s="622" t="str">
        <f t="shared" si="653"/>
        <v/>
      </c>
      <c r="I269" s="622" t="str">
        <f t="shared" si="653"/>
        <v/>
      </c>
      <c r="J269" s="622" t="str">
        <f t="shared" si="653"/>
        <v/>
      </c>
      <c r="K269" s="622" t="str">
        <f t="shared" si="653"/>
        <v/>
      </c>
      <c r="L269" s="622" t="str">
        <f t="shared" si="653"/>
        <v/>
      </c>
      <c r="M269" s="622" t="str">
        <f t="shared" si="653"/>
        <v/>
      </c>
      <c r="N269" s="622" t="str">
        <f t="shared" si="653"/>
        <v/>
      </c>
      <c r="O269" s="622" t="str">
        <f t="shared" si="653"/>
        <v/>
      </c>
      <c r="P269" s="622" t="str">
        <f t="shared" si="653"/>
        <v/>
      </c>
      <c r="Q269" s="622" t="str">
        <f t="shared" si="653"/>
        <v/>
      </c>
      <c r="R269" s="622" t="str">
        <f t="shared" si="653"/>
        <v/>
      </c>
      <c r="S269" s="654"/>
      <c r="T269" s="622" t="str">
        <f t="shared" ref="T269:AD269" si="654">IF(T267="","",T267*T268)</f>
        <v/>
      </c>
      <c r="U269" s="622" t="str">
        <f t="shared" si="654"/>
        <v/>
      </c>
      <c r="V269" s="622" t="str">
        <f t="shared" si="654"/>
        <v/>
      </c>
      <c r="W269" s="622" t="str">
        <f t="shared" si="654"/>
        <v/>
      </c>
      <c r="X269" s="622" t="str">
        <f t="shared" si="654"/>
        <v/>
      </c>
      <c r="Y269" s="622" t="str">
        <f t="shared" si="654"/>
        <v/>
      </c>
      <c r="Z269" s="622" t="str">
        <f t="shared" si="654"/>
        <v/>
      </c>
      <c r="AA269" s="622" t="str">
        <f t="shared" si="654"/>
        <v/>
      </c>
      <c r="AB269" s="622" t="str">
        <f t="shared" si="654"/>
        <v/>
      </c>
      <c r="AC269" s="622" t="str">
        <f t="shared" si="654"/>
        <v/>
      </c>
      <c r="AD269" s="622" t="str">
        <f t="shared" si="654"/>
        <v/>
      </c>
      <c r="AE269" s="622"/>
      <c r="AF269" s="622"/>
      <c r="AG269" s="622"/>
      <c r="AH269" s="622"/>
      <c r="AI269" s="622"/>
      <c r="AJ269" s="622"/>
      <c r="AK269" s="654"/>
      <c r="AL269" s="622" t="str">
        <f t="shared" ref="AL269:AV269" si="655">IF(AL267="","",AL267*AL268)</f>
        <v/>
      </c>
      <c r="AM269" s="622" t="str">
        <f t="shared" si="655"/>
        <v/>
      </c>
      <c r="AN269" s="622" t="str">
        <f t="shared" si="655"/>
        <v/>
      </c>
      <c r="AO269" s="622" t="str">
        <f t="shared" si="655"/>
        <v/>
      </c>
      <c r="AP269" s="622" t="str">
        <f t="shared" si="655"/>
        <v/>
      </c>
      <c r="AQ269" s="622" t="str">
        <f t="shared" si="655"/>
        <v/>
      </c>
      <c r="AR269" s="622" t="str">
        <f t="shared" si="655"/>
        <v/>
      </c>
      <c r="AS269" s="622" t="str">
        <f t="shared" si="655"/>
        <v/>
      </c>
      <c r="AT269" s="622" t="str">
        <f t="shared" si="655"/>
        <v/>
      </c>
      <c r="AU269" s="622" t="str">
        <f t="shared" si="655"/>
        <v/>
      </c>
      <c r="AV269" s="622" t="str">
        <f t="shared" si="655"/>
        <v/>
      </c>
      <c r="AW269" s="622"/>
      <c r="AX269" s="622"/>
      <c r="AY269" s="622"/>
      <c r="AZ269" s="622"/>
      <c r="BA269" s="622"/>
      <c r="BB269" s="622"/>
      <c r="BC269" s="654"/>
      <c r="BD269" s="622" t="str">
        <f t="shared" ref="BD269:BN269" si="656">IF(BD267="","",BD267*BD268)</f>
        <v/>
      </c>
      <c r="BE269" s="622" t="str">
        <f t="shared" si="656"/>
        <v/>
      </c>
      <c r="BF269" s="622">
        <f t="shared" si="656"/>
        <v>0</v>
      </c>
      <c r="BG269" s="622">
        <f t="shared" si="656"/>
        <v>0</v>
      </c>
      <c r="BH269" s="622">
        <f t="shared" si="656"/>
        <v>0</v>
      </c>
      <c r="BI269" s="622" t="str">
        <f t="shared" si="656"/>
        <v/>
      </c>
      <c r="BJ269" s="622" t="str">
        <f t="shared" si="656"/>
        <v/>
      </c>
      <c r="BK269" s="622" t="str">
        <f t="shared" si="656"/>
        <v/>
      </c>
      <c r="BL269" s="622" t="str">
        <f t="shared" si="656"/>
        <v/>
      </c>
      <c r="BM269" s="622" t="str">
        <f t="shared" si="656"/>
        <v/>
      </c>
      <c r="BN269" s="622" t="str">
        <f t="shared" si="656"/>
        <v/>
      </c>
      <c r="BO269" s="622"/>
      <c r="BP269" s="622"/>
      <c r="BQ269" s="622"/>
      <c r="BR269" s="622"/>
      <c r="BS269" s="622"/>
      <c r="BT269" s="622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80">
        <f t="shared" si="547"/>
        <v>0</v>
      </c>
      <c r="CD269" s="1321" t="str">
        <f t="shared" si="648"/>
        <v/>
      </c>
      <c r="CE269" s="1322" t="str">
        <f t="shared" si="647"/>
        <v/>
      </c>
      <c r="CF269" s="1322" t="str">
        <f t="shared" si="647"/>
        <v/>
      </c>
      <c r="CG269" s="1322" t="str">
        <f t="shared" si="647"/>
        <v/>
      </c>
      <c r="CH269" s="1322">
        <f t="shared" si="647"/>
        <v>0</v>
      </c>
      <c r="CI269" s="1323">
        <f t="shared" si="647"/>
        <v>0</v>
      </c>
      <c r="CJ269" s="1322">
        <f t="shared" si="647"/>
        <v>0</v>
      </c>
      <c r="CK269" s="1322" t="str">
        <f t="shared" si="647"/>
        <v/>
      </c>
      <c r="CL269" s="1322" t="str">
        <f t="shared" si="647"/>
        <v/>
      </c>
      <c r="CM269" s="1322" t="str">
        <f t="shared" si="647"/>
        <v/>
      </c>
      <c r="CN269" s="1321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>
        <f t="shared" si="564"/>
        <v>0</v>
      </c>
      <c r="CV269" s="544">
        <f t="shared" si="565"/>
        <v>0</v>
      </c>
      <c r="CW269" s="544">
        <f t="shared" si="566"/>
        <v>0</v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5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2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80" t="str">
        <f t="shared" si="547"/>
        <v/>
      </c>
      <c r="CD270" s="1321" t="str">
        <f t="shared" si="648"/>
        <v/>
      </c>
      <c r="CE270" s="1322" t="str">
        <f t="shared" si="647"/>
        <v/>
      </c>
      <c r="CF270" s="1322" t="str">
        <f t="shared" si="647"/>
        <v/>
      </c>
      <c r="CG270" s="1322" t="str">
        <f t="shared" si="647"/>
        <v/>
      </c>
      <c r="CH270" s="1322" t="str">
        <f t="shared" si="647"/>
        <v/>
      </c>
      <c r="CI270" s="1323" t="str">
        <f t="shared" si="647"/>
        <v/>
      </c>
      <c r="CJ270" s="1322" t="str">
        <f t="shared" si="647"/>
        <v/>
      </c>
      <c r="CK270" s="1322" t="str">
        <f t="shared" si="647"/>
        <v/>
      </c>
      <c r="CL270" s="1322" t="str">
        <f t="shared" si="647"/>
        <v/>
      </c>
      <c r="CM270" s="1322" t="str">
        <f t="shared" si="647"/>
        <v/>
      </c>
      <c r="CN270" s="1321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5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0" t="s">
        <v>226</v>
      </c>
      <c r="B271" s="625" t="str">
        <f t="shared" ref="B271:R271" si="657">IF(B265="","",(B265-B267-B270)*B266/B$46/365/$G$1)</f>
        <v/>
      </c>
      <c r="C271" s="625" t="str">
        <f t="shared" si="657"/>
        <v/>
      </c>
      <c r="D271" s="625" t="str">
        <f t="shared" si="657"/>
        <v/>
      </c>
      <c r="E271" s="625" t="str">
        <f t="shared" si="657"/>
        <v/>
      </c>
      <c r="F271" s="625" t="str">
        <f t="shared" si="657"/>
        <v/>
      </c>
      <c r="G271" s="625" t="str">
        <f t="shared" si="657"/>
        <v/>
      </c>
      <c r="H271" s="625" t="str">
        <f t="shared" si="657"/>
        <v/>
      </c>
      <c r="I271" s="625" t="str">
        <f t="shared" si="657"/>
        <v/>
      </c>
      <c r="J271" s="625" t="str">
        <f t="shared" si="657"/>
        <v/>
      </c>
      <c r="K271" s="625" t="str">
        <f t="shared" si="657"/>
        <v/>
      </c>
      <c r="L271" s="625" t="str">
        <f t="shared" si="657"/>
        <v/>
      </c>
      <c r="M271" s="625" t="str">
        <f t="shared" si="657"/>
        <v/>
      </c>
      <c r="N271" s="625" t="str">
        <f t="shared" si="657"/>
        <v/>
      </c>
      <c r="O271" s="625" t="str">
        <f t="shared" si="657"/>
        <v/>
      </c>
      <c r="P271" s="625" t="str">
        <f t="shared" si="657"/>
        <v/>
      </c>
      <c r="Q271" s="625" t="str">
        <f t="shared" si="657"/>
        <v/>
      </c>
      <c r="R271" s="625" t="str">
        <f t="shared" si="657"/>
        <v/>
      </c>
      <c r="S271" s="644"/>
      <c r="T271" s="625" t="str">
        <f t="shared" ref="T271:AD271" si="658">IF(T265="","",(T265-T267-T270)*T266/T$46/365/$G$1)</f>
        <v/>
      </c>
      <c r="U271" s="625" t="str">
        <f t="shared" si="658"/>
        <v/>
      </c>
      <c r="V271" s="625" t="str">
        <f t="shared" si="658"/>
        <v/>
      </c>
      <c r="W271" s="625" t="str">
        <f t="shared" si="658"/>
        <v/>
      </c>
      <c r="X271" s="625" t="str">
        <f t="shared" si="658"/>
        <v/>
      </c>
      <c r="Y271" s="625" t="str">
        <f t="shared" si="658"/>
        <v/>
      </c>
      <c r="Z271" s="625" t="str">
        <f t="shared" si="658"/>
        <v/>
      </c>
      <c r="AA271" s="625" t="str">
        <f t="shared" si="658"/>
        <v/>
      </c>
      <c r="AB271" s="625" t="str">
        <f t="shared" si="658"/>
        <v/>
      </c>
      <c r="AC271" s="625" t="str">
        <f t="shared" si="658"/>
        <v/>
      </c>
      <c r="AD271" s="625" t="str">
        <f t="shared" si="658"/>
        <v/>
      </c>
      <c r="AE271" s="625"/>
      <c r="AF271" s="625"/>
      <c r="AG271" s="625"/>
      <c r="AH271" s="625"/>
      <c r="AI271" s="625"/>
      <c r="AJ271" s="625"/>
      <c r="AK271" s="644"/>
      <c r="AL271" s="625" t="str">
        <f t="shared" ref="AL271:AV271" si="659">IF(AL265="","",(AL265-AL267-AL270)*AL266/AL$46/365/$G$1)</f>
        <v/>
      </c>
      <c r="AM271" s="625" t="str">
        <f t="shared" si="659"/>
        <v/>
      </c>
      <c r="AN271" s="625" t="str">
        <f t="shared" si="659"/>
        <v/>
      </c>
      <c r="AO271" s="625" t="str">
        <f t="shared" si="659"/>
        <v/>
      </c>
      <c r="AP271" s="625" t="str">
        <f t="shared" si="659"/>
        <v/>
      </c>
      <c r="AQ271" s="625" t="str">
        <f t="shared" si="659"/>
        <v/>
      </c>
      <c r="AR271" s="625" t="str">
        <f t="shared" si="659"/>
        <v/>
      </c>
      <c r="AS271" s="625" t="str">
        <f t="shared" si="659"/>
        <v/>
      </c>
      <c r="AT271" s="625" t="str">
        <f t="shared" si="659"/>
        <v/>
      </c>
      <c r="AU271" s="625" t="str">
        <f t="shared" si="659"/>
        <v/>
      </c>
      <c r="AV271" s="625" t="str">
        <f t="shared" si="659"/>
        <v/>
      </c>
      <c r="AW271" s="625"/>
      <c r="AX271" s="625"/>
      <c r="AY271" s="625"/>
      <c r="AZ271" s="625"/>
      <c r="BA271" s="625"/>
      <c r="BB271" s="625"/>
      <c r="BC271" s="644"/>
      <c r="BD271" s="625" t="str">
        <f t="shared" ref="BD271:BN271" si="660">IF(BD265="","",(BD265-BD267-BD270)*BD266/BD$46/365/$G$1)</f>
        <v/>
      </c>
      <c r="BE271" s="625" t="str">
        <f t="shared" si="660"/>
        <v/>
      </c>
      <c r="BF271" s="625" t="str">
        <f t="shared" si="660"/>
        <v/>
      </c>
      <c r="BG271" s="625" t="str">
        <f t="shared" si="660"/>
        <v/>
      </c>
      <c r="BH271" s="625" t="str">
        <f t="shared" si="660"/>
        <v/>
      </c>
      <c r="BI271" s="625" t="str">
        <f t="shared" si="660"/>
        <v/>
      </c>
      <c r="BJ271" s="625" t="str">
        <f t="shared" si="660"/>
        <v/>
      </c>
      <c r="BK271" s="625" t="str">
        <f t="shared" si="660"/>
        <v/>
      </c>
      <c r="BL271" s="625" t="str">
        <f t="shared" si="660"/>
        <v/>
      </c>
      <c r="BM271" s="625" t="str">
        <f t="shared" si="660"/>
        <v/>
      </c>
      <c r="BN271" s="625" t="str">
        <f t="shared" si="660"/>
        <v/>
      </c>
      <c r="BO271" s="625"/>
      <c r="BP271" s="625"/>
      <c r="BQ271" s="625"/>
      <c r="BR271" s="625"/>
      <c r="BS271" s="625"/>
      <c r="BT271" s="625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3" t="str">
        <f t="shared" si="547"/>
        <v/>
      </c>
      <c r="CD271" s="132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5" t="str">
        <f t="shared" si="661"/>
        <v/>
      </c>
      <c r="CG271" s="1325" t="str">
        <f t="shared" si="661"/>
        <v/>
      </c>
      <c r="CH271" s="1325" t="str">
        <f t="shared" si="661"/>
        <v/>
      </c>
      <c r="CI271" s="1326" t="str">
        <f t="shared" si="661"/>
        <v/>
      </c>
      <c r="CJ271" s="1325" t="str">
        <f t="shared" si="661"/>
        <v/>
      </c>
      <c r="CK271" s="1325" t="str">
        <f t="shared" si="661"/>
        <v/>
      </c>
      <c r="CL271" s="1325" t="str">
        <f t="shared" si="661"/>
        <v/>
      </c>
      <c r="CM271" s="1325" t="str">
        <f t="shared" si="661"/>
        <v/>
      </c>
      <c r="CN271" s="1324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5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262</v>
      </c>
      <c r="B272" s="700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665"/>
      <c r="T272" s="700">
        <v>20</v>
      </c>
      <c r="U272" s="700">
        <v>50</v>
      </c>
      <c r="V272" s="700">
        <v>10</v>
      </c>
      <c r="W272" s="700">
        <v>40</v>
      </c>
      <c r="X272" s="700">
        <v>40</v>
      </c>
      <c r="Y272" s="700">
        <v>50</v>
      </c>
      <c r="Z272" s="700"/>
      <c r="AA272" s="700"/>
      <c r="AB272" s="700">
        <v>20</v>
      </c>
      <c r="AC272" s="700">
        <v>40</v>
      </c>
      <c r="AD272" s="700">
        <v>20</v>
      </c>
      <c r="AE272" s="700"/>
      <c r="AF272" s="700"/>
      <c r="AG272" s="692"/>
      <c r="AH272" s="692"/>
      <c r="AI272" s="700"/>
      <c r="AJ272" s="700"/>
      <c r="AK272" s="704"/>
      <c r="AL272" s="700">
        <v>100</v>
      </c>
      <c r="AM272" s="700">
        <v>100</v>
      </c>
      <c r="AN272" s="700">
        <v>145</v>
      </c>
      <c r="AO272" s="700">
        <v>100</v>
      </c>
      <c r="AP272" s="700">
        <v>40</v>
      </c>
      <c r="AQ272" s="700">
        <v>40</v>
      </c>
      <c r="AR272" s="700">
        <v>300</v>
      </c>
      <c r="AS272" s="700">
        <v>50</v>
      </c>
      <c r="AT272" s="700">
        <v>80</v>
      </c>
      <c r="AU272" s="700">
        <v>100</v>
      </c>
      <c r="AV272" s="700">
        <v>50</v>
      </c>
      <c r="AW272" s="700"/>
      <c r="AX272" s="700"/>
      <c r="AY272" s="700"/>
      <c r="AZ272" s="692"/>
      <c r="BA272" s="700"/>
      <c r="BB272" s="700"/>
      <c r="BC272" s="704"/>
      <c r="BD272" s="700">
        <v>900</v>
      </c>
      <c r="BE272" s="700">
        <v>100</v>
      </c>
      <c r="BF272" s="700">
        <v>1200</v>
      </c>
      <c r="BG272" s="700">
        <v>100</v>
      </c>
      <c r="BH272" s="700">
        <v>100</v>
      </c>
      <c r="BI272" s="700">
        <v>400</v>
      </c>
      <c r="BJ272" s="700">
        <v>250</v>
      </c>
      <c r="BK272" s="700">
        <v>200</v>
      </c>
      <c r="BL272" s="700">
        <v>350</v>
      </c>
      <c r="BM272" s="700">
        <v>100</v>
      </c>
      <c r="BN272" s="700">
        <v>650</v>
      </c>
      <c r="BO272" s="700"/>
      <c r="BP272" s="692"/>
      <c r="BQ272" s="692"/>
      <c r="BR272" s="700"/>
      <c r="BS272" s="700"/>
      <c r="BT272" s="700"/>
      <c r="BU272" s="704"/>
      <c r="BV272" s="700"/>
      <c r="BW272" s="700">
        <v>40</v>
      </c>
      <c r="BX272" s="700">
        <v>100</v>
      </c>
      <c r="BY272" s="700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80">
        <f t="shared" si="547"/>
        <v>338.88888888888891</v>
      </c>
      <c r="CD272" s="1321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100</v>
      </c>
      <c r="CE272" s="1322">
        <f t="shared" si="661"/>
        <v>100</v>
      </c>
      <c r="CF272" s="1322">
        <f t="shared" si="661"/>
        <v>100</v>
      </c>
      <c r="CG272" s="1322">
        <f t="shared" si="661"/>
        <v>100</v>
      </c>
      <c r="CH272" s="1322">
        <f t="shared" si="661"/>
        <v>200</v>
      </c>
      <c r="CI272" s="1323">
        <f t="shared" si="661"/>
        <v>250</v>
      </c>
      <c r="CJ272" s="1322">
        <f t="shared" si="661"/>
        <v>350</v>
      </c>
      <c r="CK272" s="1322">
        <f t="shared" si="661"/>
        <v>400</v>
      </c>
      <c r="CL272" s="1322">
        <f t="shared" si="661"/>
        <v>650</v>
      </c>
      <c r="CM272" s="1322">
        <f t="shared" si="661"/>
        <v>900</v>
      </c>
      <c r="CN272" s="1321">
        <f t="shared" si="661"/>
        <v>1200</v>
      </c>
      <c r="CO272" s="542" t="str">
        <f t="shared" si="558"/>
        <v/>
      </c>
      <c r="CP272" s="543" t="str">
        <f t="shared" si="559"/>
        <v/>
      </c>
      <c r="CQ272" s="543">
        <f t="shared" si="560"/>
        <v>100</v>
      </c>
      <c r="CR272" s="543">
        <f t="shared" si="561"/>
        <v>100</v>
      </c>
      <c r="CS272" s="543">
        <f t="shared" si="562"/>
        <v>100</v>
      </c>
      <c r="CT272" s="543">
        <f t="shared" si="563"/>
        <v>100</v>
      </c>
      <c r="CU272" s="544">
        <f t="shared" si="564"/>
        <v>200</v>
      </c>
      <c r="CV272" s="544">
        <f t="shared" si="565"/>
        <v>250</v>
      </c>
      <c r="CW272" s="544">
        <f t="shared" si="566"/>
        <v>350</v>
      </c>
      <c r="CX272" s="543">
        <f t="shared" si="567"/>
        <v>400</v>
      </c>
      <c r="CY272" s="543">
        <f t="shared" si="568"/>
        <v>650</v>
      </c>
      <c r="CZ272" s="543">
        <f t="shared" si="569"/>
        <v>900</v>
      </c>
      <c r="DA272" s="543">
        <f t="shared" si="570"/>
        <v>1200</v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5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1" t="s">
        <v>259</v>
      </c>
      <c r="B273" s="694">
        <f>3390*$K$1</f>
        <v>14193.252</v>
      </c>
      <c r="C273" s="694">
        <f t="shared" ref="C273:R273" si="663">3390*$K$1</f>
        <v>14193.252</v>
      </c>
      <c r="D273" s="694">
        <f t="shared" si="663"/>
        <v>14193.252</v>
      </c>
      <c r="E273" s="694">
        <f t="shared" si="663"/>
        <v>14193.252</v>
      </c>
      <c r="F273" s="694">
        <f t="shared" si="663"/>
        <v>14193.252</v>
      </c>
      <c r="G273" s="694">
        <f t="shared" si="663"/>
        <v>14193.252</v>
      </c>
      <c r="H273" s="694">
        <f t="shared" si="663"/>
        <v>14193.252</v>
      </c>
      <c r="I273" s="694">
        <f t="shared" si="663"/>
        <v>14193.252</v>
      </c>
      <c r="J273" s="694">
        <f t="shared" si="663"/>
        <v>14193.252</v>
      </c>
      <c r="K273" s="694">
        <f t="shared" si="663"/>
        <v>14193.252</v>
      </c>
      <c r="L273" s="694">
        <f t="shared" si="663"/>
        <v>14193.252</v>
      </c>
      <c r="M273" s="694">
        <f t="shared" si="663"/>
        <v>14193.252</v>
      </c>
      <c r="N273" s="694">
        <f t="shared" si="663"/>
        <v>14193.252</v>
      </c>
      <c r="O273" s="694">
        <f t="shared" si="663"/>
        <v>14193.252</v>
      </c>
      <c r="P273" s="694">
        <f t="shared" si="663"/>
        <v>14193.252</v>
      </c>
      <c r="Q273" s="694">
        <f t="shared" si="663"/>
        <v>14193.252</v>
      </c>
      <c r="R273" s="694">
        <f t="shared" si="663"/>
        <v>14193.252</v>
      </c>
      <c r="S273" s="702"/>
      <c r="T273" s="694">
        <f>3390*$K$1</f>
        <v>14193.252</v>
      </c>
      <c r="U273" s="694">
        <f t="shared" ref="U273:AD273" si="664">3390*$K$1</f>
        <v>14193.252</v>
      </c>
      <c r="V273" s="694">
        <f t="shared" si="664"/>
        <v>14193.252</v>
      </c>
      <c r="W273" s="694">
        <f t="shared" si="664"/>
        <v>14193.252</v>
      </c>
      <c r="X273" s="694">
        <f t="shared" si="664"/>
        <v>14193.252</v>
      </c>
      <c r="Y273" s="694">
        <f t="shared" si="664"/>
        <v>14193.252</v>
      </c>
      <c r="Z273" s="694">
        <f t="shared" si="664"/>
        <v>14193.252</v>
      </c>
      <c r="AA273" s="694">
        <f t="shared" si="664"/>
        <v>14193.252</v>
      </c>
      <c r="AB273" s="694">
        <f t="shared" si="664"/>
        <v>14193.252</v>
      </c>
      <c r="AC273" s="694">
        <f t="shared" si="664"/>
        <v>14193.252</v>
      </c>
      <c r="AD273" s="694">
        <f t="shared" si="664"/>
        <v>14193.252</v>
      </c>
      <c r="AE273" s="694"/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V273" si="665">3390*$K$1</f>
        <v>14193.252</v>
      </c>
      <c r="AN273" s="694">
        <f t="shared" si="665"/>
        <v>14193.252</v>
      </c>
      <c r="AO273" s="694">
        <f t="shared" si="665"/>
        <v>14193.252</v>
      </c>
      <c r="AP273" s="694">
        <f t="shared" si="665"/>
        <v>14193.252</v>
      </c>
      <c r="AQ273" s="694">
        <f t="shared" si="665"/>
        <v>14193.252</v>
      </c>
      <c r="AR273" s="694">
        <f t="shared" si="665"/>
        <v>14193.252</v>
      </c>
      <c r="AS273" s="694">
        <f t="shared" si="665"/>
        <v>14193.252</v>
      </c>
      <c r="AT273" s="694">
        <f t="shared" si="665"/>
        <v>14193.252</v>
      </c>
      <c r="AU273" s="694">
        <f t="shared" si="665"/>
        <v>14193.252</v>
      </c>
      <c r="AV273" s="694">
        <f t="shared" si="665"/>
        <v>14193.252</v>
      </c>
      <c r="AW273" s="694"/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66">3390*$K$1</f>
        <v>14193.252</v>
      </c>
      <c r="BF273" s="694">
        <f t="shared" si="666"/>
        <v>14193.252</v>
      </c>
      <c r="BG273" s="694">
        <f t="shared" si="666"/>
        <v>14193.252</v>
      </c>
      <c r="BH273" s="694">
        <f t="shared" si="666"/>
        <v>14193.252</v>
      </c>
      <c r="BI273" s="694">
        <f t="shared" si="666"/>
        <v>14193.252</v>
      </c>
      <c r="BJ273" s="694">
        <f t="shared" si="666"/>
        <v>14193.252</v>
      </c>
      <c r="BK273" s="694">
        <f t="shared" si="666"/>
        <v>14193.252</v>
      </c>
      <c r="BL273" s="694">
        <f t="shared" si="666"/>
        <v>14193.252</v>
      </c>
      <c r="BM273" s="694">
        <f t="shared" si="666"/>
        <v>14193.252</v>
      </c>
      <c r="BN273" s="694">
        <f t="shared" si="666"/>
        <v>14193.252</v>
      </c>
      <c r="BO273" s="694"/>
      <c r="BP273" s="694"/>
      <c r="BQ273" s="694"/>
      <c r="BR273" s="694"/>
      <c r="BS273" s="694"/>
      <c r="BT273" s="694"/>
      <c r="BU273" s="614"/>
      <c r="BV273" s="694">
        <f t="shared" si="666"/>
        <v>14193.252</v>
      </c>
      <c r="BW273" s="694">
        <f t="shared" si="666"/>
        <v>14193.252</v>
      </c>
      <c r="BX273" s="694">
        <f t="shared" si="666"/>
        <v>14193.252</v>
      </c>
      <c r="BY273" s="694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80">
        <f t="shared" si="547"/>
        <v>14193.252000000004</v>
      </c>
      <c r="CD273" s="1321">
        <f t="shared" si="662"/>
        <v>14193.252</v>
      </c>
      <c r="CE273" s="1322">
        <f t="shared" si="661"/>
        <v>14193.252</v>
      </c>
      <c r="CF273" s="1322">
        <f t="shared" si="661"/>
        <v>14193.252</v>
      </c>
      <c r="CG273" s="1322">
        <f t="shared" si="661"/>
        <v>14193.252</v>
      </c>
      <c r="CH273" s="1322">
        <f t="shared" si="661"/>
        <v>14193.252</v>
      </c>
      <c r="CI273" s="1323">
        <f t="shared" si="661"/>
        <v>14193.252</v>
      </c>
      <c r="CJ273" s="1322">
        <f t="shared" si="661"/>
        <v>14193.252</v>
      </c>
      <c r="CK273" s="1322">
        <f t="shared" si="661"/>
        <v>14193.252</v>
      </c>
      <c r="CL273" s="1322">
        <f t="shared" si="661"/>
        <v>14193.252</v>
      </c>
      <c r="CM273" s="1322">
        <f t="shared" si="661"/>
        <v>14193.252</v>
      </c>
      <c r="CN273" s="1321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5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7" customFormat="1" ht="15.75" customHeight="1">
      <c r="A274" s="649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4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4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4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80">
        <f t="shared" si="547"/>
        <v>146.66666666666666</v>
      </c>
      <c r="CD274" s="1321">
        <f t="shared" si="662"/>
        <v>0</v>
      </c>
      <c r="CE274" s="1322">
        <f t="shared" si="661"/>
        <v>10</v>
      </c>
      <c r="CF274" s="1322">
        <f t="shared" si="661"/>
        <v>20</v>
      </c>
      <c r="CG274" s="1322">
        <f t="shared" si="661"/>
        <v>40</v>
      </c>
      <c r="CH274" s="1322">
        <f t="shared" si="661"/>
        <v>50</v>
      </c>
      <c r="CI274" s="1323">
        <f t="shared" si="661"/>
        <v>50</v>
      </c>
      <c r="CJ274" s="1322">
        <f t="shared" si="661"/>
        <v>100</v>
      </c>
      <c r="CK274" s="1322">
        <f t="shared" si="661"/>
        <v>150</v>
      </c>
      <c r="CL274" s="1322">
        <f t="shared" si="661"/>
        <v>300</v>
      </c>
      <c r="CM274" s="1322">
        <f t="shared" si="661"/>
        <v>600</v>
      </c>
      <c r="CN274" s="1321">
        <f t="shared" si="661"/>
        <v>800</v>
      </c>
      <c r="CO274" s="542" t="str">
        <f t="shared" si="558"/>
        <v/>
      </c>
      <c r="CP274" s="543" t="str">
        <f t="shared" si="559"/>
        <v/>
      </c>
      <c r="CQ274" s="543">
        <f t="shared" si="560"/>
        <v>0</v>
      </c>
      <c r="CR274" s="543">
        <f t="shared" si="561"/>
        <v>10</v>
      </c>
      <c r="CS274" s="543">
        <f t="shared" si="562"/>
        <v>20</v>
      </c>
      <c r="CT274" s="543">
        <f t="shared" si="563"/>
        <v>40</v>
      </c>
      <c r="CU274" s="544">
        <f t="shared" si="564"/>
        <v>50</v>
      </c>
      <c r="CV274" s="544">
        <f t="shared" si="565"/>
        <v>50</v>
      </c>
      <c r="CW274" s="544">
        <f t="shared" si="566"/>
        <v>100</v>
      </c>
      <c r="CX274" s="543">
        <f t="shared" si="567"/>
        <v>150</v>
      </c>
      <c r="CY274" s="543">
        <f t="shared" si="568"/>
        <v>300</v>
      </c>
      <c r="CZ274" s="543">
        <f t="shared" si="569"/>
        <v>600</v>
      </c>
      <c r="DA274" s="543">
        <f t="shared" si="570"/>
        <v>800</v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5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5"/>
      <c r="DJ274" s="637"/>
      <c r="DK274" s="637"/>
      <c r="DL274" s="637"/>
      <c r="DM274" s="637"/>
      <c r="DN274" s="637"/>
      <c r="DO274" s="637"/>
      <c r="DP274" s="637"/>
      <c r="DQ274" s="611"/>
      <c r="DR274" s="706"/>
    </row>
    <row r="275" spans="1:122" s="707" customFormat="1" ht="15.75" customHeight="1">
      <c r="A275" s="632" t="s">
        <v>180</v>
      </c>
      <c r="B275" s="633"/>
      <c r="C275" s="633"/>
      <c r="D275" s="633"/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5"/>
      <c r="T275" s="633"/>
      <c r="U275" s="633"/>
      <c r="V275" s="633"/>
      <c r="W275" s="633"/>
      <c r="X275" s="633"/>
      <c r="Y275" s="633"/>
      <c r="Z275" s="633"/>
      <c r="AA275" s="633"/>
      <c r="AB275" s="633"/>
      <c r="AC275" s="633"/>
      <c r="AD275" s="633"/>
      <c r="AE275" s="633"/>
      <c r="AF275" s="633"/>
      <c r="AG275" s="661"/>
      <c r="AH275" s="633"/>
      <c r="AI275" s="633"/>
      <c r="AJ275" s="633"/>
      <c r="AK275" s="704"/>
      <c r="AL275" s="633">
        <v>19.5</v>
      </c>
      <c r="AM275" s="633">
        <v>19.5</v>
      </c>
      <c r="AN275" s="633">
        <v>18.75</v>
      </c>
      <c r="AO275" s="633">
        <v>20</v>
      </c>
      <c r="AP275" s="633"/>
      <c r="AQ275" s="633"/>
      <c r="AR275" s="633">
        <v>20</v>
      </c>
      <c r="AS275" s="633"/>
      <c r="AT275" s="633">
        <v>13</v>
      </c>
      <c r="AU275" s="633">
        <v>20</v>
      </c>
      <c r="AV275" s="633">
        <v>0</v>
      </c>
      <c r="AW275" s="633"/>
      <c r="AX275" s="633"/>
      <c r="AY275" s="633"/>
      <c r="AZ275" s="633"/>
      <c r="BA275" s="633"/>
      <c r="BB275" s="633"/>
      <c r="BC275" s="704"/>
      <c r="BD275" s="633">
        <v>20</v>
      </c>
      <c r="BE275" s="633">
        <v>20</v>
      </c>
      <c r="BF275" s="633">
        <v>19.5</v>
      </c>
      <c r="BG275" s="633">
        <v>19.5</v>
      </c>
      <c r="BH275" s="633"/>
      <c r="BI275" s="633">
        <v>20</v>
      </c>
      <c r="BJ275" s="633">
        <v>19.5</v>
      </c>
      <c r="BK275" s="633">
        <v>20</v>
      </c>
      <c r="BL275" s="633">
        <v>15</v>
      </c>
      <c r="BM275" s="633">
        <v>20</v>
      </c>
      <c r="BN275" s="633">
        <v>20</v>
      </c>
      <c r="BO275" s="633"/>
      <c r="BP275" s="661"/>
      <c r="BQ275" s="661"/>
      <c r="BR275" s="633"/>
      <c r="BS275" s="633"/>
      <c r="BT275" s="633"/>
      <c r="BU275" s="704"/>
      <c r="BV275" s="633"/>
      <c r="BW275" s="633">
        <v>0</v>
      </c>
      <c r="BX275" s="633">
        <v>18</v>
      </c>
      <c r="BY275" s="633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80">
        <f t="shared" si="547"/>
        <v>19.8125</v>
      </c>
      <c r="CD275" s="1321" t="str">
        <f t="shared" si="662"/>
        <v/>
      </c>
      <c r="CE275" s="1322">
        <f t="shared" si="661"/>
        <v>15</v>
      </c>
      <c r="CF275" s="1322">
        <f t="shared" si="661"/>
        <v>19.5</v>
      </c>
      <c r="CG275" s="1322">
        <f t="shared" si="661"/>
        <v>19.5</v>
      </c>
      <c r="CH275" s="1322">
        <f t="shared" si="661"/>
        <v>19.5</v>
      </c>
      <c r="CI275" s="1323">
        <f t="shared" si="661"/>
        <v>20</v>
      </c>
      <c r="CJ275" s="1322">
        <f t="shared" si="661"/>
        <v>20</v>
      </c>
      <c r="CK275" s="1322">
        <f t="shared" si="661"/>
        <v>20</v>
      </c>
      <c r="CL275" s="1322">
        <f t="shared" si="661"/>
        <v>20</v>
      </c>
      <c r="CM275" s="1322">
        <f t="shared" si="661"/>
        <v>20</v>
      </c>
      <c r="CN275" s="1321">
        <f t="shared" si="661"/>
        <v>20</v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>
        <f t="shared" si="561"/>
        <v>15</v>
      </c>
      <c r="CS275" s="543">
        <f t="shared" si="562"/>
        <v>19.5</v>
      </c>
      <c r="CT275" s="543">
        <f t="shared" si="563"/>
        <v>19.5</v>
      </c>
      <c r="CU275" s="544">
        <f t="shared" si="564"/>
        <v>19.5</v>
      </c>
      <c r="CV275" s="544">
        <f t="shared" si="565"/>
        <v>20</v>
      </c>
      <c r="CW275" s="544">
        <f t="shared" si="566"/>
        <v>20</v>
      </c>
      <c r="CX275" s="543">
        <f t="shared" si="567"/>
        <v>20</v>
      </c>
      <c r="CY275" s="543">
        <f t="shared" si="568"/>
        <v>20</v>
      </c>
      <c r="CZ275" s="543">
        <f t="shared" si="569"/>
        <v>20</v>
      </c>
      <c r="DA275" s="543">
        <f t="shared" si="570"/>
        <v>20</v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5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5"/>
      <c r="DJ275" s="637"/>
      <c r="DK275" s="637"/>
      <c r="DL275" s="637"/>
      <c r="DM275" s="637"/>
      <c r="DN275" s="637"/>
      <c r="DO275" s="637"/>
      <c r="DP275" s="637"/>
      <c r="DQ275" s="611"/>
      <c r="DR275" s="706"/>
    </row>
    <row r="276" spans="1:122" s="707" customFormat="1" ht="15.75" customHeight="1">
      <c r="A276" s="632" t="s">
        <v>182</v>
      </c>
      <c r="B276" s="622" t="str">
        <f t="shared" ref="B276:R276" si="667">IF(B274="","",B274*B275)</f>
        <v/>
      </c>
      <c r="C276" s="622" t="str">
        <f t="shared" si="667"/>
        <v/>
      </c>
      <c r="D276" s="622" t="str">
        <f t="shared" si="667"/>
        <v/>
      </c>
      <c r="E276" s="622" t="str">
        <f t="shared" si="667"/>
        <v/>
      </c>
      <c r="F276" s="622" t="str">
        <f t="shared" si="667"/>
        <v/>
      </c>
      <c r="G276" s="622" t="str">
        <f t="shared" si="667"/>
        <v/>
      </c>
      <c r="H276" s="622" t="str">
        <f t="shared" si="667"/>
        <v/>
      </c>
      <c r="I276" s="622" t="str">
        <f t="shared" si="667"/>
        <v/>
      </c>
      <c r="J276" s="622" t="str">
        <f t="shared" si="667"/>
        <v/>
      </c>
      <c r="K276" s="622" t="str">
        <f t="shared" si="667"/>
        <v/>
      </c>
      <c r="L276" s="622" t="str">
        <f t="shared" si="667"/>
        <v/>
      </c>
      <c r="M276" s="622" t="str">
        <f t="shared" si="667"/>
        <v/>
      </c>
      <c r="N276" s="622" t="str">
        <f t="shared" si="667"/>
        <v/>
      </c>
      <c r="O276" s="622" t="str">
        <f t="shared" si="667"/>
        <v/>
      </c>
      <c r="P276" s="622" t="str">
        <f t="shared" si="667"/>
        <v/>
      </c>
      <c r="Q276" s="622" t="str">
        <f t="shared" si="667"/>
        <v/>
      </c>
      <c r="R276" s="622" t="str">
        <f t="shared" si="667"/>
        <v/>
      </c>
      <c r="S276" s="654"/>
      <c r="T276" s="622">
        <f t="shared" ref="T276:AD276" si="668">IF(T274="","",T274*T275)</f>
        <v>0</v>
      </c>
      <c r="U276" s="622">
        <f t="shared" si="668"/>
        <v>0</v>
      </c>
      <c r="V276" s="622">
        <f t="shared" si="668"/>
        <v>0</v>
      </c>
      <c r="W276" s="622">
        <f t="shared" si="668"/>
        <v>0</v>
      </c>
      <c r="X276" s="622">
        <f t="shared" si="668"/>
        <v>0</v>
      </c>
      <c r="Y276" s="622">
        <f t="shared" si="668"/>
        <v>0</v>
      </c>
      <c r="Z276" s="622" t="str">
        <f t="shared" si="668"/>
        <v/>
      </c>
      <c r="AA276" s="622" t="str">
        <f t="shared" si="668"/>
        <v/>
      </c>
      <c r="AB276" s="622">
        <f t="shared" si="668"/>
        <v>0</v>
      </c>
      <c r="AC276" s="622">
        <f t="shared" si="668"/>
        <v>0</v>
      </c>
      <c r="AD276" s="622">
        <f t="shared" si="668"/>
        <v>0</v>
      </c>
      <c r="AE276" s="622"/>
      <c r="AF276" s="622"/>
      <c r="AG276" s="622"/>
      <c r="AH276" s="622"/>
      <c r="AI276" s="622"/>
      <c r="AJ276" s="622"/>
      <c r="AK276" s="654"/>
      <c r="AL276" s="622">
        <f t="shared" ref="AL276:AV276" si="669">IF(AL274="","",AL274*AL275)</f>
        <v>39</v>
      </c>
      <c r="AM276" s="622">
        <f t="shared" si="669"/>
        <v>58.5</v>
      </c>
      <c r="AN276" s="622">
        <f t="shared" si="669"/>
        <v>75</v>
      </c>
      <c r="AO276" s="622">
        <f t="shared" si="669"/>
        <v>80</v>
      </c>
      <c r="AP276" s="622">
        <f t="shared" si="669"/>
        <v>0</v>
      </c>
      <c r="AQ276" s="622">
        <f t="shared" si="669"/>
        <v>0</v>
      </c>
      <c r="AR276" s="622">
        <f t="shared" si="669"/>
        <v>2000</v>
      </c>
      <c r="AS276" s="622">
        <f t="shared" si="669"/>
        <v>0</v>
      </c>
      <c r="AT276" s="622">
        <f t="shared" si="669"/>
        <v>104</v>
      </c>
      <c r="AU276" s="622">
        <f t="shared" si="669"/>
        <v>400</v>
      </c>
      <c r="AV276" s="622">
        <f t="shared" si="669"/>
        <v>0</v>
      </c>
      <c r="AW276" s="622"/>
      <c r="AX276" s="622"/>
      <c r="AY276" s="622"/>
      <c r="AZ276" s="622"/>
      <c r="BA276" s="622"/>
      <c r="BB276" s="622"/>
      <c r="BC276" s="654"/>
      <c r="BD276" s="622">
        <f t="shared" ref="BD276:BN276" si="670">IF(BD274="","",BD274*BD275)</f>
        <v>16000</v>
      </c>
      <c r="BE276" s="622">
        <f t="shared" si="670"/>
        <v>400</v>
      </c>
      <c r="BF276" s="622">
        <f t="shared" si="670"/>
        <v>11700</v>
      </c>
      <c r="BG276" s="622">
        <f t="shared" si="670"/>
        <v>975</v>
      </c>
      <c r="BH276" s="622">
        <f t="shared" si="670"/>
        <v>0</v>
      </c>
      <c r="BI276" s="622">
        <f t="shared" si="670"/>
        <v>6000</v>
      </c>
      <c r="BJ276" s="622">
        <f t="shared" si="670"/>
        <v>195</v>
      </c>
      <c r="BK276" s="622">
        <f t="shared" si="670"/>
        <v>1000</v>
      </c>
      <c r="BL276" s="622">
        <f t="shared" si="670"/>
        <v>2250</v>
      </c>
      <c r="BM276" s="622">
        <f t="shared" si="670"/>
        <v>800</v>
      </c>
      <c r="BN276" s="622">
        <f t="shared" si="670"/>
        <v>2000</v>
      </c>
      <c r="BO276" s="622"/>
      <c r="BP276" s="622"/>
      <c r="BQ276" s="622"/>
      <c r="BR276" s="622"/>
      <c r="BS276" s="622"/>
      <c r="BT276" s="622"/>
      <c r="BU276" s="581"/>
      <c r="BV276" s="622" t="str">
        <f>IF(BV274="","",BV274*BV275)</f>
        <v/>
      </c>
      <c r="BW276" s="622">
        <f>IF(BW274="","",BW274*BW275)</f>
        <v>0</v>
      </c>
      <c r="BX276" s="622">
        <f>IF(BX274="","",BX274*BX275)</f>
        <v>90</v>
      </c>
      <c r="BY276" s="622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80">
        <f t="shared" si="547"/>
        <v>2813.3333333333335</v>
      </c>
      <c r="CD276" s="1321">
        <f t="shared" si="662"/>
        <v>0</v>
      </c>
      <c r="CE276" s="1322">
        <f t="shared" si="661"/>
        <v>195</v>
      </c>
      <c r="CF276" s="1322">
        <f t="shared" si="661"/>
        <v>400</v>
      </c>
      <c r="CG276" s="1322">
        <f t="shared" si="661"/>
        <v>800</v>
      </c>
      <c r="CH276" s="1322">
        <f t="shared" si="661"/>
        <v>975</v>
      </c>
      <c r="CI276" s="1323">
        <f t="shared" si="661"/>
        <v>1000</v>
      </c>
      <c r="CJ276" s="1322">
        <f t="shared" si="661"/>
        <v>2000</v>
      </c>
      <c r="CK276" s="1322">
        <f t="shared" si="661"/>
        <v>2250</v>
      </c>
      <c r="CL276" s="1322">
        <f t="shared" si="661"/>
        <v>6000</v>
      </c>
      <c r="CM276" s="1322">
        <f t="shared" si="661"/>
        <v>11700</v>
      </c>
      <c r="CN276" s="1321">
        <f t="shared" si="661"/>
        <v>16000</v>
      </c>
      <c r="CO276" s="542" t="str">
        <f t="shared" si="558"/>
        <v/>
      </c>
      <c r="CP276" s="543" t="str">
        <f t="shared" si="559"/>
        <v/>
      </c>
      <c r="CQ276" s="543">
        <f t="shared" si="560"/>
        <v>0</v>
      </c>
      <c r="CR276" s="543">
        <f t="shared" si="561"/>
        <v>195</v>
      </c>
      <c r="CS276" s="543">
        <f t="shared" si="562"/>
        <v>400</v>
      </c>
      <c r="CT276" s="543">
        <f t="shared" si="563"/>
        <v>800</v>
      </c>
      <c r="CU276" s="544">
        <f t="shared" si="564"/>
        <v>975</v>
      </c>
      <c r="CV276" s="544">
        <f t="shared" si="565"/>
        <v>1000</v>
      </c>
      <c r="CW276" s="544">
        <f t="shared" si="566"/>
        <v>2000</v>
      </c>
      <c r="CX276" s="543">
        <f t="shared" si="567"/>
        <v>2250</v>
      </c>
      <c r="CY276" s="543">
        <f t="shared" si="568"/>
        <v>6000</v>
      </c>
      <c r="CZ276" s="543">
        <f t="shared" si="569"/>
        <v>11700</v>
      </c>
      <c r="DA276" s="543">
        <f t="shared" si="570"/>
        <v>16000</v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5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5"/>
      <c r="DJ276" s="637"/>
      <c r="DK276" s="637"/>
      <c r="DL276" s="637"/>
      <c r="DM276" s="637"/>
      <c r="DN276" s="637"/>
      <c r="DO276" s="637"/>
      <c r="DP276" s="637"/>
      <c r="DQ276" s="611"/>
      <c r="DR276" s="706"/>
    </row>
    <row r="277" spans="1:122" s="478" customFormat="1" ht="15.75" customHeight="1">
      <c r="A277" s="632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4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4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9"/>
      <c r="BR277" s="247"/>
      <c r="BS277" s="247"/>
      <c r="BT277" s="247"/>
      <c r="BU277" s="704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80">
        <f t="shared" si="547"/>
        <v>15.714285714285714</v>
      </c>
      <c r="CD277" s="1321" t="str">
        <f t="shared" si="662"/>
        <v/>
      </c>
      <c r="CE277" s="1322">
        <f t="shared" si="661"/>
        <v>0</v>
      </c>
      <c r="CF277" s="1322">
        <f t="shared" si="661"/>
        <v>0</v>
      </c>
      <c r="CG277" s="1322">
        <f t="shared" si="661"/>
        <v>0</v>
      </c>
      <c r="CH277" s="1322">
        <f t="shared" si="661"/>
        <v>0</v>
      </c>
      <c r="CI277" s="1323">
        <f t="shared" si="661"/>
        <v>0</v>
      </c>
      <c r="CJ277" s="1322">
        <f t="shared" si="661"/>
        <v>0</v>
      </c>
      <c r="CK277" s="1322">
        <f t="shared" si="661"/>
        <v>10</v>
      </c>
      <c r="CL277" s="1322">
        <f t="shared" si="661"/>
        <v>100</v>
      </c>
      <c r="CM277" s="1322">
        <f t="shared" si="661"/>
        <v>300</v>
      </c>
      <c r="CN277" s="1321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10</v>
      </c>
      <c r="CY277" s="543">
        <f t="shared" si="568"/>
        <v>100</v>
      </c>
      <c r="CZ277" s="543">
        <f t="shared" si="569"/>
        <v>300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5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0" t="s">
        <v>226</v>
      </c>
      <c r="B278" s="625" t="str">
        <f t="shared" ref="B278:R278" si="671">IF(B272="","",(B272-B274-B277)*B273/B$46/365/$G$1)</f>
        <v/>
      </c>
      <c r="C278" s="625" t="str">
        <f t="shared" si="671"/>
        <v/>
      </c>
      <c r="D278" s="625" t="str">
        <f t="shared" si="671"/>
        <v/>
      </c>
      <c r="E278" s="625" t="str">
        <f t="shared" si="671"/>
        <v/>
      </c>
      <c r="F278" s="625" t="str">
        <f t="shared" si="671"/>
        <v/>
      </c>
      <c r="G278" s="625" t="str">
        <f t="shared" si="671"/>
        <v/>
      </c>
      <c r="H278" s="625" t="str">
        <f t="shared" si="671"/>
        <v/>
      </c>
      <c r="I278" s="625" t="str">
        <f t="shared" si="671"/>
        <v/>
      </c>
      <c r="J278" s="625" t="str">
        <f t="shared" si="671"/>
        <v/>
      </c>
      <c r="K278" s="625" t="str">
        <f t="shared" si="671"/>
        <v/>
      </c>
      <c r="L278" s="625" t="str">
        <f t="shared" si="671"/>
        <v/>
      </c>
      <c r="M278" s="625" t="str">
        <f t="shared" si="671"/>
        <v/>
      </c>
      <c r="N278" s="625" t="str">
        <f t="shared" si="671"/>
        <v/>
      </c>
      <c r="O278" s="625" t="str">
        <f t="shared" si="671"/>
        <v/>
      </c>
      <c r="P278" s="625" t="str">
        <f t="shared" si="671"/>
        <v/>
      </c>
      <c r="Q278" s="625" t="str">
        <f t="shared" si="671"/>
        <v/>
      </c>
      <c r="R278" s="625" t="str">
        <f t="shared" si="671"/>
        <v/>
      </c>
      <c r="S278" s="644"/>
      <c r="T278" s="625">
        <f t="shared" ref="T278:AD278" si="672">IF(T272="","",(T272-T274-T277)*T273/T$46/365/$G$1)</f>
        <v>1.4729402241594023E-2</v>
      </c>
      <c r="U278" s="625">
        <f t="shared" si="672"/>
        <v>3.6823505603985056E-2</v>
      </c>
      <c r="V278" s="625">
        <f t="shared" si="672"/>
        <v>6.3126009606831535E-3</v>
      </c>
      <c r="W278" s="625">
        <f t="shared" si="672"/>
        <v>2.2094103362391038E-2</v>
      </c>
      <c r="X278" s="625">
        <f t="shared" si="672"/>
        <v>2.9458804483188047E-2</v>
      </c>
      <c r="Y278" s="625">
        <f t="shared" si="672"/>
        <v>3.6823505603985056E-2</v>
      </c>
      <c r="Z278" s="625" t="str">
        <f t="shared" si="672"/>
        <v/>
      </c>
      <c r="AA278" s="625" t="str">
        <f t="shared" si="672"/>
        <v/>
      </c>
      <c r="AB278" s="625">
        <f t="shared" si="672"/>
        <v>2.2094103362391038E-2</v>
      </c>
      <c r="AC278" s="625">
        <f t="shared" si="672"/>
        <v>3.5350565379825657E-2</v>
      </c>
      <c r="AD278" s="625">
        <f t="shared" si="672"/>
        <v>1.7675282689912829E-2</v>
      </c>
      <c r="AE278" s="625"/>
      <c r="AF278" s="625"/>
      <c r="AG278" s="625"/>
      <c r="AH278" s="625"/>
      <c r="AI278" s="625"/>
      <c r="AJ278" s="625"/>
      <c r="AK278" s="644"/>
      <c r="AL278" s="625">
        <f t="shared" ref="AL278:AV278" si="673">IF(AL272="","",(AL272-AL274-AL277)*AL273/AL$46/365/$G$1)</f>
        <v>5.413055323785803E-2</v>
      </c>
      <c r="AM278" s="625">
        <f t="shared" si="673"/>
        <v>8.5725121046077227E-2</v>
      </c>
      <c r="AN278" s="625">
        <f t="shared" si="673"/>
        <v>0.10384228580323786</v>
      </c>
      <c r="AO278" s="625">
        <f t="shared" si="673"/>
        <v>6.0600969222558261E-2</v>
      </c>
      <c r="AP278" s="625">
        <f t="shared" si="673"/>
        <v>2.5250403842732614E-2</v>
      </c>
      <c r="AQ278" s="625">
        <f t="shared" si="673"/>
        <v>2.9458804483188047E-2</v>
      </c>
      <c r="AR278" s="625">
        <f t="shared" si="673"/>
        <v>0.12625201921366305</v>
      </c>
      <c r="AS278" s="625">
        <f t="shared" si="673"/>
        <v>3.6823505603985056E-2</v>
      </c>
      <c r="AT278" s="625">
        <f t="shared" si="673"/>
        <v>6.3631017683686189E-2</v>
      </c>
      <c r="AU278" s="625">
        <f t="shared" si="673"/>
        <v>5.0500807685465228E-2</v>
      </c>
      <c r="AV278" s="625">
        <f t="shared" si="673"/>
        <v>3.6823505603985056E-2</v>
      </c>
      <c r="AW278" s="625"/>
      <c r="AX278" s="625"/>
      <c r="AY278" s="625"/>
      <c r="AZ278" s="625"/>
      <c r="BA278" s="625"/>
      <c r="BB278" s="625"/>
      <c r="BC278" s="644"/>
      <c r="BD278" s="625">
        <f t="shared" ref="BD278:BN278" si="674">IF(BD272="","",(BD272-BD274-BD277)*BD273/BD$46/365/$G$1)</f>
        <v>7.3647011207970112E-2</v>
      </c>
      <c r="BE278" s="625">
        <f t="shared" si="674"/>
        <v>0.11783521793275219</v>
      </c>
      <c r="BF278" s="625">
        <f t="shared" si="674"/>
        <v>0.26512924034869245</v>
      </c>
      <c r="BG278" s="625">
        <f t="shared" si="674"/>
        <v>3.6823505603985056E-2</v>
      </c>
      <c r="BH278" s="625">
        <f t="shared" si="674"/>
        <v>8.8376413449564123E-2</v>
      </c>
      <c r="BI278" s="625">
        <f t="shared" si="674"/>
        <v>0.14729402241594022</v>
      </c>
      <c r="BJ278" s="625">
        <f t="shared" si="674"/>
        <v>0.17675282689912825</v>
      </c>
      <c r="BK278" s="625">
        <f t="shared" si="674"/>
        <v>7.7329361768368618E-2</v>
      </c>
      <c r="BL278" s="625">
        <f t="shared" si="674"/>
        <v>0.14729402241594022</v>
      </c>
      <c r="BM278" s="625">
        <f t="shared" si="674"/>
        <v>6.6282310087173099E-2</v>
      </c>
      <c r="BN278" s="625">
        <f t="shared" si="674"/>
        <v>0.24855866282689915</v>
      </c>
      <c r="BO278" s="625"/>
      <c r="BP278" s="625"/>
      <c r="BQ278" s="625"/>
      <c r="BR278" s="625"/>
      <c r="BS278" s="625"/>
      <c r="BT278" s="625"/>
      <c r="BU278" s="581"/>
      <c r="BV278" s="625"/>
      <c r="BW278" s="625">
        <f>IF(BW272="","",(BW272-BW274-BW277)*BW273/BW$46/365/$G$1)</f>
        <v>2.9458804483188047E-2</v>
      </c>
      <c r="BX278" s="625">
        <f>IF(BX272="","",(BX272-BX274-BX277)*BX273/BX$46/365/$G$1)</f>
        <v>6.9964660647571605E-2</v>
      </c>
      <c r="BY278" s="625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3">
        <f t="shared" si="547"/>
        <v>0.12704109433374844</v>
      </c>
      <c r="CD278" s="1324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3.6823505603985056E-2</v>
      </c>
      <c r="CE278" s="1325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6.6282310087173099E-2</v>
      </c>
      <c r="CF278" s="1325">
        <f t="shared" si="675"/>
        <v>7.3647011207970112E-2</v>
      </c>
      <c r="CG278" s="1325">
        <f t="shared" si="675"/>
        <v>7.7329361768368618E-2</v>
      </c>
      <c r="CH278" s="1325">
        <f t="shared" si="675"/>
        <v>8.8376413449564123E-2</v>
      </c>
      <c r="CI278" s="1326">
        <f t="shared" si="675"/>
        <v>0.11783521793275219</v>
      </c>
      <c r="CJ278" s="1325">
        <f t="shared" si="675"/>
        <v>0.14729402241594022</v>
      </c>
      <c r="CK278" s="1325">
        <f t="shared" si="675"/>
        <v>0.14729402241594022</v>
      </c>
      <c r="CL278" s="1325">
        <f t="shared" si="675"/>
        <v>0.17675282689912825</v>
      </c>
      <c r="CM278" s="1325">
        <f t="shared" si="675"/>
        <v>0.24855866282689915</v>
      </c>
      <c r="CN278" s="1324">
        <f t="shared" si="675"/>
        <v>0.26512924034869245</v>
      </c>
      <c r="CO278" s="530" t="str">
        <f t="shared" si="558"/>
        <v/>
      </c>
      <c r="CP278" s="531" t="str">
        <f t="shared" si="559"/>
        <v/>
      </c>
      <c r="CQ278" s="531">
        <f t="shared" si="560"/>
        <v>3.6823505603985056E-2</v>
      </c>
      <c r="CR278" s="531">
        <f t="shared" si="561"/>
        <v>6.6282310087173099E-2</v>
      </c>
      <c r="CS278" s="531">
        <f t="shared" si="562"/>
        <v>7.3647011207970112E-2</v>
      </c>
      <c r="CT278" s="531">
        <f t="shared" si="563"/>
        <v>7.7329361768368618E-2</v>
      </c>
      <c r="CU278" s="532">
        <f t="shared" si="564"/>
        <v>8.8376413449564123E-2</v>
      </c>
      <c r="CV278" s="532">
        <f t="shared" si="565"/>
        <v>0.11783521793275219</v>
      </c>
      <c r="CW278" s="532">
        <f t="shared" si="566"/>
        <v>0.14729402241594022</v>
      </c>
      <c r="CX278" s="531">
        <f t="shared" si="567"/>
        <v>0.14729402241594022</v>
      </c>
      <c r="CY278" s="531">
        <f t="shared" si="568"/>
        <v>0.17675282689912825</v>
      </c>
      <c r="CZ278" s="531">
        <f t="shared" si="569"/>
        <v>0.24855866282689915</v>
      </c>
      <c r="DA278" s="531">
        <f t="shared" si="570"/>
        <v>0.26512924034869245</v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5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80" t="str">
        <f t="shared" si="547"/>
        <v/>
      </c>
      <c r="CD279" s="1321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2" t="str">
        <f t="shared" si="675"/>
        <v/>
      </c>
      <c r="CF279" s="1322" t="str">
        <f t="shared" si="675"/>
        <v/>
      </c>
      <c r="CG279" s="1322" t="str">
        <f t="shared" si="675"/>
        <v/>
      </c>
      <c r="CH279" s="1322" t="str">
        <f t="shared" si="675"/>
        <v/>
      </c>
      <c r="CI279" s="1323">
        <f t="shared" si="675"/>
        <v>0</v>
      </c>
      <c r="CJ279" s="1322" t="str">
        <f t="shared" si="675"/>
        <v/>
      </c>
      <c r="CK279" s="1322" t="str">
        <f t="shared" si="675"/>
        <v/>
      </c>
      <c r="CL279" s="1322" t="str">
        <f t="shared" si="675"/>
        <v/>
      </c>
      <c r="CM279" s="1322" t="str">
        <f t="shared" si="675"/>
        <v/>
      </c>
      <c r="CN279" s="1321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>
        <f t="shared" si="565"/>
        <v>0</v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5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1" t="s">
        <v>259</v>
      </c>
      <c r="B280" s="694">
        <f>3630*$K$1</f>
        <v>15198.083999999999</v>
      </c>
      <c r="C280" s="694">
        <f t="shared" ref="C280:R280" si="677">3630*$K$1</f>
        <v>15198.083999999999</v>
      </c>
      <c r="D280" s="694">
        <f t="shared" si="677"/>
        <v>15198.083999999999</v>
      </c>
      <c r="E280" s="694">
        <f t="shared" si="677"/>
        <v>15198.083999999999</v>
      </c>
      <c r="F280" s="694">
        <f t="shared" si="677"/>
        <v>15198.083999999999</v>
      </c>
      <c r="G280" s="694">
        <f t="shared" si="677"/>
        <v>15198.083999999999</v>
      </c>
      <c r="H280" s="694">
        <f t="shared" si="677"/>
        <v>15198.083999999999</v>
      </c>
      <c r="I280" s="694">
        <f t="shared" si="677"/>
        <v>15198.083999999999</v>
      </c>
      <c r="J280" s="694">
        <f t="shared" si="677"/>
        <v>15198.083999999999</v>
      </c>
      <c r="K280" s="694">
        <f t="shared" si="677"/>
        <v>15198.083999999999</v>
      </c>
      <c r="L280" s="694">
        <f t="shared" si="677"/>
        <v>15198.083999999999</v>
      </c>
      <c r="M280" s="694">
        <f t="shared" si="677"/>
        <v>15198.083999999999</v>
      </c>
      <c r="N280" s="694">
        <f t="shared" si="677"/>
        <v>15198.083999999999</v>
      </c>
      <c r="O280" s="694">
        <f t="shared" si="677"/>
        <v>15198.083999999999</v>
      </c>
      <c r="P280" s="694">
        <f t="shared" si="677"/>
        <v>15198.083999999999</v>
      </c>
      <c r="Q280" s="694">
        <f t="shared" si="677"/>
        <v>15198.083999999999</v>
      </c>
      <c r="R280" s="694">
        <f t="shared" si="677"/>
        <v>15198.083999999999</v>
      </c>
      <c r="S280" s="708"/>
      <c r="T280" s="694">
        <f>3630*$K$1</f>
        <v>15198.083999999999</v>
      </c>
      <c r="U280" s="694">
        <f t="shared" ref="U280:AD280" si="678">3630*$K$1</f>
        <v>15198.083999999999</v>
      </c>
      <c r="V280" s="694">
        <f t="shared" si="678"/>
        <v>15198.083999999999</v>
      </c>
      <c r="W280" s="694">
        <f t="shared" si="678"/>
        <v>15198.083999999999</v>
      </c>
      <c r="X280" s="694">
        <f t="shared" si="678"/>
        <v>15198.083999999999</v>
      </c>
      <c r="Y280" s="694">
        <f t="shared" si="678"/>
        <v>15198.083999999999</v>
      </c>
      <c r="Z280" s="694">
        <f t="shared" si="678"/>
        <v>15198.083999999999</v>
      </c>
      <c r="AA280" s="694">
        <f t="shared" si="678"/>
        <v>15198.083999999999</v>
      </c>
      <c r="AB280" s="694">
        <f t="shared" si="678"/>
        <v>15198.083999999999</v>
      </c>
      <c r="AC280" s="694">
        <f t="shared" si="678"/>
        <v>15198.083999999999</v>
      </c>
      <c r="AD280" s="694">
        <f t="shared" si="678"/>
        <v>15198.083999999999</v>
      </c>
      <c r="AE280" s="694"/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V280" si="679">3630*$K$1</f>
        <v>15198.083999999999</v>
      </c>
      <c r="AN280" s="694">
        <f t="shared" si="679"/>
        <v>15198.083999999999</v>
      </c>
      <c r="AO280" s="694">
        <f t="shared" si="679"/>
        <v>15198.083999999999</v>
      </c>
      <c r="AP280" s="694">
        <f t="shared" si="679"/>
        <v>15198.083999999999</v>
      </c>
      <c r="AQ280" s="694">
        <f t="shared" si="679"/>
        <v>15198.083999999999</v>
      </c>
      <c r="AR280" s="694">
        <f t="shared" si="679"/>
        <v>15198.083999999999</v>
      </c>
      <c r="AS280" s="694">
        <f t="shared" si="679"/>
        <v>15198.083999999999</v>
      </c>
      <c r="AT280" s="694">
        <f t="shared" si="679"/>
        <v>15198.083999999999</v>
      </c>
      <c r="AU280" s="694">
        <f t="shared" si="679"/>
        <v>15198.083999999999</v>
      </c>
      <c r="AV280" s="694">
        <f t="shared" si="679"/>
        <v>15198.083999999999</v>
      </c>
      <c r="AW280" s="694"/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80">3630*$K$1</f>
        <v>15198.083999999999</v>
      </c>
      <c r="BF280" s="694">
        <f t="shared" si="680"/>
        <v>15198.083999999999</v>
      </c>
      <c r="BG280" s="694">
        <f t="shared" si="680"/>
        <v>15198.083999999999</v>
      </c>
      <c r="BH280" s="694">
        <f t="shared" si="680"/>
        <v>15198.083999999999</v>
      </c>
      <c r="BI280" s="694">
        <f t="shared" si="680"/>
        <v>15198.083999999999</v>
      </c>
      <c r="BJ280" s="694">
        <f t="shared" si="680"/>
        <v>15198.083999999999</v>
      </c>
      <c r="BK280" s="694">
        <f t="shared" si="680"/>
        <v>15198.083999999999</v>
      </c>
      <c r="BL280" s="694">
        <f t="shared" si="680"/>
        <v>15198.083999999999</v>
      </c>
      <c r="BM280" s="694">
        <f t="shared" si="680"/>
        <v>15198.083999999999</v>
      </c>
      <c r="BN280" s="694">
        <f t="shared" si="680"/>
        <v>15198.083999999999</v>
      </c>
      <c r="BO280" s="694"/>
      <c r="BP280" s="694"/>
      <c r="BQ280" s="694"/>
      <c r="BR280" s="694"/>
      <c r="BS280" s="694"/>
      <c r="BT280" s="694"/>
      <c r="BU280" s="708"/>
      <c r="BV280" s="694">
        <f t="shared" si="680"/>
        <v>15198.083999999999</v>
      </c>
      <c r="BW280" s="694">
        <f t="shared" si="680"/>
        <v>15198.083999999999</v>
      </c>
      <c r="BX280" s="694">
        <f t="shared" si="680"/>
        <v>15198.083999999999</v>
      </c>
      <c r="BY280" s="694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80">
        <f t="shared" si="547"/>
        <v>15198.083999999999</v>
      </c>
      <c r="CD280" s="1321">
        <f t="shared" si="676"/>
        <v>15198.083999999999</v>
      </c>
      <c r="CE280" s="1322">
        <f t="shared" si="675"/>
        <v>15198.083999999999</v>
      </c>
      <c r="CF280" s="1322">
        <f t="shared" si="675"/>
        <v>15198.083999999999</v>
      </c>
      <c r="CG280" s="1322">
        <f t="shared" si="675"/>
        <v>15198.083999999999</v>
      </c>
      <c r="CH280" s="1322">
        <f t="shared" si="675"/>
        <v>15198.083999999999</v>
      </c>
      <c r="CI280" s="1323">
        <f t="shared" si="675"/>
        <v>15198.083999999999</v>
      </c>
      <c r="CJ280" s="1322">
        <f t="shared" si="675"/>
        <v>15198.083999999999</v>
      </c>
      <c r="CK280" s="1322">
        <f t="shared" si="675"/>
        <v>15198.083999999999</v>
      </c>
      <c r="CL280" s="1322">
        <f t="shared" si="675"/>
        <v>15198.083999999999</v>
      </c>
      <c r="CM280" s="1322">
        <f t="shared" si="675"/>
        <v>15198.083999999999</v>
      </c>
      <c r="CN280" s="1321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5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80" t="str">
        <f t="shared" si="547"/>
        <v/>
      </c>
      <c r="CD281" s="1321" t="str">
        <f t="shared" si="676"/>
        <v/>
      </c>
      <c r="CE281" s="1322" t="str">
        <f t="shared" si="675"/>
        <v/>
      </c>
      <c r="CF281" s="1322" t="str">
        <f t="shared" si="675"/>
        <v/>
      </c>
      <c r="CG281" s="1322" t="str">
        <f t="shared" si="675"/>
        <v/>
      </c>
      <c r="CH281" s="1322" t="str">
        <f t="shared" si="675"/>
        <v/>
      </c>
      <c r="CI281" s="1323" t="str">
        <f t="shared" si="675"/>
        <v/>
      </c>
      <c r="CJ281" s="1322" t="str">
        <f t="shared" si="675"/>
        <v/>
      </c>
      <c r="CK281" s="1322" t="str">
        <f t="shared" si="675"/>
        <v/>
      </c>
      <c r="CL281" s="1322" t="str">
        <f t="shared" si="675"/>
        <v/>
      </c>
      <c r="CM281" s="1322" t="str">
        <f t="shared" si="675"/>
        <v/>
      </c>
      <c r="CN281" s="1321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5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2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5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80" t="str">
        <f t="shared" si="547"/>
        <v/>
      </c>
      <c r="CD282" s="1321" t="str">
        <f t="shared" si="676"/>
        <v/>
      </c>
      <c r="CE282" s="1322" t="str">
        <f t="shared" si="675"/>
        <v/>
      </c>
      <c r="CF282" s="1322" t="str">
        <f t="shared" si="675"/>
        <v/>
      </c>
      <c r="CG282" s="1322" t="str">
        <f t="shared" si="675"/>
        <v/>
      </c>
      <c r="CH282" s="1322" t="str">
        <f t="shared" si="675"/>
        <v/>
      </c>
      <c r="CI282" s="1323" t="str">
        <f t="shared" si="675"/>
        <v/>
      </c>
      <c r="CJ282" s="1322" t="str">
        <f t="shared" si="675"/>
        <v/>
      </c>
      <c r="CK282" s="1322" t="str">
        <f t="shared" si="675"/>
        <v/>
      </c>
      <c r="CL282" s="1322" t="str">
        <f t="shared" si="675"/>
        <v/>
      </c>
      <c r="CM282" s="1322" t="str">
        <f t="shared" si="675"/>
        <v/>
      </c>
      <c r="CN282" s="1321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5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2" t="s">
        <v>182</v>
      </c>
      <c r="B283" s="622" t="str">
        <f t="shared" ref="B283:R283" si="681">IF(B281="","",B281*B282)</f>
        <v/>
      </c>
      <c r="C283" s="622" t="str">
        <f t="shared" si="681"/>
        <v/>
      </c>
      <c r="D283" s="622" t="str">
        <f t="shared" si="681"/>
        <v/>
      </c>
      <c r="E283" s="622" t="str">
        <f t="shared" si="681"/>
        <v/>
      </c>
      <c r="F283" s="622" t="str">
        <f t="shared" si="681"/>
        <v/>
      </c>
      <c r="G283" s="622" t="str">
        <f t="shared" si="681"/>
        <v/>
      </c>
      <c r="H283" s="622" t="str">
        <f t="shared" si="681"/>
        <v/>
      </c>
      <c r="I283" s="622" t="str">
        <f t="shared" si="681"/>
        <v/>
      </c>
      <c r="J283" s="622" t="str">
        <f t="shared" si="681"/>
        <v/>
      </c>
      <c r="K283" s="622" t="str">
        <f t="shared" si="681"/>
        <v/>
      </c>
      <c r="L283" s="622" t="str">
        <f t="shared" si="681"/>
        <v/>
      </c>
      <c r="M283" s="622" t="str">
        <f t="shared" si="681"/>
        <v/>
      </c>
      <c r="N283" s="622" t="str">
        <f t="shared" si="681"/>
        <v/>
      </c>
      <c r="O283" s="622" t="str">
        <f t="shared" si="681"/>
        <v/>
      </c>
      <c r="P283" s="622" t="str">
        <f t="shared" si="681"/>
        <v/>
      </c>
      <c r="Q283" s="622" t="str">
        <f t="shared" si="681"/>
        <v/>
      </c>
      <c r="R283" s="622" t="str">
        <f t="shared" si="681"/>
        <v/>
      </c>
      <c r="S283" s="654"/>
      <c r="T283" s="622" t="str">
        <f t="shared" ref="T283:AD283" si="682">IF(T281="","",T281*T282)</f>
        <v/>
      </c>
      <c r="U283" s="622" t="str">
        <f t="shared" si="682"/>
        <v/>
      </c>
      <c r="V283" s="622" t="str">
        <f t="shared" si="682"/>
        <v/>
      </c>
      <c r="W283" s="622" t="str">
        <f t="shared" si="682"/>
        <v/>
      </c>
      <c r="X283" s="622" t="str">
        <f t="shared" si="682"/>
        <v/>
      </c>
      <c r="Y283" s="622" t="str">
        <f t="shared" si="682"/>
        <v/>
      </c>
      <c r="Z283" s="622" t="str">
        <f t="shared" si="682"/>
        <v/>
      </c>
      <c r="AA283" s="622" t="str">
        <f t="shared" si="682"/>
        <v/>
      </c>
      <c r="AB283" s="622" t="str">
        <f t="shared" si="682"/>
        <v/>
      </c>
      <c r="AC283" s="622" t="str">
        <f t="shared" si="682"/>
        <v/>
      </c>
      <c r="AD283" s="622" t="str">
        <f t="shared" si="682"/>
        <v/>
      </c>
      <c r="AE283" s="622"/>
      <c r="AF283" s="622"/>
      <c r="AG283" s="622"/>
      <c r="AH283" s="622"/>
      <c r="AI283" s="622"/>
      <c r="AJ283" s="622"/>
      <c r="AK283" s="654"/>
      <c r="AL283" s="622" t="str">
        <f t="shared" ref="AL283:AV283" si="683">IF(AL281="","",AL281*AL282)</f>
        <v/>
      </c>
      <c r="AM283" s="622" t="str">
        <f t="shared" si="683"/>
        <v/>
      </c>
      <c r="AN283" s="622" t="str">
        <f t="shared" si="683"/>
        <v/>
      </c>
      <c r="AO283" s="622" t="str">
        <f t="shared" si="683"/>
        <v/>
      </c>
      <c r="AP283" s="622" t="str">
        <f t="shared" si="683"/>
        <v/>
      </c>
      <c r="AQ283" s="622" t="str">
        <f t="shared" si="683"/>
        <v/>
      </c>
      <c r="AR283" s="622" t="str">
        <f t="shared" si="683"/>
        <v/>
      </c>
      <c r="AS283" s="622" t="str">
        <f t="shared" si="683"/>
        <v/>
      </c>
      <c r="AT283" s="622" t="str">
        <f t="shared" si="683"/>
        <v/>
      </c>
      <c r="AU283" s="622" t="str">
        <f t="shared" si="683"/>
        <v/>
      </c>
      <c r="AV283" s="622" t="str">
        <f t="shared" si="683"/>
        <v/>
      </c>
      <c r="AW283" s="622"/>
      <c r="AX283" s="622"/>
      <c r="AY283" s="622"/>
      <c r="AZ283" s="622"/>
      <c r="BA283" s="622"/>
      <c r="BB283" s="622"/>
      <c r="BC283" s="654"/>
      <c r="BD283" s="622" t="str">
        <f t="shared" ref="BD283:BN283" si="684">IF(BD281="","",BD281*BD282)</f>
        <v/>
      </c>
      <c r="BE283" s="622" t="str">
        <f t="shared" si="684"/>
        <v/>
      </c>
      <c r="BF283" s="622" t="str">
        <f t="shared" si="684"/>
        <v/>
      </c>
      <c r="BG283" s="622" t="str">
        <f t="shared" si="684"/>
        <v/>
      </c>
      <c r="BH283" s="622" t="str">
        <f t="shared" si="684"/>
        <v/>
      </c>
      <c r="BI283" s="622" t="str">
        <f t="shared" si="684"/>
        <v/>
      </c>
      <c r="BJ283" s="622" t="str">
        <f t="shared" si="684"/>
        <v/>
      </c>
      <c r="BK283" s="622" t="str">
        <f t="shared" si="684"/>
        <v/>
      </c>
      <c r="BL283" s="622" t="str">
        <f t="shared" si="684"/>
        <v/>
      </c>
      <c r="BM283" s="622" t="str">
        <f t="shared" si="684"/>
        <v/>
      </c>
      <c r="BN283" s="622" t="str">
        <f t="shared" si="684"/>
        <v/>
      </c>
      <c r="BO283" s="622"/>
      <c r="BP283" s="622"/>
      <c r="BQ283" s="622"/>
      <c r="BR283" s="622"/>
      <c r="BS283" s="622"/>
      <c r="BT283" s="622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80" t="str">
        <f t="shared" si="547"/>
        <v/>
      </c>
      <c r="CD283" s="1321" t="str">
        <f t="shared" si="676"/>
        <v/>
      </c>
      <c r="CE283" s="1322" t="str">
        <f t="shared" si="675"/>
        <v/>
      </c>
      <c r="CF283" s="1322" t="str">
        <f t="shared" si="675"/>
        <v/>
      </c>
      <c r="CG283" s="1322" t="str">
        <f t="shared" si="675"/>
        <v/>
      </c>
      <c r="CH283" s="1322" t="str">
        <f t="shared" si="675"/>
        <v/>
      </c>
      <c r="CI283" s="1323" t="str">
        <f t="shared" si="675"/>
        <v/>
      </c>
      <c r="CJ283" s="1322" t="str">
        <f t="shared" si="675"/>
        <v/>
      </c>
      <c r="CK283" s="1322" t="str">
        <f t="shared" si="675"/>
        <v/>
      </c>
      <c r="CL283" s="1322" t="str">
        <f t="shared" si="675"/>
        <v/>
      </c>
      <c r="CM283" s="1322" t="str">
        <f t="shared" si="675"/>
        <v/>
      </c>
      <c r="CN283" s="1321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5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2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80" t="str">
        <f t="shared" si="547"/>
        <v/>
      </c>
      <c r="CD284" s="1321" t="str">
        <f t="shared" si="676"/>
        <v/>
      </c>
      <c r="CE284" s="1322" t="str">
        <f t="shared" si="675"/>
        <v/>
      </c>
      <c r="CF284" s="1322" t="str">
        <f t="shared" si="675"/>
        <v/>
      </c>
      <c r="CG284" s="1322" t="str">
        <f t="shared" si="675"/>
        <v/>
      </c>
      <c r="CH284" s="1322" t="str">
        <f t="shared" si="675"/>
        <v/>
      </c>
      <c r="CI284" s="1323" t="str">
        <f t="shared" si="675"/>
        <v/>
      </c>
      <c r="CJ284" s="1322" t="str">
        <f t="shared" si="675"/>
        <v/>
      </c>
      <c r="CK284" s="1322" t="str">
        <f t="shared" si="675"/>
        <v/>
      </c>
      <c r="CL284" s="1322" t="str">
        <f t="shared" si="675"/>
        <v/>
      </c>
      <c r="CM284" s="1322" t="str">
        <f t="shared" si="675"/>
        <v/>
      </c>
      <c r="CN284" s="1321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5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7" customFormat="1" ht="15.75" customHeight="1">
      <c r="A285" s="640" t="s">
        <v>226</v>
      </c>
      <c r="B285" s="625" t="str">
        <f t="shared" ref="B285:R285" si="685">IF(B279="","",(B279-B281-B284)*B280/B$46/365/$G$1)</f>
        <v/>
      </c>
      <c r="C285" s="625" t="str">
        <f t="shared" si="685"/>
        <v/>
      </c>
      <c r="D285" s="625" t="str">
        <f t="shared" si="685"/>
        <v/>
      </c>
      <c r="E285" s="625" t="str">
        <f t="shared" si="685"/>
        <v/>
      </c>
      <c r="F285" s="625" t="str">
        <f t="shared" si="685"/>
        <v/>
      </c>
      <c r="G285" s="625" t="str">
        <f t="shared" si="685"/>
        <v/>
      </c>
      <c r="H285" s="625" t="str">
        <f t="shared" si="685"/>
        <v/>
      </c>
      <c r="I285" s="625" t="str">
        <f t="shared" si="685"/>
        <v/>
      </c>
      <c r="J285" s="625" t="str">
        <f t="shared" si="685"/>
        <v/>
      </c>
      <c r="K285" s="625" t="str">
        <f t="shared" si="685"/>
        <v/>
      </c>
      <c r="L285" s="625" t="str">
        <f t="shared" si="685"/>
        <v/>
      </c>
      <c r="M285" s="625" t="str">
        <f t="shared" si="685"/>
        <v/>
      </c>
      <c r="N285" s="625" t="str">
        <f t="shared" si="685"/>
        <v/>
      </c>
      <c r="O285" s="625" t="str">
        <f t="shared" si="685"/>
        <v/>
      </c>
      <c r="P285" s="625" t="str">
        <f t="shared" si="685"/>
        <v/>
      </c>
      <c r="Q285" s="625" t="str">
        <f t="shared" si="685"/>
        <v/>
      </c>
      <c r="R285" s="625" t="str">
        <f t="shared" si="685"/>
        <v/>
      </c>
      <c r="S285" s="644"/>
      <c r="T285" s="625" t="str">
        <f t="shared" ref="T285:AD285" si="686">IF(T279="","",(T279-T281-T284)*T280/T$46/365/$G$1)</f>
        <v/>
      </c>
      <c r="U285" s="625" t="str">
        <f t="shared" si="686"/>
        <v/>
      </c>
      <c r="V285" s="625" t="str">
        <f t="shared" si="686"/>
        <v/>
      </c>
      <c r="W285" s="625" t="str">
        <f t="shared" si="686"/>
        <v/>
      </c>
      <c r="X285" s="625" t="str">
        <f t="shared" si="686"/>
        <v/>
      </c>
      <c r="Y285" s="625" t="str">
        <f t="shared" si="686"/>
        <v/>
      </c>
      <c r="Z285" s="625" t="str">
        <f t="shared" si="686"/>
        <v/>
      </c>
      <c r="AA285" s="625" t="str">
        <f t="shared" si="686"/>
        <v/>
      </c>
      <c r="AB285" s="625" t="str">
        <f t="shared" si="686"/>
        <v/>
      </c>
      <c r="AC285" s="625" t="str">
        <f t="shared" si="686"/>
        <v/>
      </c>
      <c r="AD285" s="625" t="str">
        <f t="shared" si="686"/>
        <v/>
      </c>
      <c r="AE285" s="625"/>
      <c r="AF285" s="625"/>
      <c r="AG285" s="625"/>
      <c r="AH285" s="625"/>
      <c r="AI285" s="625"/>
      <c r="AJ285" s="625"/>
      <c r="AK285" s="644"/>
      <c r="AL285" s="625" t="str">
        <f t="shared" ref="AL285:AV285" si="687">IF(AL279="","",(AL279-AL281-AL284)*AL280/AL$46/365/$G$1)</f>
        <v/>
      </c>
      <c r="AM285" s="625" t="str">
        <f t="shared" si="687"/>
        <v/>
      </c>
      <c r="AN285" s="625" t="str">
        <f t="shared" si="687"/>
        <v/>
      </c>
      <c r="AO285" s="625" t="str">
        <f t="shared" si="687"/>
        <v/>
      </c>
      <c r="AP285" s="625" t="str">
        <f t="shared" si="687"/>
        <v/>
      </c>
      <c r="AQ285" s="625" t="str">
        <f t="shared" si="687"/>
        <v/>
      </c>
      <c r="AR285" s="625" t="str">
        <f t="shared" si="687"/>
        <v/>
      </c>
      <c r="AS285" s="625" t="str">
        <f t="shared" si="687"/>
        <v/>
      </c>
      <c r="AT285" s="625" t="str">
        <f t="shared" si="687"/>
        <v/>
      </c>
      <c r="AU285" s="625" t="str">
        <f t="shared" si="687"/>
        <v/>
      </c>
      <c r="AV285" s="625" t="str">
        <f t="shared" si="687"/>
        <v/>
      </c>
      <c r="AW285" s="625"/>
      <c r="AX285" s="625"/>
      <c r="AY285" s="625"/>
      <c r="AZ285" s="625"/>
      <c r="BA285" s="625"/>
      <c r="BB285" s="625"/>
      <c r="BC285" s="644"/>
      <c r="BD285" s="625" t="str">
        <f t="shared" ref="BD285:BN285" si="688">IF(BD279="","",(BD279-BD281-BD284)*BD280/BD$46/365/$G$1)</f>
        <v/>
      </c>
      <c r="BE285" s="625" t="str">
        <f t="shared" si="688"/>
        <v/>
      </c>
      <c r="BF285" s="625" t="str">
        <f t="shared" si="688"/>
        <v/>
      </c>
      <c r="BG285" s="625" t="str">
        <f t="shared" si="688"/>
        <v/>
      </c>
      <c r="BH285" s="625" t="str">
        <f t="shared" si="688"/>
        <v/>
      </c>
      <c r="BI285" s="625" t="str">
        <f t="shared" si="688"/>
        <v/>
      </c>
      <c r="BJ285" s="625" t="str">
        <f t="shared" si="688"/>
        <v/>
      </c>
      <c r="BK285" s="625" t="str">
        <f t="shared" si="688"/>
        <v/>
      </c>
      <c r="BL285" s="625" t="str">
        <f t="shared" si="688"/>
        <v/>
      </c>
      <c r="BM285" s="625">
        <f t="shared" si="688"/>
        <v>0</v>
      </c>
      <c r="BN285" s="625" t="str">
        <f t="shared" si="688"/>
        <v/>
      </c>
      <c r="BO285" s="625"/>
      <c r="BP285" s="625"/>
      <c r="BQ285" s="625"/>
      <c r="BR285" s="625"/>
      <c r="BS285" s="625"/>
      <c r="BT285" s="625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3" t="str">
        <f t="shared" si="547"/>
        <v/>
      </c>
      <c r="CD285" s="132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5" t="str">
        <f t="shared" si="689"/>
        <v/>
      </c>
      <c r="CG285" s="1325" t="str">
        <f t="shared" si="689"/>
        <v/>
      </c>
      <c r="CH285" s="1325" t="str">
        <f t="shared" si="689"/>
        <v/>
      </c>
      <c r="CI285" s="1326">
        <f t="shared" si="689"/>
        <v>0</v>
      </c>
      <c r="CJ285" s="1325" t="str">
        <f t="shared" si="689"/>
        <v/>
      </c>
      <c r="CK285" s="1325" t="str">
        <f t="shared" si="689"/>
        <v/>
      </c>
      <c r="CL285" s="1325" t="str">
        <f t="shared" si="689"/>
        <v/>
      </c>
      <c r="CM285" s="1325" t="str">
        <f t="shared" si="689"/>
        <v/>
      </c>
      <c r="CN285" s="1324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>
        <f t="shared" si="565"/>
        <v>0</v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5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5"/>
      <c r="DJ285" s="637"/>
      <c r="DK285" s="637"/>
      <c r="DL285" s="637"/>
      <c r="DM285" s="637"/>
      <c r="DN285" s="637"/>
      <c r="DO285" s="637"/>
      <c r="DP285" s="637"/>
      <c r="DQ285" s="611"/>
      <c r="DR285" s="706"/>
    </row>
    <row r="286" spans="1:122" s="478" customFormat="1" ht="15.75" customHeight="1">
      <c r="A286" s="674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3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3"/>
      <c r="BS286" s="153"/>
      <c r="BT286" s="703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80" t="str">
        <f t="shared" ref="CC286:CC300" si="693">IF(DH286&lt;3,"",(SUM(BD286:BT286)-MIN(BD286:BT286)-MAX(BD286:BT286))/(DH286-2))</f>
        <v/>
      </c>
      <c r="CD286" s="1321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2" t="str">
        <f t="shared" si="689"/>
        <v/>
      </c>
      <c r="CF286" s="1322" t="str">
        <f t="shared" si="689"/>
        <v/>
      </c>
      <c r="CG286" s="1322" t="str">
        <f t="shared" si="689"/>
        <v/>
      </c>
      <c r="CH286" s="1322" t="str">
        <f t="shared" si="689"/>
        <v/>
      </c>
      <c r="CI286" s="1323" t="str">
        <f t="shared" si="689"/>
        <v/>
      </c>
      <c r="CJ286" s="1322" t="str">
        <f t="shared" si="689"/>
        <v/>
      </c>
      <c r="CK286" s="1322" t="str">
        <f t="shared" si="689"/>
        <v/>
      </c>
      <c r="CL286" s="1322" t="str">
        <f t="shared" si="689"/>
        <v/>
      </c>
      <c r="CM286" s="1322" t="str">
        <f t="shared" si="689"/>
        <v/>
      </c>
      <c r="CN286" s="1321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5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1" t="s">
        <v>259</v>
      </c>
      <c r="B287" s="694">
        <f>3360*$K$1</f>
        <v>14067.647999999999</v>
      </c>
      <c r="C287" s="694">
        <f t="shared" ref="C287:R287" si="695">3360*$K$1</f>
        <v>14067.647999999999</v>
      </c>
      <c r="D287" s="694">
        <f t="shared" si="695"/>
        <v>14067.647999999999</v>
      </c>
      <c r="E287" s="694">
        <f t="shared" si="695"/>
        <v>14067.647999999999</v>
      </c>
      <c r="F287" s="694">
        <f t="shared" si="695"/>
        <v>14067.647999999999</v>
      </c>
      <c r="G287" s="694">
        <f t="shared" si="695"/>
        <v>14067.647999999999</v>
      </c>
      <c r="H287" s="694">
        <f t="shared" si="695"/>
        <v>14067.647999999999</v>
      </c>
      <c r="I287" s="694">
        <f t="shared" si="695"/>
        <v>14067.647999999999</v>
      </c>
      <c r="J287" s="694">
        <f t="shared" si="695"/>
        <v>14067.647999999999</v>
      </c>
      <c r="K287" s="694">
        <f t="shared" si="695"/>
        <v>14067.647999999999</v>
      </c>
      <c r="L287" s="694">
        <f t="shared" si="695"/>
        <v>14067.647999999999</v>
      </c>
      <c r="M287" s="694">
        <f t="shared" si="695"/>
        <v>14067.647999999999</v>
      </c>
      <c r="N287" s="694">
        <f t="shared" si="695"/>
        <v>14067.647999999999</v>
      </c>
      <c r="O287" s="694">
        <f t="shared" si="695"/>
        <v>14067.647999999999</v>
      </c>
      <c r="P287" s="694">
        <f t="shared" si="695"/>
        <v>14067.647999999999</v>
      </c>
      <c r="Q287" s="694">
        <f t="shared" si="695"/>
        <v>14067.647999999999</v>
      </c>
      <c r="R287" s="694">
        <f t="shared" si="695"/>
        <v>14067.647999999999</v>
      </c>
      <c r="S287" s="708"/>
      <c r="T287" s="694">
        <f>3360*$K$1</f>
        <v>14067.647999999999</v>
      </c>
      <c r="U287" s="694">
        <f t="shared" ref="U287:AD287" si="696">3360*$K$1</f>
        <v>14067.647999999999</v>
      </c>
      <c r="V287" s="694">
        <f t="shared" si="696"/>
        <v>14067.647999999999</v>
      </c>
      <c r="W287" s="694">
        <f t="shared" si="696"/>
        <v>14067.647999999999</v>
      </c>
      <c r="X287" s="694">
        <f t="shared" si="696"/>
        <v>14067.647999999999</v>
      </c>
      <c r="Y287" s="694">
        <f t="shared" si="696"/>
        <v>14067.647999999999</v>
      </c>
      <c r="Z287" s="694">
        <f t="shared" si="696"/>
        <v>14067.647999999999</v>
      </c>
      <c r="AA287" s="694">
        <f t="shared" si="696"/>
        <v>14067.647999999999</v>
      </c>
      <c r="AB287" s="694">
        <f t="shared" si="696"/>
        <v>14067.647999999999</v>
      </c>
      <c r="AC287" s="694">
        <f t="shared" si="696"/>
        <v>14067.647999999999</v>
      </c>
      <c r="AD287" s="694">
        <f t="shared" si="696"/>
        <v>14067.647999999999</v>
      </c>
      <c r="AE287" s="694"/>
      <c r="AF287" s="694"/>
      <c r="AG287" s="694"/>
      <c r="AH287" s="694"/>
      <c r="AI287" s="694"/>
      <c r="AJ287" s="694"/>
      <c r="AK287" s="708"/>
      <c r="AL287" s="694">
        <f>3360*$K$1</f>
        <v>14067.647999999999</v>
      </c>
      <c r="AM287" s="694">
        <f t="shared" ref="AM287:AV287" si="697">3360*$K$1</f>
        <v>14067.647999999999</v>
      </c>
      <c r="AN287" s="694">
        <f t="shared" si="697"/>
        <v>14067.647999999999</v>
      </c>
      <c r="AO287" s="694">
        <f t="shared" si="697"/>
        <v>14067.647999999999</v>
      </c>
      <c r="AP287" s="694">
        <f t="shared" si="697"/>
        <v>14067.647999999999</v>
      </c>
      <c r="AQ287" s="694">
        <f t="shared" si="697"/>
        <v>14067.647999999999</v>
      </c>
      <c r="AR287" s="694">
        <f t="shared" si="697"/>
        <v>14067.647999999999</v>
      </c>
      <c r="AS287" s="694">
        <f t="shared" si="697"/>
        <v>14067.647999999999</v>
      </c>
      <c r="AT287" s="694">
        <f t="shared" si="697"/>
        <v>14067.647999999999</v>
      </c>
      <c r="AU287" s="694">
        <f t="shared" si="697"/>
        <v>14067.647999999999</v>
      </c>
      <c r="AV287" s="694">
        <f t="shared" si="697"/>
        <v>14067.647999999999</v>
      </c>
      <c r="AW287" s="694"/>
      <c r="AX287" s="694"/>
      <c r="AY287" s="694"/>
      <c r="AZ287" s="694"/>
      <c r="BA287" s="694"/>
      <c r="BB287" s="694"/>
      <c r="BC287" s="708"/>
      <c r="BD287" s="694">
        <f>3360*$K$1</f>
        <v>14067.647999999999</v>
      </c>
      <c r="BE287" s="694">
        <f t="shared" ref="BE287:BY287" si="698">3360*$K$1</f>
        <v>14067.647999999999</v>
      </c>
      <c r="BF287" s="694">
        <f t="shared" si="698"/>
        <v>14067.647999999999</v>
      </c>
      <c r="BG287" s="694">
        <f t="shared" si="698"/>
        <v>14067.647999999999</v>
      </c>
      <c r="BH287" s="694">
        <f t="shared" si="698"/>
        <v>14067.647999999999</v>
      </c>
      <c r="BI287" s="694">
        <f t="shared" si="698"/>
        <v>14067.647999999999</v>
      </c>
      <c r="BJ287" s="694">
        <f t="shared" si="698"/>
        <v>14067.647999999999</v>
      </c>
      <c r="BK287" s="694">
        <f t="shared" si="698"/>
        <v>14067.647999999999</v>
      </c>
      <c r="BL287" s="694">
        <f t="shared" si="698"/>
        <v>14067.647999999999</v>
      </c>
      <c r="BM287" s="694">
        <f t="shared" si="698"/>
        <v>14067.647999999999</v>
      </c>
      <c r="BN287" s="694">
        <f t="shared" si="698"/>
        <v>14067.647999999999</v>
      </c>
      <c r="BO287" s="694"/>
      <c r="BP287" s="694"/>
      <c r="BQ287" s="694"/>
      <c r="BR287" s="694"/>
      <c r="BS287" s="694"/>
      <c r="BT287" s="694"/>
      <c r="BU287" s="646"/>
      <c r="BV287" s="694">
        <f t="shared" si="698"/>
        <v>14067.647999999999</v>
      </c>
      <c r="BW287" s="694">
        <f t="shared" si="698"/>
        <v>14067.647999999999</v>
      </c>
      <c r="BX287" s="694">
        <f t="shared" si="698"/>
        <v>14067.647999999999</v>
      </c>
      <c r="BY287" s="694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80">
        <f t="shared" si="693"/>
        <v>14067.647999999997</v>
      </c>
      <c r="CD287" s="1321">
        <f t="shared" si="694"/>
        <v>14067.647999999999</v>
      </c>
      <c r="CE287" s="1322">
        <f t="shared" si="689"/>
        <v>14067.647999999999</v>
      </c>
      <c r="CF287" s="1322">
        <f t="shared" si="689"/>
        <v>14067.647999999999</v>
      </c>
      <c r="CG287" s="1322">
        <f t="shared" si="689"/>
        <v>14067.647999999999</v>
      </c>
      <c r="CH287" s="1322">
        <f t="shared" si="689"/>
        <v>14067.647999999999</v>
      </c>
      <c r="CI287" s="1323">
        <f t="shared" si="689"/>
        <v>14067.647999999999</v>
      </c>
      <c r="CJ287" s="1322">
        <f t="shared" si="689"/>
        <v>14067.647999999999</v>
      </c>
      <c r="CK287" s="1322">
        <f t="shared" si="689"/>
        <v>14067.647999999999</v>
      </c>
      <c r="CL287" s="1322">
        <f t="shared" si="689"/>
        <v>14067.647999999999</v>
      </c>
      <c r="CM287" s="1322">
        <f t="shared" si="689"/>
        <v>14067.647999999999</v>
      </c>
      <c r="CN287" s="1321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5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9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9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80" t="str">
        <f t="shared" si="693"/>
        <v/>
      </c>
      <c r="CD288" s="1321" t="str">
        <f t="shared" si="694"/>
        <v/>
      </c>
      <c r="CE288" s="1322" t="str">
        <f t="shared" si="689"/>
        <v/>
      </c>
      <c r="CF288" s="1322" t="str">
        <f t="shared" si="689"/>
        <v/>
      </c>
      <c r="CG288" s="1322" t="str">
        <f t="shared" si="689"/>
        <v/>
      </c>
      <c r="CH288" s="1322" t="str">
        <f t="shared" si="689"/>
        <v/>
      </c>
      <c r="CI288" s="1323" t="str">
        <f t="shared" si="689"/>
        <v/>
      </c>
      <c r="CJ288" s="1322" t="str">
        <f t="shared" si="689"/>
        <v/>
      </c>
      <c r="CK288" s="1322" t="str">
        <f t="shared" si="689"/>
        <v/>
      </c>
      <c r="CL288" s="1322" t="str">
        <f t="shared" si="689"/>
        <v/>
      </c>
      <c r="CM288" s="1322" t="str">
        <f t="shared" si="689"/>
        <v/>
      </c>
      <c r="CN288" s="1321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5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2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80" t="str">
        <f t="shared" si="693"/>
        <v/>
      </c>
      <c r="CD289" s="1321" t="str">
        <f t="shared" si="694"/>
        <v/>
      </c>
      <c r="CE289" s="1322" t="str">
        <f t="shared" si="689"/>
        <v/>
      </c>
      <c r="CF289" s="1322" t="str">
        <f t="shared" si="689"/>
        <v/>
      </c>
      <c r="CG289" s="1322" t="str">
        <f t="shared" si="689"/>
        <v/>
      </c>
      <c r="CH289" s="1322" t="str">
        <f t="shared" si="689"/>
        <v/>
      </c>
      <c r="CI289" s="1323" t="str">
        <f t="shared" si="689"/>
        <v/>
      </c>
      <c r="CJ289" s="1322" t="str">
        <f t="shared" si="689"/>
        <v/>
      </c>
      <c r="CK289" s="1322" t="str">
        <f t="shared" si="689"/>
        <v/>
      </c>
      <c r="CL289" s="1322" t="str">
        <f t="shared" si="689"/>
        <v/>
      </c>
      <c r="CM289" s="1322" t="str">
        <f t="shared" si="689"/>
        <v/>
      </c>
      <c r="CN289" s="1321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5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2" t="s">
        <v>182</v>
      </c>
      <c r="B290" s="622" t="str">
        <f t="shared" ref="B290:R290" si="699">IF(B288="","",B288*B289)</f>
        <v/>
      </c>
      <c r="C290" s="622" t="str">
        <f t="shared" si="699"/>
        <v/>
      </c>
      <c r="D290" s="622" t="str">
        <f t="shared" si="699"/>
        <v/>
      </c>
      <c r="E290" s="622" t="str">
        <f t="shared" si="699"/>
        <v/>
      </c>
      <c r="F290" s="622" t="str">
        <f t="shared" si="699"/>
        <v/>
      </c>
      <c r="G290" s="622" t="str">
        <f t="shared" si="699"/>
        <v/>
      </c>
      <c r="H290" s="622" t="str">
        <f t="shared" si="699"/>
        <v/>
      </c>
      <c r="I290" s="622" t="str">
        <f t="shared" si="699"/>
        <v/>
      </c>
      <c r="J290" s="622" t="str">
        <f t="shared" si="699"/>
        <v/>
      </c>
      <c r="K290" s="622" t="str">
        <f t="shared" si="699"/>
        <v/>
      </c>
      <c r="L290" s="622" t="str">
        <f t="shared" si="699"/>
        <v/>
      </c>
      <c r="M290" s="622" t="str">
        <f t="shared" si="699"/>
        <v/>
      </c>
      <c r="N290" s="622" t="str">
        <f t="shared" si="699"/>
        <v/>
      </c>
      <c r="O290" s="622" t="str">
        <f t="shared" si="699"/>
        <v/>
      </c>
      <c r="P290" s="622" t="str">
        <f t="shared" si="699"/>
        <v/>
      </c>
      <c r="Q290" s="622" t="str">
        <f t="shared" si="699"/>
        <v/>
      </c>
      <c r="R290" s="622" t="str">
        <f t="shared" si="699"/>
        <v/>
      </c>
      <c r="S290" s="654"/>
      <c r="T290" s="622" t="str">
        <f t="shared" ref="T290:AD290" si="700">IF(T288="","",T288*T289)</f>
        <v/>
      </c>
      <c r="U290" s="622" t="str">
        <f t="shared" si="700"/>
        <v/>
      </c>
      <c r="V290" s="622" t="str">
        <f t="shared" si="700"/>
        <v/>
      </c>
      <c r="W290" s="622" t="str">
        <f t="shared" si="700"/>
        <v/>
      </c>
      <c r="X290" s="622" t="str">
        <f t="shared" si="700"/>
        <v/>
      </c>
      <c r="Y290" s="622" t="str">
        <f t="shared" si="700"/>
        <v/>
      </c>
      <c r="Z290" s="622" t="str">
        <f t="shared" si="700"/>
        <v/>
      </c>
      <c r="AA290" s="622" t="str">
        <f t="shared" si="700"/>
        <v/>
      </c>
      <c r="AB290" s="622" t="str">
        <f t="shared" si="700"/>
        <v/>
      </c>
      <c r="AC290" s="622" t="str">
        <f t="shared" si="700"/>
        <v/>
      </c>
      <c r="AD290" s="622" t="str">
        <f t="shared" si="700"/>
        <v/>
      </c>
      <c r="AE290" s="622"/>
      <c r="AF290" s="622"/>
      <c r="AG290" s="622"/>
      <c r="AH290" s="622"/>
      <c r="AI290" s="622"/>
      <c r="AJ290" s="622"/>
      <c r="AK290" s="654"/>
      <c r="AL290" s="622" t="str">
        <f t="shared" ref="AL290:AV290" si="701">IF(AL288="","",AL288*AL289)</f>
        <v/>
      </c>
      <c r="AM290" s="622" t="str">
        <f t="shared" si="701"/>
        <v/>
      </c>
      <c r="AN290" s="622" t="str">
        <f t="shared" si="701"/>
        <v/>
      </c>
      <c r="AO290" s="622" t="str">
        <f t="shared" si="701"/>
        <v/>
      </c>
      <c r="AP290" s="622" t="str">
        <f t="shared" si="701"/>
        <v/>
      </c>
      <c r="AQ290" s="622" t="str">
        <f t="shared" si="701"/>
        <v/>
      </c>
      <c r="AR290" s="622" t="str">
        <f t="shared" si="701"/>
        <v/>
      </c>
      <c r="AS290" s="622" t="str">
        <f t="shared" si="701"/>
        <v/>
      </c>
      <c r="AT290" s="622" t="str">
        <f t="shared" si="701"/>
        <v/>
      </c>
      <c r="AU290" s="622" t="str">
        <f t="shared" si="701"/>
        <v/>
      </c>
      <c r="AV290" s="622" t="str">
        <f t="shared" si="701"/>
        <v/>
      </c>
      <c r="AW290" s="622"/>
      <c r="AX290" s="622"/>
      <c r="AY290" s="622"/>
      <c r="AZ290" s="622"/>
      <c r="BA290" s="622"/>
      <c r="BB290" s="622"/>
      <c r="BC290" s="654"/>
      <c r="BD290" s="622" t="str">
        <f t="shared" ref="BD290:BN290" si="702">IF(BD288="","",BD288*BD289)</f>
        <v/>
      </c>
      <c r="BE290" s="622" t="str">
        <f t="shared" si="702"/>
        <v/>
      </c>
      <c r="BF290" s="622" t="str">
        <f t="shared" si="702"/>
        <v/>
      </c>
      <c r="BG290" s="622" t="str">
        <f t="shared" si="702"/>
        <v/>
      </c>
      <c r="BH290" s="622" t="str">
        <f t="shared" si="702"/>
        <v/>
      </c>
      <c r="BI290" s="622" t="str">
        <f t="shared" si="702"/>
        <v/>
      </c>
      <c r="BJ290" s="622" t="str">
        <f t="shared" si="702"/>
        <v/>
      </c>
      <c r="BK290" s="622" t="str">
        <f t="shared" si="702"/>
        <v/>
      </c>
      <c r="BL290" s="622" t="str">
        <f t="shared" si="702"/>
        <v/>
      </c>
      <c r="BM290" s="622" t="str">
        <f t="shared" si="702"/>
        <v/>
      </c>
      <c r="BN290" s="622" t="str">
        <f t="shared" si="702"/>
        <v/>
      </c>
      <c r="BO290" s="622"/>
      <c r="BP290" s="622"/>
      <c r="BQ290" s="622"/>
      <c r="BR290" s="622"/>
      <c r="BS290" s="622"/>
      <c r="BT290" s="622"/>
      <c r="BU290" s="654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80" t="str">
        <f t="shared" si="693"/>
        <v/>
      </c>
      <c r="CD290" s="1321" t="str">
        <f t="shared" si="694"/>
        <v/>
      </c>
      <c r="CE290" s="1322" t="str">
        <f t="shared" si="689"/>
        <v/>
      </c>
      <c r="CF290" s="1322" t="str">
        <f t="shared" si="689"/>
        <v/>
      </c>
      <c r="CG290" s="1322" t="str">
        <f t="shared" si="689"/>
        <v/>
      </c>
      <c r="CH290" s="1322" t="str">
        <f t="shared" si="689"/>
        <v/>
      </c>
      <c r="CI290" s="1323" t="str">
        <f t="shared" si="689"/>
        <v/>
      </c>
      <c r="CJ290" s="1322" t="str">
        <f t="shared" si="689"/>
        <v/>
      </c>
      <c r="CK290" s="1322" t="str">
        <f t="shared" si="689"/>
        <v/>
      </c>
      <c r="CL290" s="1322" t="str">
        <f t="shared" si="689"/>
        <v/>
      </c>
      <c r="CM290" s="1322" t="str">
        <f t="shared" si="689"/>
        <v/>
      </c>
      <c r="CN290" s="1321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5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2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5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5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5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80" t="str">
        <f t="shared" si="693"/>
        <v/>
      </c>
      <c r="CD291" s="1321" t="str">
        <f t="shared" si="694"/>
        <v/>
      </c>
      <c r="CE291" s="1322" t="str">
        <f t="shared" si="689"/>
        <v/>
      </c>
      <c r="CF291" s="1322" t="str">
        <f t="shared" si="689"/>
        <v/>
      </c>
      <c r="CG291" s="1322" t="str">
        <f t="shared" si="689"/>
        <v/>
      </c>
      <c r="CH291" s="1322" t="str">
        <f t="shared" si="689"/>
        <v/>
      </c>
      <c r="CI291" s="1323" t="str">
        <f t="shared" si="689"/>
        <v/>
      </c>
      <c r="CJ291" s="1322" t="str">
        <f t="shared" si="689"/>
        <v/>
      </c>
      <c r="CK291" s="1322" t="str">
        <f t="shared" si="689"/>
        <v/>
      </c>
      <c r="CL291" s="1322" t="str">
        <f t="shared" si="689"/>
        <v/>
      </c>
      <c r="CM291" s="1322" t="str">
        <f t="shared" si="689"/>
        <v/>
      </c>
      <c r="CN291" s="1321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5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7" customFormat="1" ht="15.75" customHeight="1">
      <c r="A292" s="640" t="s">
        <v>226</v>
      </c>
      <c r="B292" s="625" t="str">
        <f t="shared" ref="B292:R292" si="703">IF(B286="","",(B286-B288-B291)*B287/B$46/365/$G$1)</f>
        <v/>
      </c>
      <c r="C292" s="625" t="str">
        <f t="shared" si="703"/>
        <v/>
      </c>
      <c r="D292" s="625" t="str">
        <f t="shared" si="703"/>
        <v/>
      </c>
      <c r="E292" s="625" t="str">
        <f t="shared" si="703"/>
        <v/>
      </c>
      <c r="F292" s="625" t="str">
        <f t="shared" si="703"/>
        <v/>
      </c>
      <c r="G292" s="625" t="str">
        <f t="shared" si="703"/>
        <v/>
      </c>
      <c r="H292" s="625" t="str">
        <f t="shared" si="703"/>
        <v/>
      </c>
      <c r="I292" s="625" t="str">
        <f t="shared" si="703"/>
        <v/>
      </c>
      <c r="J292" s="625" t="str">
        <f t="shared" si="703"/>
        <v/>
      </c>
      <c r="K292" s="625" t="str">
        <f t="shared" si="703"/>
        <v/>
      </c>
      <c r="L292" s="625" t="str">
        <f t="shared" si="703"/>
        <v/>
      </c>
      <c r="M292" s="625" t="str">
        <f t="shared" si="703"/>
        <v/>
      </c>
      <c r="N292" s="625" t="str">
        <f t="shared" si="703"/>
        <v/>
      </c>
      <c r="O292" s="625" t="str">
        <f t="shared" si="703"/>
        <v/>
      </c>
      <c r="P292" s="625" t="str">
        <f t="shared" si="703"/>
        <v/>
      </c>
      <c r="Q292" s="625" t="str">
        <f t="shared" si="703"/>
        <v/>
      </c>
      <c r="R292" s="625" t="str">
        <f t="shared" si="703"/>
        <v/>
      </c>
      <c r="S292" s="644"/>
      <c r="T292" s="625" t="str">
        <f t="shared" ref="T292:AD292" si="704">IF(T286="","",(T286-T288-T291)*T287/T$46/365/$G$1)</f>
        <v/>
      </c>
      <c r="U292" s="625" t="str">
        <f t="shared" si="704"/>
        <v/>
      </c>
      <c r="V292" s="625" t="str">
        <f t="shared" si="704"/>
        <v/>
      </c>
      <c r="W292" s="625" t="str">
        <f t="shared" si="704"/>
        <v/>
      </c>
      <c r="X292" s="625" t="str">
        <f t="shared" si="704"/>
        <v/>
      </c>
      <c r="Y292" s="625" t="str">
        <f t="shared" si="704"/>
        <v/>
      </c>
      <c r="Z292" s="625" t="str">
        <f t="shared" si="704"/>
        <v/>
      </c>
      <c r="AA292" s="625" t="str">
        <f t="shared" si="704"/>
        <v/>
      </c>
      <c r="AB292" s="625" t="str">
        <f t="shared" si="704"/>
        <v/>
      </c>
      <c r="AC292" s="625" t="str">
        <f t="shared" si="704"/>
        <v/>
      </c>
      <c r="AD292" s="625" t="str">
        <f t="shared" si="704"/>
        <v/>
      </c>
      <c r="AE292" s="625"/>
      <c r="AF292" s="625"/>
      <c r="AG292" s="625"/>
      <c r="AH292" s="625"/>
      <c r="AI292" s="625"/>
      <c r="AJ292" s="625"/>
      <c r="AK292" s="644"/>
      <c r="AL292" s="625" t="str">
        <f t="shared" ref="AL292:AV292" si="705">IF(AL286="","",(AL286-AL288-AL291)*AL287/AL$46/365/$G$1)</f>
        <v/>
      </c>
      <c r="AM292" s="625" t="str">
        <f t="shared" si="705"/>
        <v/>
      </c>
      <c r="AN292" s="625" t="str">
        <f t="shared" si="705"/>
        <v/>
      </c>
      <c r="AO292" s="625" t="str">
        <f t="shared" si="705"/>
        <v/>
      </c>
      <c r="AP292" s="625" t="str">
        <f t="shared" si="705"/>
        <v/>
      </c>
      <c r="AQ292" s="625" t="str">
        <f t="shared" si="705"/>
        <v/>
      </c>
      <c r="AR292" s="625" t="str">
        <f t="shared" si="705"/>
        <v/>
      </c>
      <c r="AS292" s="625" t="str">
        <f t="shared" si="705"/>
        <v/>
      </c>
      <c r="AT292" s="625" t="str">
        <f t="shared" si="705"/>
        <v/>
      </c>
      <c r="AU292" s="625" t="str">
        <f t="shared" si="705"/>
        <v/>
      </c>
      <c r="AV292" s="625" t="str">
        <f t="shared" si="705"/>
        <v/>
      </c>
      <c r="AW292" s="625"/>
      <c r="AX292" s="625"/>
      <c r="AY292" s="625"/>
      <c r="AZ292" s="625"/>
      <c r="BA292" s="625"/>
      <c r="BB292" s="625"/>
      <c r="BC292" s="644"/>
      <c r="BD292" s="625" t="str">
        <f t="shared" ref="BD292:BN292" si="706">IF(BD286="","",(BD286-BD288-BD291)*BD287/BD$46/365/$G$1)</f>
        <v/>
      </c>
      <c r="BE292" s="625" t="str">
        <f t="shared" si="706"/>
        <v/>
      </c>
      <c r="BF292" s="625" t="str">
        <f t="shared" si="706"/>
        <v/>
      </c>
      <c r="BG292" s="625" t="str">
        <f t="shared" si="706"/>
        <v/>
      </c>
      <c r="BH292" s="625" t="str">
        <f t="shared" si="706"/>
        <v/>
      </c>
      <c r="BI292" s="625" t="str">
        <f t="shared" si="706"/>
        <v/>
      </c>
      <c r="BJ292" s="625" t="str">
        <f t="shared" si="706"/>
        <v/>
      </c>
      <c r="BK292" s="625" t="str">
        <f t="shared" si="706"/>
        <v/>
      </c>
      <c r="BL292" s="625" t="str">
        <f t="shared" si="706"/>
        <v/>
      </c>
      <c r="BM292" s="625" t="str">
        <f t="shared" si="706"/>
        <v/>
      </c>
      <c r="BN292" s="625" t="str">
        <f t="shared" si="706"/>
        <v/>
      </c>
      <c r="BO292" s="625"/>
      <c r="BP292" s="625"/>
      <c r="BQ292" s="625"/>
      <c r="BR292" s="625"/>
      <c r="BS292" s="625"/>
      <c r="BT292" s="625"/>
      <c r="BU292" s="644"/>
      <c r="BV292" s="625" t="str">
        <f>IF(BV286="","",(BV286-BV288-BV291)*BV287/BV$46/365/$G$1)</f>
        <v/>
      </c>
      <c r="BW292" s="625" t="str">
        <f>IF(BW286="","",(BW286-BW288-BW291)*BW287/BW$46/365/$G$1)</f>
        <v/>
      </c>
      <c r="BX292" s="625" t="str">
        <f>IF(BX286="","",(BX286-BX288-BX291)*BX287/BX$46/365/$G$1)</f>
        <v/>
      </c>
      <c r="BY292" s="625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3" t="str">
        <f t="shared" si="693"/>
        <v/>
      </c>
      <c r="CD292" s="132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5" t="str">
        <f t="shared" si="707"/>
        <v/>
      </c>
      <c r="CG292" s="1325" t="str">
        <f t="shared" si="707"/>
        <v/>
      </c>
      <c r="CH292" s="1325" t="str">
        <f t="shared" si="707"/>
        <v/>
      </c>
      <c r="CI292" s="1326" t="str">
        <f t="shared" si="707"/>
        <v/>
      </c>
      <c r="CJ292" s="1325" t="str">
        <f t="shared" si="707"/>
        <v/>
      </c>
      <c r="CK292" s="1325" t="str">
        <f t="shared" si="707"/>
        <v/>
      </c>
      <c r="CL292" s="1325" t="str">
        <f t="shared" si="707"/>
        <v/>
      </c>
      <c r="CM292" s="1325" t="str">
        <f t="shared" si="707"/>
        <v/>
      </c>
      <c r="CN292" s="1324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5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5"/>
      <c r="DJ292" s="637"/>
      <c r="DK292" s="637"/>
      <c r="DL292" s="637"/>
      <c r="DM292" s="637"/>
      <c r="DN292" s="637"/>
      <c r="DO292" s="637"/>
      <c r="DP292" s="637"/>
      <c r="DQ292" s="611"/>
      <c r="DR292" s="706"/>
    </row>
    <row r="293" spans="1:122" s="478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80" t="str">
        <f t="shared" si="693"/>
        <v/>
      </c>
      <c r="CD293" s="1321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2" t="str">
        <f t="shared" si="707"/>
        <v/>
      </c>
      <c r="CF293" s="1322" t="str">
        <f t="shared" si="707"/>
        <v/>
      </c>
      <c r="CG293" s="1322" t="str">
        <f t="shared" si="707"/>
        <v/>
      </c>
      <c r="CH293" s="1322" t="str">
        <f t="shared" si="707"/>
        <v/>
      </c>
      <c r="CI293" s="1323" t="str">
        <f t="shared" si="707"/>
        <v/>
      </c>
      <c r="CJ293" s="1322" t="str">
        <f t="shared" si="707"/>
        <v/>
      </c>
      <c r="CK293" s="1322" t="str">
        <f t="shared" si="707"/>
        <v/>
      </c>
      <c r="CL293" s="1322" t="str">
        <f t="shared" si="707"/>
        <v/>
      </c>
      <c r="CM293" s="1322" t="str">
        <f t="shared" si="707"/>
        <v/>
      </c>
      <c r="CN293" s="1321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5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1" t="s">
        <v>259</v>
      </c>
      <c r="B294" s="694">
        <f>3440*$K$1</f>
        <v>14402.591999999999</v>
      </c>
      <c r="C294" s="694">
        <f t="shared" ref="C294:R294" si="709">3440*$K$1</f>
        <v>14402.591999999999</v>
      </c>
      <c r="D294" s="694">
        <f t="shared" si="709"/>
        <v>14402.591999999999</v>
      </c>
      <c r="E294" s="694">
        <f t="shared" si="709"/>
        <v>14402.591999999999</v>
      </c>
      <c r="F294" s="694">
        <f t="shared" si="709"/>
        <v>14402.591999999999</v>
      </c>
      <c r="G294" s="694">
        <f t="shared" si="709"/>
        <v>14402.591999999999</v>
      </c>
      <c r="H294" s="694">
        <f t="shared" si="709"/>
        <v>14402.591999999999</v>
      </c>
      <c r="I294" s="694">
        <f t="shared" si="709"/>
        <v>14402.591999999999</v>
      </c>
      <c r="J294" s="694">
        <f t="shared" si="709"/>
        <v>14402.591999999999</v>
      </c>
      <c r="K294" s="694">
        <f t="shared" si="709"/>
        <v>14402.591999999999</v>
      </c>
      <c r="L294" s="694">
        <f t="shared" si="709"/>
        <v>14402.591999999999</v>
      </c>
      <c r="M294" s="694">
        <f t="shared" si="709"/>
        <v>14402.591999999999</v>
      </c>
      <c r="N294" s="694">
        <f t="shared" si="709"/>
        <v>14402.591999999999</v>
      </c>
      <c r="O294" s="694">
        <f t="shared" si="709"/>
        <v>14402.591999999999</v>
      </c>
      <c r="P294" s="694">
        <f t="shared" si="709"/>
        <v>14402.591999999999</v>
      </c>
      <c r="Q294" s="694">
        <f t="shared" si="709"/>
        <v>14402.591999999999</v>
      </c>
      <c r="R294" s="694">
        <f t="shared" si="709"/>
        <v>14402.591999999999</v>
      </c>
      <c r="S294" s="702"/>
      <c r="T294" s="694">
        <f>3440*$K$1</f>
        <v>14402.591999999999</v>
      </c>
      <c r="U294" s="694">
        <f t="shared" ref="U294:AD294" si="710">3440*$K$1</f>
        <v>14402.591999999999</v>
      </c>
      <c r="V294" s="694">
        <f t="shared" si="710"/>
        <v>14402.591999999999</v>
      </c>
      <c r="W294" s="694">
        <f t="shared" si="710"/>
        <v>14402.591999999999</v>
      </c>
      <c r="X294" s="694">
        <f t="shared" si="710"/>
        <v>14402.591999999999</v>
      </c>
      <c r="Y294" s="694">
        <f t="shared" si="710"/>
        <v>14402.591999999999</v>
      </c>
      <c r="Z294" s="694">
        <f t="shared" si="710"/>
        <v>14402.591999999999</v>
      </c>
      <c r="AA294" s="694">
        <f t="shared" si="710"/>
        <v>14402.591999999999</v>
      </c>
      <c r="AB294" s="694">
        <f t="shared" si="710"/>
        <v>14402.591999999999</v>
      </c>
      <c r="AC294" s="694">
        <f t="shared" si="710"/>
        <v>14402.591999999999</v>
      </c>
      <c r="AD294" s="694">
        <f t="shared" si="710"/>
        <v>14402.591999999999</v>
      </c>
      <c r="AE294" s="694"/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V294" si="711">3440*$K$1</f>
        <v>14402.591999999999</v>
      </c>
      <c r="AN294" s="694">
        <f t="shared" si="711"/>
        <v>14402.591999999999</v>
      </c>
      <c r="AO294" s="694">
        <f t="shared" si="711"/>
        <v>14402.591999999999</v>
      </c>
      <c r="AP294" s="694">
        <f t="shared" si="711"/>
        <v>14402.591999999999</v>
      </c>
      <c r="AQ294" s="694">
        <f t="shared" si="711"/>
        <v>14402.591999999999</v>
      </c>
      <c r="AR294" s="694">
        <f t="shared" si="711"/>
        <v>14402.591999999999</v>
      </c>
      <c r="AS294" s="694">
        <f t="shared" si="711"/>
        <v>14402.591999999999</v>
      </c>
      <c r="AT294" s="694">
        <f t="shared" si="711"/>
        <v>14402.591999999999</v>
      </c>
      <c r="AU294" s="694">
        <f t="shared" si="711"/>
        <v>14402.591999999999</v>
      </c>
      <c r="AV294" s="694">
        <f t="shared" si="711"/>
        <v>14402.591999999999</v>
      </c>
      <c r="AW294" s="694"/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12">3440*$K$1</f>
        <v>14402.591999999999</v>
      </c>
      <c r="BF294" s="694">
        <f t="shared" si="712"/>
        <v>14402.591999999999</v>
      </c>
      <c r="BG294" s="694">
        <f t="shared" si="712"/>
        <v>14402.591999999999</v>
      </c>
      <c r="BH294" s="694">
        <f t="shared" si="712"/>
        <v>14402.591999999999</v>
      </c>
      <c r="BI294" s="694">
        <f t="shared" si="712"/>
        <v>14402.591999999999</v>
      </c>
      <c r="BJ294" s="694">
        <f t="shared" si="712"/>
        <v>14402.591999999999</v>
      </c>
      <c r="BK294" s="694">
        <f t="shared" si="712"/>
        <v>14402.591999999999</v>
      </c>
      <c r="BL294" s="694">
        <f t="shared" si="712"/>
        <v>14402.591999999999</v>
      </c>
      <c r="BM294" s="694">
        <f t="shared" si="712"/>
        <v>14402.591999999999</v>
      </c>
      <c r="BN294" s="694">
        <f t="shared" si="712"/>
        <v>14402.591999999999</v>
      </c>
      <c r="BO294" s="694"/>
      <c r="BP294" s="694"/>
      <c r="BQ294" s="694"/>
      <c r="BR294" s="694"/>
      <c r="BS294" s="694"/>
      <c r="BT294" s="694"/>
      <c r="BU294" s="589"/>
      <c r="BV294" s="694">
        <f t="shared" si="712"/>
        <v>14402.591999999999</v>
      </c>
      <c r="BW294" s="694">
        <f t="shared" si="712"/>
        <v>14402.591999999999</v>
      </c>
      <c r="BX294" s="694">
        <f t="shared" si="712"/>
        <v>14402.591999999999</v>
      </c>
      <c r="BY294" s="694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80">
        <f t="shared" si="693"/>
        <v>14402.592000000001</v>
      </c>
      <c r="CD294" s="1321">
        <f t="shared" si="708"/>
        <v>14402.591999999999</v>
      </c>
      <c r="CE294" s="1322">
        <f t="shared" si="707"/>
        <v>14402.591999999999</v>
      </c>
      <c r="CF294" s="1322">
        <f t="shared" si="707"/>
        <v>14402.591999999999</v>
      </c>
      <c r="CG294" s="1322">
        <f t="shared" si="707"/>
        <v>14402.591999999999</v>
      </c>
      <c r="CH294" s="1322">
        <f t="shared" si="707"/>
        <v>14402.591999999999</v>
      </c>
      <c r="CI294" s="1323">
        <f t="shared" si="707"/>
        <v>14402.591999999999</v>
      </c>
      <c r="CJ294" s="1322">
        <f t="shared" si="707"/>
        <v>14402.591999999999</v>
      </c>
      <c r="CK294" s="1322">
        <f t="shared" si="707"/>
        <v>14402.591999999999</v>
      </c>
      <c r="CL294" s="1322">
        <f t="shared" si="707"/>
        <v>14402.591999999999</v>
      </c>
      <c r="CM294" s="1322">
        <f t="shared" si="707"/>
        <v>14402.591999999999</v>
      </c>
      <c r="CN294" s="1321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5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80" t="str">
        <f t="shared" si="693"/>
        <v/>
      </c>
      <c r="CD295" s="1321" t="str">
        <f t="shared" si="708"/>
        <v/>
      </c>
      <c r="CE295" s="1322" t="str">
        <f t="shared" si="707"/>
        <v/>
      </c>
      <c r="CF295" s="1322" t="str">
        <f t="shared" si="707"/>
        <v/>
      </c>
      <c r="CG295" s="1322" t="str">
        <f t="shared" si="707"/>
        <v/>
      </c>
      <c r="CH295" s="1322" t="str">
        <f t="shared" si="707"/>
        <v/>
      </c>
      <c r="CI295" s="1323" t="str">
        <f t="shared" si="707"/>
        <v/>
      </c>
      <c r="CJ295" s="1322" t="str">
        <f t="shared" si="707"/>
        <v/>
      </c>
      <c r="CK295" s="1322" t="str">
        <f t="shared" si="707"/>
        <v/>
      </c>
      <c r="CL295" s="1322" t="str">
        <f t="shared" si="707"/>
        <v/>
      </c>
      <c r="CM295" s="1322" t="str">
        <f t="shared" si="707"/>
        <v/>
      </c>
      <c r="CN295" s="1321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5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2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80" t="str">
        <f t="shared" si="693"/>
        <v/>
      </c>
      <c r="CD296" s="1321" t="str">
        <f t="shared" si="708"/>
        <v/>
      </c>
      <c r="CE296" s="1322" t="str">
        <f t="shared" si="707"/>
        <v/>
      </c>
      <c r="CF296" s="1322" t="str">
        <f t="shared" si="707"/>
        <v/>
      </c>
      <c r="CG296" s="1322" t="str">
        <f t="shared" si="707"/>
        <v/>
      </c>
      <c r="CH296" s="1322" t="str">
        <f t="shared" si="707"/>
        <v/>
      </c>
      <c r="CI296" s="1323" t="str">
        <f t="shared" si="707"/>
        <v/>
      </c>
      <c r="CJ296" s="1322" t="str">
        <f t="shared" si="707"/>
        <v/>
      </c>
      <c r="CK296" s="1322" t="str">
        <f t="shared" si="707"/>
        <v/>
      </c>
      <c r="CL296" s="1322" t="str">
        <f t="shared" si="707"/>
        <v/>
      </c>
      <c r="CM296" s="1322" t="str">
        <f t="shared" si="707"/>
        <v/>
      </c>
      <c r="CN296" s="1321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5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2" t="s">
        <v>182</v>
      </c>
      <c r="B297" s="622" t="str">
        <f t="shared" ref="B297:R297" si="713">IF(B295="","",B295*B296)</f>
        <v/>
      </c>
      <c r="C297" s="622" t="str">
        <f t="shared" si="713"/>
        <v/>
      </c>
      <c r="D297" s="622" t="str">
        <f t="shared" si="713"/>
        <v/>
      </c>
      <c r="E297" s="622" t="str">
        <f t="shared" si="713"/>
        <v/>
      </c>
      <c r="F297" s="622" t="str">
        <f t="shared" si="713"/>
        <v/>
      </c>
      <c r="G297" s="622" t="str">
        <f t="shared" si="713"/>
        <v/>
      </c>
      <c r="H297" s="622" t="str">
        <f t="shared" si="713"/>
        <v/>
      </c>
      <c r="I297" s="622" t="str">
        <f t="shared" si="713"/>
        <v/>
      </c>
      <c r="J297" s="622" t="str">
        <f t="shared" si="713"/>
        <v/>
      </c>
      <c r="K297" s="622" t="str">
        <f t="shared" si="713"/>
        <v/>
      </c>
      <c r="L297" s="622" t="str">
        <f t="shared" si="713"/>
        <v/>
      </c>
      <c r="M297" s="622" t="str">
        <f t="shared" si="713"/>
        <v/>
      </c>
      <c r="N297" s="622" t="str">
        <f t="shared" si="713"/>
        <v/>
      </c>
      <c r="O297" s="622" t="str">
        <f t="shared" si="713"/>
        <v/>
      </c>
      <c r="P297" s="622" t="str">
        <f t="shared" si="713"/>
        <v/>
      </c>
      <c r="Q297" s="622" t="str">
        <f t="shared" si="713"/>
        <v/>
      </c>
      <c r="R297" s="622" t="str">
        <f t="shared" si="713"/>
        <v/>
      </c>
      <c r="S297" s="654"/>
      <c r="T297" s="622" t="str">
        <f t="shared" ref="T297:AD297" si="714">IF(T295="","",T295*T296)</f>
        <v/>
      </c>
      <c r="U297" s="622" t="str">
        <f t="shared" si="714"/>
        <v/>
      </c>
      <c r="V297" s="622" t="str">
        <f t="shared" si="714"/>
        <v/>
      </c>
      <c r="W297" s="622" t="str">
        <f t="shared" si="714"/>
        <v/>
      </c>
      <c r="X297" s="622" t="str">
        <f t="shared" si="714"/>
        <v/>
      </c>
      <c r="Y297" s="622" t="str">
        <f t="shared" si="714"/>
        <v/>
      </c>
      <c r="Z297" s="622" t="str">
        <f t="shared" si="714"/>
        <v/>
      </c>
      <c r="AA297" s="622" t="str">
        <f t="shared" si="714"/>
        <v/>
      </c>
      <c r="AB297" s="622" t="str">
        <f t="shared" si="714"/>
        <v/>
      </c>
      <c r="AC297" s="622" t="str">
        <f t="shared" si="714"/>
        <v/>
      </c>
      <c r="AD297" s="622" t="str">
        <f t="shared" si="714"/>
        <v/>
      </c>
      <c r="AE297" s="622"/>
      <c r="AF297" s="622"/>
      <c r="AG297" s="622"/>
      <c r="AH297" s="622"/>
      <c r="AI297" s="622"/>
      <c r="AJ297" s="622"/>
      <c r="AK297" s="654"/>
      <c r="AL297" s="622" t="str">
        <f t="shared" ref="AL297:AV297" si="715">IF(AL295="","",AL295*AL296)</f>
        <v/>
      </c>
      <c r="AM297" s="622" t="str">
        <f t="shared" si="715"/>
        <v/>
      </c>
      <c r="AN297" s="622" t="str">
        <f t="shared" si="715"/>
        <v/>
      </c>
      <c r="AO297" s="622" t="str">
        <f t="shared" si="715"/>
        <v/>
      </c>
      <c r="AP297" s="622" t="str">
        <f t="shared" si="715"/>
        <v/>
      </c>
      <c r="AQ297" s="622" t="str">
        <f t="shared" si="715"/>
        <v/>
      </c>
      <c r="AR297" s="622" t="str">
        <f t="shared" si="715"/>
        <v/>
      </c>
      <c r="AS297" s="622" t="str">
        <f t="shared" si="715"/>
        <v/>
      </c>
      <c r="AT297" s="622" t="str">
        <f t="shared" si="715"/>
        <v/>
      </c>
      <c r="AU297" s="622" t="str">
        <f t="shared" si="715"/>
        <v/>
      </c>
      <c r="AV297" s="622" t="str">
        <f t="shared" si="715"/>
        <v/>
      </c>
      <c r="AW297" s="622"/>
      <c r="AX297" s="622"/>
      <c r="AY297" s="622"/>
      <c r="AZ297" s="622"/>
      <c r="BA297" s="622"/>
      <c r="BB297" s="622"/>
      <c r="BC297" s="654"/>
      <c r="BD297" s="622" t="str">
        <f t="shared" ref="BD297:BN297" si="716">IF(BD295="","",BD295*BD296)</f>
        <v/>
      </c>
      <c r="BE297" s="622" t="str">
        <f t="shared" si="716"/>
        <v/>
      </c>
      <c r="BF297" s="622" t="str">
        <f t="shared" si="716"/>
        <v/>
      </c>
      <c r="BG297" s="622" t="str">
        <f t="shared" si="716"/>
        <v/>
      </c>
      <c r="BH297" s="622" t="str">
        <f t="shared" si="716"/>
        <v/>
      </c>
      <c r="BI297" s="622" t="str">
        <f t="shared" si="716"/>
        <v/>
      </c>
      <c r="BJ297" s="622" t="str">
        <f t="shared" si="716"/>
        <v/>
      </c>
      <c r="BK297" s="622" t="str">
        <f t="shared" si="716"/>
        <v/>
      </c>
      <c r="BL297" s="622" t="str">
        <f t="shared" si="716"/>
        <v/>
      </c>
      <c r="BM297" s="622" t="str">
        <f t="shared" si="716"/>
        <v/>
      </c>
      <c r="BN297" s="622" t="str">
        <f t="shared" si="716"/>
        <v/>
      </c>
      <c r="BO297" s="622"/>
      <c r="BP297" s="622"/>
      <c r="BQ297" s="622"/>
      <c r="BR297" s="622"/>
      <c r="BS297" s="622"/>
      <c r="BT297" s="622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80" t="str">
        <f t="shared" si="693"/>
        <v/>
      </c>
      <c r="CD297" s="1321" t="str">
        <f t="shared" si="708"/>
        <v/>
      </c>
      <c r="CE297" s="1322" t="str">
        <f t="shared" si="707"/>
        <v/>
      </c>
      <c r="CF297" s="1322" t="str">
        <f t="shared" si="707"/>
        <v/>
      </c>
      <c r="CG297" s="1322" t="str">
        <f t="shared" si="707"/>
        <v/>
      </c>
      <c r="CH297" s="1322" t="str">
        <f t="shared" si="707"/>
        <v/>
      </c>
      <c r="CI297" s="1323" t="str">
        <f t="shared" si="707"/>
        <v/>
      </c>
      <c r="CJ297" s="1322" t="str">
        <f t="shared" si="707"/>
        <v/>
      </c>
      <c r="CK297" s="1322" t="str">
        <f t="shared" si="707"/>
        <v/>
      </c>
      <c r="CL297" s="1322" t="str">
        <f t="shared" si="707"/>
        <v/>
      </c>
      <c r="CM297" s="1322" t="str">
        <f t="shared" si="707"/>
        <v/>
      </c>
      <c r="CN297" s="1321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5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2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80" t="str">
        <f t="shared" si="693"/>
        <v/>
      </c>
      <c r="CD298" s="1321" t="str">
        <f t="shared" si="708"/>
        <v/>
      </c>
      <c r="CE298" s="1322" t="str">
        <f t="shared" si="707"/>
        <v/>
      </c>
      <c r="CF298" s="1322" t="str">
        <f t="shared" si="707"/>
        <v/>
      </c>
      <c r="CG298" s="1322" t="str">
        <f t="shared" si="707"/>
        <v/>
      </c>
      <c r="CH298" s="1322" t="str">
        <f t="shared" si="707"/>
        <v/>
      </c>
      <c r="CI298" s="1323" t="str">
        <f t="shared" si="707"/>
        <v/>
      </c>
      <c r="CJ298" s="1322" t="str">
        <f t="shared" si="707"/>
        <v/>
      </c>
      <c r="CK298" s="1322" t="str">
        <f t="shared" si="707"/>
        <v/>
      </c>
      <c r="CL298" s="1322" t="str">
        <f t="shared" si="707"/>
        <v/>
      </c>
      <c r="CM298" s="1322" t="str">
        <f t="shared" si="707"/>
        <v/>
      </c>
      <c r="CN298" s="1321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5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7" customFormat="1" ht="15.75" customHeight="1">
      <c r="A299" s="640" t="s">
        <v>226</v>
      </c>
      <c r="B299" s="625" t="str">
        <f t="shared" ref="B299:R299" si="717">IF(B293="","",(B293-B295-B298)*B294/B$46/365/$G$1)</f>
        <v/>
      </c>
      <c r="C299" s="625" t="str">
        <f t="shared" si="717"/>
        <v/>
      </c>
      <c r="D299" s="625" t="str">
        <f t="shared" si="717"/>
        <v/>
      </c>
      <c r="E299" s="625" t="str">
        <f t="shared" si="717"/>
        <v/>
      </c>
      <c r="F299" s="625" t="str">
        <f t="shared" si="717"/>
        <v/>
      </c>
      <c r="G299" s="625" t="str">
        <f t="shared" si="717"/>
        <v/>
      </c>
      <c r="H299" s="625" t="str">
        <f t="shared" si="717"/>
        <v/>
      </c>
      <c r="I299" s="625" t="str">
        <f t="shared" si="717"/>
        <v/>
      </c>
      <c r="J299" s="625" t="str">
        <f t="shared" si="717"/>
        <v/>
      </c>
      <c r="K299" s="625" t="str">
        <f t="shared" si="717"/>
        <v/>
      </c>
      <c r="L299" s="625" t="str">
        <f t="shared" si="717"/>
        <v/>
      </c>
      <c r="M299" s="625" t="str">
        <f t="shared" si="717"/>
        <v/>
      </c>
      <c r="N299" s="625" t="str">
        <f t="shared" si="717"/>
        <v/>
      </c>
      <c r="O299" s="625" t="str">
        <f t="shared" si="717"/>
        <v/>
      </c>
      <c r="P299" s="625" t="str">
        <f t="shared" si="717"/>
        <v/>
      </c>
      <c r="Q299" s="625" t="str">
        <f t="shared" si="717"/>
        <v/>
      </c>
      <c r="R299" s="625" t="str">
        <f t="shared" si="717"/>
        <v/>
      </c>
      <c r="S299" s="644"/>
      <c r="T299" s="625" t="str">
        <f t="shared" ref="T299:AD299" si="718">IF(T293="","",(T293-T295-T298)*T294/T$46/365/$G$1)</f>
        <v/>
      </c>
      <c r="U299" s="625" t="str">
        <f t="shared" si="718"/>
        <v/>
      </c>
      <c r="V299" s="625" t="str">
        <f t="shared" si="718"/>
        <v/>
      </c>
      <c r="W299" s="625" t="str">
        <f t="shared" si="718"/>
        <v/>
      </c>
      <c r="X299" s="625" t="str">
        <f t="shared" si="718"/>
        <v/>
      </c>
      <c r="Y299" s="625" t="str">
        <f t="shared" si="718"/>
        <v/>
      </c>
      <c r="Z299" s="625" t="str">
        <f t="shared" si="718"/>
        <v/>
      </c>
      <c r="AA299" s="625" t="str">
        <f t="shared" si="718"/>
        <v/>
      </c>
      <c r="AB299" s="625" t="str">
        <f t="shared" si="718"/>
        <v/>
      </c>
      <c r="AC299" s="625" t="str">
        <f t="shared" si="718"/>
        <v/>
      </c>
      <c r="AD299" s="625" t="str">
        <f t="shared" si="718"/>
        <v/>
      </c>
      <c r="AE299" s="625"/>
      <c r="AF299" s="625"/>
      <c r="AG299" s="625"/>
      <c r="AH299" s="625"/>
      <c r="AI299" s="625"/>
      <c r="AJ299" s="625"/>
      <c r="AK299" s="644"/>
      <c r="AL299" s="625" t="str">
        <f t="shared" ref="AL299:AV299" si="719">IF(AL293="","",(AL293-AL295-AL298)*AL294/AL$46/365/$G$1)</f>
        <v/>
      </c>
      <c r="AM299" s="625" t="str">
        <f t="shared" si="719"/>
        <v/>
      </c>
      <c r="AN299" s="625" t="str">
        <f t="shared" si="719"/>
        <v/>
      </c>
      <c r="AO299" s="625" t="str">
        <f t="shared" si="719"/>
        <v/>
      </c>
      <c r="AP299" s="625" t="str">
        <f t="shared" si="719"/>
        <v/>
      </c>
      <c r="AQ299" s="625" t="str">
        <f t="shared" si="719"/>
        <v/>
      </c>
      <c r="AR299" s="625" t="str">
        <f t="shared" si="719"/>
        <v/>
      </c>
      <c r="AS299" s="625" t="str">
        <f t="shared" si="719"/>
        <v/>
      </c>
      <c r="AT299" s="625" t="str">
        <f t="shared" si="719"/>
        <v/>
      </c>
      <c r="AU299" s="625" t="str">
        <f t="shared" si="719"/>
        <v/>
      </c>
      <c r="AV299" s="625" t="str">
        <f t="shared" si="719"/>
        <v/>
      </c>
      <c r="AW299" s="625"/>
      <c r="AX299" s="625"/>
      <c r="AY299" s="625"/>
      <c r="AZ299" s="625"/>
      <c r="BA299" s="625"/>
      <c r="BB299" s="625"/>
      <c r="BC299" s="644"/>
      <c r="BD299" s="625" t="str">
        <f t="shared" ref="BD299:BN299" si="720">IF(BD293="","",(BD293-BD295-BD298)*BD294/BD$46/365/$G$1)</f>
        <v/>
      </c>
      <c r="BE299" s="625" t="str">
        <f t="shared" si="720"/>
        <v/>
      </c>
      <c r="BF299" s="625" t="str">
        <f t="shared" si="720"/>
        <v/>
      </c>
      <c r="BG299" s="625" t="str">
        <f t="shared" si="720"/>
        <v/>
      </c>
      <c r="BH299" s="625" t="str">
        <f t="shared" si="720"/>
        <v/>
      </c>
      <c r="BI299" s="625" t="str">
        <f t="shared" si="720"/>
        <v/>
      </c>
      <c r="BJ299" s="625" t="str">
        <f t="shared" si="720"/>
        <v/>
      </c>
      <c r="BK299" s="625" t="str">
        <f t="shared" si="720"/>
        <v/>
      </c>
      <c r="BL299" s="625" t="str">
        <f t="shared" si="720"/>
        <v/>
      </c>
      <c r="BM299" s="625" t="str">
        <f t="shared" si="720"/>
        <v/>
      </c>
      <c r="BN299" s="625" t="str">
        <f t="shared" si="720"/>
        <v/>
      </c>
      <c r="BO299" s="625"/>
      <c r="BP299" s="625"/>
      <c r="BQ299" s="625"/>
      <c r="BR299" s="625"/>
      <c r="BS299" s="625"/>
      <c r="BT299" s="625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3" t="str">
        <f t="shared" si="693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5" t="str">
        <f t="shared" si="721"/>
        <v/>
      </c>
      <c r="CG299" s="1325" t="str">
        <f t="shared" si="721"/>
        <v/>
      </c>
      <c r="CH299" s="1325" t="str">
        <f t="shared" si="721"/>
        <v/>
      </c>
      <c r="CI299" s="1326" t="str">
        <f t="shared" si="721"/>
        <v/>
      </c>
      <c r="CJ299" s="1325" t="str">
        <f t="shared" si="721"/>
        <v/>
      </c>
      <c r="CK299" s="1325" t="str">
        <f t="shared" si="721"/>
        <v/>
      </c>
      <c r="CL299" s="1325" t="str">
        <f t="shared" si="721"/>
        <v/>
      </c>
      <c r="CM299" s="1325" t="str">
        <f t="shared" si="721"/>
        <v/>
      </c>
      <c r="CN299" s="1324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5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5"/>
      <c r="DJ299" s="637"/>
      <c r="DK299" s="637"/>
      <c r="DL299" s="637"/>
      <c r="DM299" s="637"/>
      <c r="DN299" s="637"/>
      <c r="DO299" s="637"/>
      <c r="DP299" s="637"/>
      <c r="DQ299" s="611"/>
      <c r="DR299" s="706"/>
    </row>
    <row r="300" spans="1:122" s="478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80" t="str">
        <f t="shared" si="693"/>
        <v/>
      </c>
      <c r="CD300" s="1321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2" t="str">
        <f t="shared" si="721"/>
        <v/>
      </c>
      <c r="CF300" s="1322" t="str">
        <f t="shared" si="721"/>
        <v/>
      </c>
      <c r="CG300" s="1322" t="str">
        <f t="shared" si="721"/>
        <v/>
      </c>
      <c r="CH300" s="1322" t="str">
        <f t="shared" si="721"/>
        <v/>
      </c>
      <c r="CI300" s="1323" t="str">
        <f t="shared" si="721"/>
        <v/>
      </c>
      <c r="CJ300" s="1322" t="str">
        <f t="shared" si="721"/>
        <v/>
      </c>
      <c r="CK300" s="1322" t="str">
        <f t="shared" si="721"/>
        <v/>
      </c>
      <c r="CL300" s="1322" t="str">
        <f t="shared" si="721"/>
        <v/>
      </c>
      <c r="CM300" s="1322" t="str">
        <f t="shared" si="721"/>
        <v/>
      </c>
      <c r="CN300" s="1321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5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2"/>
      <c r="CA301" s="582"/>
      <c r="CB301" s="582"/>
      <c r="CC301" s="679"/>
      <c r="CD301" s="1348"/>
      <c r="CE301" s="1349"/>
      <c r="CF301" s="1349"/>
      <c r="CG301" s="1349"/>
      <c r="CH301" s="1349"/>
      <c r="CI301" s="1349"/>
      <c r="CJ301" s="1349"/>
      <c r="CK301" s="1349"/>
      <c r="CL301" s="1349"/>
      <c r="CM301" s="1349"/>
      <c r="CN301" s="1348"/>
      <c r="CO301" s="711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80" t="str">
        <f t="shared" ref="CC302:CC310" si="725">IF(DH302&lt;3,"",(SUM(BD302:BT302)-MIN(BD302:BT302)-MAX(BD302:BT302))/(DH302-2))</f>
        <v/>
      </c>
      <c r="CD302" s="1321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2" t="str">
        <f t="shared" si="726"/>
        <v/>
      </c>
      <c r="CF302" s="1322" t="str">
        <f t="shared" si="726"/>
        <v/>
      </c>
      <c r="CG302" s="1322" t="str">
        <f t="shared" si="726"/>
        <v/>
      </c>
      <c r="CH302" s="1322" t="str">
        <f t="shared" si="726"/>
        <v/>
      </c>
      <c r="CI302" s="1323" t="str">
        <f t="shared" si="726"/>
        <v/>
      </c>
      <c r="CJ302" s="1322" t="str">
        <f t="shared" si="726"/>
        <v/>
      </c>
      <c r="CK302" s="1322" t="str">
        <f t="shared" si="726"/>
        <v/>
      </c>
      <c r="CL302" s="1322" t="str">
        <f t="shared" si="726"/>
        <v/>
      </c>
      <c r="CM302" s="1322" t="str">
        <f t="shared" si="726"/>
        <v/>
      </c>
      <c r="CN302" s="1321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3" t="s">
        <v>269</v>
      </c>
      <c r="B303" s="622" t="str">
        <f t="shared" ref="B303:R303" si="747">IF(B300="","",B300*B302)</f>
        <v/>
      </c>
      <c r="C303" s="622" t="str">
        <f t="shared" si="747"/>
        <v/>
      </c>
      <c r="D303" s="622" t="str">
        <f t="shared" si="747"/>
        <v/>
      </c>
      <c r="E303" s="622" t="str">
        <f t="shared" si="747"/>
        <v/>
      </c>
      <c r="F303" s="622" t="str">
        <f t="shared" si="747"/>
        <v/>
      </c>
      <c r="G303" s="622" t="str">
        <f t="shared" si="747"/>
        <v/>
      </c>
      <c r="H303" s="622" t="str">
        <f t="shared" si="747"/>
        <v/>
      </c>
      <c r="I303" s="622" t="str">
        <f t="shared" si="747"/>
        <v/>
      </c>
      <c r="J303" s="622" t="str">
        <f t="shared" si="747"/>
        <v/>
      </c>
      <c r="K303" s="622" t="str">
        <f t="shared" si="747"/>
        <v/>
      </c>
      <c r="L303" s="622" t="str">
        <f t="shared" si="747"/>
        <v/>
      </c>
      <c r="M303" s="622" t="str">
        <f t="shared" si="747"/>
        <v/>
      </c>
      <c r="N303" s="622" t="str">
        <f t="shared" si="747"/>
        <v/>
      </c>
      <c r="O303" s="622" t="str">
        <f t="shared" si="747"/>
        <v/>
      </c>
      <c r="P303" s="622" t="str">
        <f t="shared" si="747"/>
        <v/>
      </c>
      <c r="Q303" s="622" t="str">
        <f t="shared" si="747"/>
        <v/>
      </c>
      <c r="R303" s="622" t="str">
        <f t="shared" si="747"/>
        <v/>
      </c>
      <c r="S303" s="654"/>
      <c r="T303" s="622" t="str">
        <f t="shared" ref="T303:AD303" si="748">IF(T300="","",T300*T302)</f>
        <v/>
      </c>
      <c r="U303" s="622" t="str">
        <f t="shared" si="748"/>
        <v/>
      </c>
      <c r="V303" s="622" t="str">
        <f t="shared" si="748"/>
        <v/>
      </c>
      <c r="W303" s="622" t="str">
        <f t="shared" si="748"/>
        <v/>
      </c>
      <c r="X303" s="622" t="str">
        <f t="shared" si="748"/>
        <v/>
      </c>
      <c r="Y303" s="622" t="str">
        <f t="shared" si="748"/>
        <v/>
      </c>
      <c r="Z303" s="622" t="str">
        <f t="shared" si="748"/>
        <v/>
      </c>
      <c r="AA303" s="622" t="str">
        <f t="shared" si="748"/>
        <v/>
      </c>
      <c r="AB303" s="622" t="str">
        <f t="shared" si="748"/>
        <v/>
      </c>
      <c r="AC303" s="622" t="str">
        <f t="shared" si="748"/>
        <v/>
      </c>
      <c r="AD303" s="622" t="str">
        <f t="shared" si="748"/>
        <v/>
      </c>
      <c r="AE303" s="622"/>
      <c r="AF303" s="622"/>
      <c r="AG303" s="622"/>
      <c r="AH303" s="622"/>
      <c r="AI303" s="622"/>
      <c r="AJ303" s="622"/>
      <c r="AK303" s="654"/>
      <c r="AL303" s="622" t="str">
        <f t="shared" ref="AL303:AV303" si="749">IF(AL300="","",AL300*AL302)</f>
        <v/>
      </c>
      <c r="AM303" s="622" t="str">
        <f t="shared" si="749"/>
        <v/>
      </c>
      <c r="AN303" s="622" t="str">
        <f t="shared" si="749"/>
        <v/>
      </c>
      <c r="AO303" s="622" t="str">
        <f t="shared" si="749"/>
        <v/>
      </c>
      <c r="AP303" s="622" t="str">
        <f t="shared" si="749"/>
        <v/>
      </c>
      <c r="AQ303" s="622" t="str">
        <f t="shared" si="749"/>
        <v/>
      </c>
      <c r="AR303" s="622" t="str">
        <f t="shared" si="749"/>
        <v/>
      </c>
      <c r="AS303" s="622" t="str">
        <f t="shared" si="749"/>
        <v/>
      </c>
      <c r="AT303" s="622" t="str">
        <f t="shared" si="749"/>
        <v/>
      </c>
      <c r="AU303" s="622" t="str">
        <f t="shared" si="749"/>
        <v/>
      </c>
      <c r="AV303" s="622" t="str">
        <f t="shared" si="749"/>
        <v/>
      </c>
      <c r="AW303" s="622"/>
      <c r="AX303" s="622"/>
      <c r="AY303" s="622"/>
      <c r="AZ303" s="622"/>
      <c r="BA303" s="622"/>
      <c r="BB303" s="622"/>
      <c r="BC303" s="654"/>
      <c r="BD303" s="622" t="str">
        <f t="shared" ref="BD303:BN303" si="750">IF(BD300="","",BD300*BD302)</f>
        <v/>
      </c>
      <c r="BE303" s="622" t="str">
        <f t="shared" si="750"/>
        <v/>
      </c>
      <c r="BF303" s="622" t="str">
        <f t="shared" si="750"/>
        <v/>
      </c>
      <c r="BG303" s="622" t="str">
        <f t="shared" si="750"/>
        <v/>
      </c>
      <c r="BH303" s="622" t="str">
        <f t="shared" si="750"/>
        <v/>
      </c>
      <c r="BI303" s="622" t="str">
        <f t="shared" si="750"/>
        <v/>
      </c>
      <c r="BJ303" s="622" t="str">
        <f t="shared" si="750"/>
        <v/>
      </c>
      <c r="BK303" s="622" t="str">
        <f t="shared" si="750"/>
        <v/>
      </c>
      <c r="BL303" s="622" t="str">
        <f t="shared" si="750"/>
        <v/>
      </c>
      <c r="BM303" s="622" t="str">
        <f t="shared" si="750"/>
        <v/>
      </c>
      <c r="BN303" s="622" t="str">
        <f t="shared" si="750"/>
        <v/>
      </c>
      <c r="BO303" s="622"/>
      <c r="BP303" s="622"/>
      <c r="BQ303" s="622"/>
      <c r="BR303" s="622"/>
      <c r="BS303" s="622"/>
      <c r="BT303" s="622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80" t="str">
        <f t="shared" si="725"/>
        <v/>
      </c>
      <c r="CD303" s="1321" t="str">
        <f t="shared" si="726"/>
        <v/>
      </c>
      <c r="CE303" s="1322" t="str">
        <f t="shared" si="726"/>
        <v/>
      </c>
      <c r="CF303" s="1322" t="str">
        <f t="shared" si="726"/>
        <v/>
      </c>
      <c r="CG303" s="1322" t="str">
        <f t="shared" si="726"/>
        <v/>
      </c>
      <c r="CH303" s="1322" t="str">
        <f t="shared" si="726"/>
        <v/>
      </c>
      <c r="CI303" s="1323" t="str">
        <f t="shared" si="726"/>
        <v/>
      </c>
      <c r="CJ303" s="1322" t="str">
        <f t="shared" si="726"/>
        <v/>
      </c>
      <c r="CK303" s="1322" t="str">
        <f t="shared" si="726"/>
        <v/>
      </c>
      <c r="CL303" s="1322" t="str">
        <f t="shared" si="726"/>
        <v/>
      </c>
      <c r="CM303" s="1322" t="str">
        <f t="shared" si="726"/>
        <v/>
      </c>
      <c r="CN303" s="1321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5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1" t="s">
        <v>259</v>
      </c>
      <c r="B304" s="694">
        <f>1530*$K$1</f>
        <v>6405.8040000000001</v>
      </c>
      <c r="C304" s="694">
        <f t="shared" ref="C304:R304" si="751">1530*$K$1</f>
        <v>6405.8040000000001</v>
      </c>
      <c r="D304" s="694">
        <f t="shared" si="751"/>
        <v>6405.8040000000001</v>
      </c>
      <c r="E304" s="694">
        <f t="shared" si="751"/>
        <v>6405.8040000000001</v>
      </c>
      <c r="F304" s="694">
        <f t="shared" si="751"/>
        <v>6405.8040000000001</v>
      </c>
      <c r="G304" s="694">
        <f t="shared" si="751"/>
        <v>6405.8040000000001</v>
      </c>
      <c r="H304" s="694">
        <f t="shared" si="751"/>
        <v>6405.8040000000001</v>
      </c>
      <c r="I304" s="694">
        <f t="shared" si="751"/>
        <v>6405.8040000000001</v>
      </c>
      <c r="J304" s="694">
        <f t="shared" si="751"/>
        <v>6405.8040000000001</v>
      </c>
      <c r="K304" s="694">
        <f t="shared" si="751"/>
        <v>6405.8040000000001</v>
      </c>
      <c r="L304" s="694">
        <f t="shared" si="751"/>
        <v>6405.8040000000001</v>
      </c>
      <c r="M304" s="694">
        <f t="shared" si="751"/>
        <v>6405.8040000000001</v>
      </c>
      <c r="N304" s="694">
        <f t="shared" si="751"/>
        <v>6405.8040000000001</v>
      </c>
      <c r="O304" s="694">
        <f t="shared" si="751"/>
        <v>6405.8040000000001</v>
      </c>
      <c r="P304" s="694">
        <f t="shared" si="751"/>
        <v>6405.8040000000001</v>
      </c>
      <c r="Q304" s="694">
        <f t="shared" si="751"/>
        <v>6405.8040000000001</v>
      </c>
      <c r="R304" s="694">
        <f t="shared" si="751"/>
        <v>6405.8040000000001</v>
      </c>
      <c r="S304" s="702"/>
      <c r="T304" s="694">
        <f>1530*$K$1</f>
        <v>6405.8040000000001</v>
      </c>
      <c r="U304" s="694">
        <f t="shared" ref="U304:AD304" si="752">1530*$K$1</f>
        <v>6405.8040000000001</v>
      </c>
      <c r="V304" s="694">
        <f t="shared" si="752"/>
        <v>6405.8040000000001</v>
      </c>
      <c r="W304" s="694">
        <f t="shared" si="752"/>
        <v>6405.8040000000001</v>
      </c>
      <c r="X304" s="694">
        <f t="shared" si="752"/>
        <v>6405.8040000000001</v>
      </c>
      <c r="Y304" s="694">
        <f t="shared" si="752"/>
        <v>6405.8040000000001</v>
      </c>
      <c r="Z304" s="694">
        <f t="shared" si="752"/>
        <v>6405.8040000000001</v>
      </c>
      <c r="AA304" s="694">
        <f t="shared" si="752"/>
        <v>6405.8040000000001</v>
      </c>
      <c r="AB304" s="694">
        <f t="shared" si="752"/>
        <v>6405.8040000000001</v>
      </c>
      <c r="AC304" s="694">
        <f t="shared" si="752"/>
        <v>6405.8040000000001</v>
      </c>
      <c r="AD304" s="694">
        <f t="shared" si="752"/>
        <v>6405.8040000000001</v>
      </c>
      <c r="AE304" s="694"/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V304" si="753">1530*$K$1</f>
        <v>6405.8040000000001</v>
      </c>
      <c r="AN304" s="694">
        <f t="shared" si="753"/>
        <v>6405.8040000000001</v>
      </c>
      <c r="AO304" s="694">
        <f t="shared" si="753"/>
        <v>6405.8040000000001</v>
      </c>
      <c r="AP304" s="694">
        <f t="shared" si="753"/>
        <v>6405.8040000000001</v>
      </c>
      <c r="AQ304" s="694">
        <f t="shared" si="753"/>
        <v>6405.8040000000001</v>
      </c>
      <c r="AR304" s="694">
        <f t="shared" si="753"/>
        <v>6405.8040000000001</v>
      </c>
      <c r="AS304" s="694">
        <f t="shared" si="753"/>
        <v>6405.8040000000001</v>
      </c>
      <c r="AT304" s="694">
        <f t="shared" si="753"/>
        <v>6405.8040000000001</v>
      </c>
      <c r="AU304" s="694">
        <f t="shared" si="753"/>
        <v>6405.8040000000001</v>
      </c>
      <c r="AV304" s="694">
        <f t="shared" si="753"/>
        <v>6405.8040000000001</v>
      </c>
      <c r="AW304" s="694"/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54">1530*$K$1</f>
        <v>6405.8040000000001</v>
      </c>
      <c r="BF304" s="694">
        <f t="shared" si="754"/>
        <v>6405.8040000000001</v>
      </c>
      <c r="BG304" s="694">
        <f t="shared" si="754"/>
        <v>6405.8040000000001</v>
      </c>
      <c r="BH304" s="694">
        <f t="shared" si="754"/>
        <v>6405.8040000000001</v>
      </c>
      <c r="BI304" s="694">
        <f t="shared" si="754"/>
        <v>6405.8040000000001</v>
      </c>
      <c r="BJ304" s="694">
        <f t="shared" si="754"/>
        <v>6405.8040000000001</v>
      </c>
      <c r="BK304" s="694">
        <f t="shared" si="754"/>
        <v>6405.8040000000001</v>
      </c>
      <c r="BL304" s="694">
        <f t="shared" si="754"/>
        <v>6405.8040000000001</v>
      </c>
      <c r="BM304" s="694">
        <f t="shared" si="754"/>
        <v>6405.8040000000001</v>
      </c>
      <c r="BN304" s="694">
        <f t="shared" si="754"/>
        <v>6405.8040000000001</v>
      </c>
      <c r="BO304" s="694"/>
      <c r="BP304" s="694"/>
      <c r="BQ304" s="694"/>
      <c r="BR304" s="694"/>
      <c r="BS304" s="694"/>
      <c r="BT304" s="694"/>
      <c r="BU304" s="589"/>
      <c r="BV304" s="694">
        <f t="shared" si="754"/>
        <v>6405.8040000000001</v>
      </c>
      <c r="BW304" s="694">
        <f t="shared" si="754"/>
        <v>6405.8040000000001</v>
      </c>
      <c r="BX304" s="694">
        <f t="shared" si="754"/>
        <v>6405.8040000000001</v>
      </c>
      <c r="BY304" s="694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80">
        <f t="shared" si="725"/>
        <v>6405.8040000000001</v>
      </c>
      <c r="CD304" s="1321">
        <f t="shared" si="726"/>
        <v>6405.8040000000001</v>
      </c>
      <c r="CE304" s="1322">
        <f t="shared" si="726"/>
        <v>6405.8040000000001</v>
      </c>
      <c r="CF304" s="1322">
        <f t="shared" si="726"/>
        <v>6405.8040000000001</v>
      </c>
      <c r="CG304" s="1322">
        <f t="shared" si="726"/>
        <v>6405.8040000000001</v>
      </c>
      <c r="CH304" s="1322">
        <f t="shared" si="726"/>
        <v>6405.8040000000001</v>
      </c>
      <c r="CI304" s="1323">
        <f t="shared" si="726"/>
        <v>6405.8040000000001</v>
      </c>
      <c r="CJ304" s="1322">
        <f t="shared" si="726"/>
        <v>6405.8040000000001</v>
      </c>
      <c r="CK304" s="1322">
        <f t="shared" si="726"/>
        <v>6405.8040000000001</v>
      </c>
      <c r="CL304" s="1322">
        <f t="shared" si="726"/>
        <v>6405.8040000000001</v>
      </c>
      <c r="CM304" s="1322">
        <f t="shared" si="726"/>
        <v>6405.8040000000001</v>
      </c>
      <c r="CN304" s="1321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5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80" t="str">
        <f t="shared" si="725"/>
        <v/>
      </c>
      <c r="CD305" s="1321" t="str">
        <f t="shared" si="726"/>
        <v/>
      </c>
      <c r="CE305" s="1322" t="str">
        <f t="shared" si="726"/>
        <v/>
      </c>
      <c r="CF305" s="1322" t="str">
        <f t="shared" si="726"/>
        <v/>
      </c>
      <c r="CG305" s="1322" t="str">
        <f t="shared" si="726"/>
        <v/>
      </c>
      <c r="CH305" s="1322" t="str">
        <f t="shared" si="726"/>
        <v/>
      </c>
      <c r="CI305" s="1323" t="str">
        <f t="shared" si="726"/>
        <v/>
      </c>
      <c r="CJ305" s="1322" t="str">
        <f t="shared" si="726"/>
        <v/>
      </c>
      <c r="CK305" s="1322" t="str">
        <f t="shared" si="726"/>
        <v/>
      </c>
      <c r="CL305" s="1322" t="str">
        <f t="shared" si="726"/>
        <v/>
      </c>
      <c r="CM305" s="1322" t="str">
        <f t="shared" si="726"/>
        <v/>
      </c>
      <c r="CN305" s="1321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5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2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80" t="str">
        <f t="shared" si="725"/>
        <v/>
      </c>
      <c r="CD306" s="1321" t="str">
        <f t="shared" si="726"/>
        <v/>
      </c>
      <c r="CE306" s="1322" t="str">
        <f t="shared" si="726"/>
        <v/>
      </c>
      <c r="CF306" s="1322" t="str">
        <f t="shared" si="726"/>
        <v/>
      </c>
      <c r="CG306" s="1322" t="str">
        <f t="shared" si="726"/>
        <v/>
      </c>
      <c r="CH306" s="1322" t="str">
        <f t="shared" si="726"/>
        <v/>
      </c>
      <c r="CI306" s="1323" t="str">
        <f t="shared" si="726"/>
        <v/>
      </c>
      <c r="CJ306" s="1322" t="str">
        <f t="shared" si="726"/>
        <v/>
      </c>
      <c r="CK306" s="1322" t="str">
        <f t="shared" si="726"/>
        <v/>
      </c>
      <c r="CL306" s="1322" t="str">
        <f t="shared" si="726"/>
        <v/>
      </c>
      <c r="CM306" s="1322" t="str">
        <f t="shared" si="726"/>
        <v/>
      </c>
      <c r="CN306" s="1321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5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2" t="s">
        <v>182</v>
      </c>
      <c r="B307" s="622" t="str">
        <f t="shared" ref="B307:R307" si="755">IF(B305="","",B305*B306)</f>
        <v/>
      </c>
      <c r="C307" s="622" t="str">
        <f t="shared" si="755"/>
        <v/>
      </c>
      <c r="D307" s="622" t="str">
        <f t="shared" si="755"/>
        <v/>
      </c>
      <c r="E307" s="622" t="str">
        <f t="shared" si="755"/>
        <v/>
      </c>
      <c r="F307" s="622" t="str">
        <f t="shared" si="755"/>
        <v/>
      </c>
      <c r="G307" s="622" t="str">
        <f t="shared" si="755"/>
        <v/>
      </c>
      <c r="H307" s="622" t="str">
        <f t="shared" si="755"/>
        <v/>
      </c>
      <c r="I307" s="622" t="str">
        <f t="shared" si="755"/>
        <v/>
      </c>
      <c r="J307" s="622" t="str">
        <f t="shared" si="755"/>
        <v/>
      </c>
      <c r="K307" s="622" t="str">
        <f t="shared" si="755"/>
        <v/>
      </c>
      <c r="L307" s="622" t="str">
        <f t="shared" si="755"/>
        <v/>
      </c>
      <c r="M307" s="622" t="str">
        <f t="shared" si="755"/>
        <v/>
      </c>
      <c r="N307" s="622" t="str">
        <f t="shared" si="755"/>
        <v/>
      </c>
      <c r="O307" s="622" t="str">
        <f t="shared" si="755"/>
        <v/>
      </c>
      <c r="P307" s="622" t="str">
        <f t="shared" si="755"/>
        <v/>
      </c>
      <c r="Q307" s="622" t="str">
        <f t="shared" si="755"/>
        <v/>
      </c>
      <c r="R307" s="622" t="str">
        <f t="shared" si="755"/>
        <v/>
      </c>
      <c r="S307" s="654"/>
      <c r="T307" s="622" t="str">
        <f t="shared" ref="T307:AD307" si="756">IF(T305="","",T305*T306)</f>
        <v/>
      </c>
      <c r="U307" s="622" t="str">
        <f t="shared" si="756"/>
        <v/>
      </c>
      <c r="V307" s="622" t="str">
        <f t="shared" si="756"/>
        <v/>
      </c>
      <c r="W307" s="622" t="str">
        <f t="shared" si="756"/>
        <v/>
      </c>
      <c r="X307" s="622" t="str">
        <f t="shared" si="756"/>
        <v/>
      </c>
      <c r="Y307" s="622" t="str">
        <f t="shared" si="756"/>
        <v/>
      </c>
      <c r="Z307" s="622" t="str">
        <f t="shared" si="756"/>
        <v/>
      </c>
      <c r="AA307" s="622" t="str">
        <f t="shared" si="756"/>
        <v/>
      </c>
      <c r="AB307" s="622" t="str">
        <f t="shared" si="756"/>
        <v/>
      </c>
      <c r="AC307" s="622" t="str">
        <f t="shared" si="756"/>
        <v/>
      </c>
      <c r="AD307" s="622" t="str">
        <f t="shared" si="756"/>
        <v/>
      </c>
      <c r="AE307" s="622"/>
      <c r="AF307" s="622"/>
      <c r="AG307" s="622"/>
      <c r="AH307" s="622"/>
      <c r="AI307" s="622"/>
      <c r="AJ307" s="622"/>
      <c r="AK307" s="654"/>
      <c r="AL307" s="622" t="str">
        <f t="shared" ref="AL307:AV307" si="757">IF(AL305="","",AL305*AL306)</f>
        <v/>
      </c>
      <c r="AM307" s="622" t="str">
        <f t="shared" si="757"/>
        <v/>
      </c>
      <c r="AN307" s="622" t="str">
        <f t="shared" si="757"/>
        <v/>
      </c>
      <c r="AO307" s="622" t="str">
        <f t="shared" si="757"/>
        <v/>
      </c>
      <c r="AP307" s="622" t="str">
        <f t="shared" si="757"/>
        <v/>
      </c>
      <c r="AQ307" s="622" t="str">
        <f t="shared" si="757"/>
        <v/>
      </c>
      <c r="AR307" s="622" t="str">
        <f t="shared" si="757"/>
        <v/>
      </c>
      <c r="AS307" s="622" t="str">
        <f t="shared" si="757"/>
        <v/>
      </c>
      <c r="AT307" s="622" t="str">
        <f t="shared" si="757"/>
        <v/>
      </c>
      <c r="AU307" s="622" t="str">
        <f t="shared" si="757"/>
        <v/>
      </c>
      <c r="AV307" s="622" t="str">
        <f t="shared" si="757"/>
        <v/>
      </c>
      <c r="AW307" s="622"/>
      <c r="AX307" s="622"/>
      <c r="AY307" s="622"/>
      <c r="AZ307" s="622"/>
      <c r="BA307" s="622"/>
      <c r="BB307" s="622"/>
      <c r="BC307" s="654"/>
      <c r="BD307" s="622" t="str">
        <f t="shared" ref="BD307:BN307" si="758">IF(BD305="","",BD305*BD306)</f>
        <v/>
      </c>
      <c r="BE307" s="622" t="str">
        <f t="shared" si="758"/>
        <v/>
      </c>
      <c r="BF307" s="622" t="str">
        <f t="shared" si="758"/>
        <v/>
      </c>
      <c r="BG307" s="622" t="str">
        <f t="shared" si="758"/>
        <v/>
      </c>
      <c r="BH307" s="622" t="str">
        <f t="shared" si="758"/>
        <v/>
      </c>
      <c r="BI307" s="622" t="str">
        <f t="shared" si="758"/>
        <v/>
      </c>
      <c r="BJ307" s="622" t="str">
        <f t="shared" si="758"/>
        <v/>
      </c>
      <c r="BK307" s="622" t="str">
        <f t="shared" si="758"/>
        <v/>
      </c>
      <c r="BL307" s="622" t="str">
        <f t="shared" si="758"/>
        <v/>
      </c>
      <c r="BM307" s="622" t="str">
        <f t="shared" si="758"/>
        <v/>
      </c>
      <c r="BN307" s="622" t="str">
        <f t="shared" si="758"/>
        <v/>
      </c>
      <c r="BO307" s="622"/>
      <c r="BP307" s="622"/>
      <c r="BQ307" s="622"/>
      <c r="BR307" s="622"/>
      <c r="BS307" s="622"/>
      <c r="BT307" s="622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80" t="str">
        <f t="shared" si="725"/>
        <v/>
      </c>
      <c r="CD307" s="1321" t="str">
        <f t="shared" si="726"/>
        <v/>
      </c>
      <c r="CE307" s="1322" t="str">
        <f t="shared" si="726"/>
        <v/>
      </c>
      <c r="CF307" s="1322" t="str">
        <f t="shared" si="726"/>
        <v/>
      </c>
      <c r="CG307" s="1322" t="str">
        <f t="shared" si="726"/>
        <v/>
      </c>
      <c r="CH307" s="1322" t="str">
        <f t="shared" si="726"/>
        <v/>
      </c>
      <c r="CI307" s="1323" t="str">
        <f t="shared" si="726"/>
        <v/>
      </c>
      <c r="CJ307" s="1322" t="str">
        <f t="shared" si="726"/>
        <v/>
      </c>
      <c r="CK307" s="1322" t="str">
        <f t="shared" si="726"/>
        <v/>
      </c>
      <c r="CL307" s="1322" t="str">
        <f t="shared" si="726"/>
        <v/>
      </c>
      <c r="CM307" s="1322" t="str">
        <f t="shared" si="726"/>
        <v/>
      </c>
      <c r="CN307" s="1321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5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2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9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80" t="str">
        <f t="shared" si="725"/>
        <v/>
      </c>
      <c r="CD308" s="1321" t="str">
        <f t="shared" si="726"/>
        <v/>
      </c>
      <c r="CE308" s="1322" t="str">
        <f t="shared" si="726"/>
        <v/>
      </c>
      <c r="CF308" s="1322" t="str">
        <f t="shared" si="726"/>
        <v/>
      </c>
      <c r="CG308" s="1322" t="str">
        <f t="shared" si="726"/>
        <v/>
      </c>
      <c r="CH308" s="1322" t="str">
        <f t="shared" si="726"/>
        <v/>
      </c>
      <c r="CI308" s="1323" t="str">
        <f t="shared" si="726"/>
        <v/>
      </c>
      <c r="CJ308" s="1322" t="str">
        <f t="shared" si="726"/>
        <v/>
      </c>
      <c r="CK308" s="1322" t="str">
        <f t="shared" si="726"/>
        <v/>
      </c>
      <c r="CL308" s="1322" t="str">
        <f t="shared" si="726"/>
        <v/>
      </c>
      <c r="CM308" s="1322" t="str">
        <f t="shared" si="726"/>
        <v/>
      </c>
      <c r="CN308" s="1321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5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0" t="s">
        <v>226</v>
      </c>
      <c r="B309" s="625" t="str">
        <f t="shared" ref="B309:R309" si="759">IF(B303="","",(B303-B305-B308)*B304/B$46/365/$G$1)</f>
        <v/>
      </c>
      <c r="C309" s="625" t="str">
        <f t="shared" si="759"/>
        <v/>
      </c>
      <c r="D309" s="625" t="str">
        <f t="shared" si="759"/>
        <v/>
      </c>
      <c r="E309" s="625" t="str">
        <f t="shared" si="759"/>
        <v/>
      </c>
      <c r="F309" s="625" t="str">
        <f t="shared" si="759"/>
        <v/>
      </c>
      <c r="G309" s="625" t="str">
        <f t="shared" si="759"/>
        <v/>
      </c>
      <c r="H309" s="625" t="str">
        <f t="shared" si="759"/>
        <v/>
      </c>
      <c r="I309" s="625" t="str">
        <f t="shared" si="759"/>
        <v/>
      </c>
      <c r="J309" s="625" t="str">
        <f t="shared" si="759"/>
        <v/>
      </c>
      <c r="K309" s="625" t="str">
        <f t="shared" si="759"/>
        <v/>
      </c>
      <c r="L309" s="625" t="str">
        <f t="shared" si="759"/>
        <v/>
      </c>
      <c r="M309" s="625" t="str">
        <f t="shared" si="759"/>
        <v/>
      </c>
      <c r="N309" s="625" t="str">
        <f t="shared" si="759"/>
        <v/>
      </c>
      <c r="O309" s="625" t="str">
        <f t="shared" si="759"/>
        <v/>
      </c>
      <c r="P309" s="625" t="str">
        <f t="shared" si="759"/>
        <v/>
      </c>
      <c r="Q309" s="625" t="str">
        <f t="shared" si="759"/>
        <v/>
      </c>
      <c r="R309" s="625" t="str">
        <f t="shared" si="759"/>
        <v/>
      </c>
      <c r="S309" s="644"/>
      <c r="T309" s="625" t="str">
        <f t="shared" ref="T309:AD309" si="760">IF(T303="","",(T303-T305-T308)*T304/T$46/365/$G$1)</f>
        <v/>
      </c>
      <c r="U309" s="625" t="str">
        <f t="shared" si="760"/>
        <v/>
      </c>
      <c r="V309" s="625" t="str">
        <f t="shared" si="760"/>
        <v/>
      </c>
      <c r="W309" s="625" t="str">
        <f t="shared" si="760"/>
        <v/>
      </c>
      <c r="X309" s="625" t="str">
        <f t="shared" si="760"/>
        <v/>
      </c>
      <c r="Y309" s="625" t="str">
        <f t="shared" si="760"/>
        <v/>
      </c>
      <c r="Z309" s="625" t="str">
        <f t="shared" si="760"/>
        <v/>
      </c>
      <c r="AA309" s="625" t="str">
        <f t="shared" si="760"/>
        <v/>
      </c>
      <c r="AB309" s="625" t="str">
        <f t="shared" si="760"/>
        <v/>
      </c>
      <c r="AC309" s="625" t="str">
        <f t="shared" si="760"/>
        <v/>
      </c>
      <c r="AD309" s="625" t="str">
        <f t="shared" si="760"/>
        <v/>
      </c>
      <c r="AE309" s="625"/>
      <c r="AF309" s="625"/>
      <c r="AG309" s="625"/>
      <c r="AH309" s="625"/>
      <c r="AI309" s="625"/>
      <c r="AJ309" s="625"/>
      <c r="AK309" s="644"/>
      <c r="AL309" s="625" t="str">
        <f t="shared" ref="AL309:AV309" si="761">IF(AL303="","",(AL303-AL305-AL308)*AL304/AL$46/365/$G$1)</f>
        <v/>
      </c>
      <c r="AM309" s="625" t="str">
        <f t="shared" si="761"/>
        <v/>
      </c>
      <c r="AN309" s="625" t="str">
        <f t="shared" si="761"/>
        <v/>
      </c>
      <c r="AO309" s="625" t="str">
        <f t="shared" si="761"/>
        <v/>
      </c>
      <c r="AP309" s="625" t="str">
        <f t="shared" si="761"/>
        <v/>
      </c>
      <c r="AQ309" s="625" t="str">
        <f t="shared" si="761"/>
        <v/>
      </c>
      <c r="AR309" s="625" t="str">
        <f t="shared" si="761"/>
        <v/>
      </c>
      <c r="AS309" s="625" t="str">
        <f t="shared" si="761"/>
        <v/>
      </c>
      <c r="AT309" s="625" t="str">
        <f t="shared" si="761"/>
        <v/>
      </c>
      <c r="AU309" s="625" t="str">
        <f t="shared" si="761"/>
        <v/>
      </c>
      <c r="AV309" s="625" t="str">
        <f t="shared" si="761"/>
        <v/>
      </c>
      <c r="AW309" s="625"/>
      <c r="AX309" s="625"/>
      <c r="AY309" s="625"/>
      <c r="AZ309" s="625"/>
      <c r="BA309" s="625"/>
      <c r="BB309" s="625"/>
      <c r="BC309" s="644"/>
      <c r="BD309" s="625" t="str">
        <f t="shared" ref="BD309:BN309" si="762">IF(BD303="","",(BD303-BD305-BD308)*BD304/BD$46/365/$G$1)</f>
        <v/>
      </c>
      <c r="BE309" s="625" t="str">
        <f t="shared" si="762"/>
        <v/>
      </c>
      <c r="BF309" s="625" t="str">
        <f t="shared" si="762"/>
        <v/>
      </c>
      <c r="BG309" s="625" t="str">
        <f t="shared" si="762"/>
        <v/>
      </c>
      <c r="BH309" s="625" t="str">
        <f t="shared" si="762"/>
        <v/>
      </c>
      <c r="BI309" s="625" t="str">
        <f t="shared" si="762"/>
        <v/>
      </c>
      <c r="BJ309" s="625" t="str">
        <f t="shared" si="762"/>
        <v/>
      </c>
      <c r="BK309" s="625" t="str">
        <f t="shared" si="762"/>
        <v/>
      </c>
      <c r="BL309" s="625" t="str">
        <f t="shared" si="762"/>
        <v/>
      </c>
      <c r="BM309" s="625" t="str">
        <f t="shared" si="762"/>
        <v/>
      </c>
      <c r="BN309" s="625" t="str">
        <f t="shared" si="762"/>
        <v/>
      </c>
      <c r="BO309" s="625"/>
      <c r="BP309" s="625"/>
      <c r="BQ309" s="625"/>
      <c r="BR309" s="625"/>
      <c r="BS309" s="625"/>
      <c r="BT309" s="625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3" t="str">
        <f t="shared" si="72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5" t="str">
        <f t="shared" si="763"/>
        <v/>
      </c>
      <c r="CG309" s="1325" t="str">
        <f t="shared" si="763"/>
        <v/>
      </c>
      <c r="CH309" s="1325" t="str">
        <f t="shared" si="763"/>
        <v/>
      </c>
      <c r="CI309" s="1326" t="str">
        <f t="shared" si="763"/>
        <v/>
      </c>
      <c r="CJ309" s="1325" t="str">
        <f t="shared" si="763"/>
        <v/>
      </c>
      <c r="CK309" s="1325" t="str">
        <f t="shared" si="763"/>
        <v/>
      </c>
      <c r="CL309" s="1325" t="str">
        <f t="shared" si="763"/>
        <v/>
      </c>
      <c r="CM309" s="1325" t="str">
        <f t="shared" si="763"/>
        <v/>
      </c>
      <c r="CN309" s="1324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5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2"/>
      <c r="AZ310" s="692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2"/>
      <c r="BP310" s="249"/>
      <c r="BQ310" s="692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80" t="str">
        <f t="shared" si="725"/>
        <v/>
      </c>
      <c r="CD310" s="132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2" t="str">
        <f t="shared" si="763"/>
        <v/>
      </c>
      <c r="CF310" s="1322" t="str">
        <f t="shared" si="763"/>
        <v/>
      </c>
      <c r="CG310" s="1322" t="str">
        <f t="shared" si="763"/>
        <v/>
      </c>
      <c r="CH310" s="1322" t="str">
        <f t="shared" si="763"/>
        <v/>
      </c>
      <c r="CI310" s="1323" t="str">
        <f t="shared" si="763"/>
        <v/>
      </c>
      <c r="CJ310" s="1322" t="str">
        <f t="shared" si="763"/>
        <v/>
      </c>
      <c r="CK310" s="1322" t="str">
        <f t="shared" si="763"/>
        <v/>
      </c>
      <c r="CL310" s="1322" t="str">
        <f t="shared" si="763"/>
        <v/>
      </c>
      <c r="CM310" s="1322" t="str">
        <f t="shared" si="763"/>
        <v/>
      </c>
      <c r="CN310" s="1321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5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1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2"/>
      <c r="AZ311" s="692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2"/>
      <c r="BP311" s="249"/>
      <c r="BQ311" s="692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8"/>
      <c r="CE311" s="1349"/>
      <c r="CF311" s="1349"/>
      <c r="CG311" s="1349"/>
      <c r="CH311" s="1349"/>
      <c r="CI311" s="1349"/>
      <c r="CJ311" s="1349"/>
      <c r="CK311" s="1349"/>
      <c r="CL311" s="1349"/>
      <c r="CM311" s="1349"/>
      <c r="CN311" s="1348"/>
      <c r="CO311" s="711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591"/>
      <c r="DF311" s="101"/>
      <c r="DG311" s="101"/>
      <c r="DH311" s="101"/>
      <c r="DI311" s="712"/>
      <c r="DJ311" s="713"/>
      <c r="DK311" s="713"/>
      <c r="DL311" s="713"/>
      <c r="DM311" s="713"/>
      <c r="DN311" s="713"/>
      <c r="DO311" s="713"/>
      <c r="DP311" s="713"/>
      <c r="DQ311" s="713"/>
      <c r="DR311" s="687"/>
    </row>
    <row r="312" spans="1:122" s="478" customFormat="1" ht="15.75" customHeight="1">
      <c r="A312" s="701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4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4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2"/>
      <c r="AZ312" s="692"/>
      <c r="BA312" s="249"/>
      <c r="BB312" s="249"/>
      <c r="BC312" s="714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2"/>
      <c r="BP312" s="249"/>
      <c r="BQ312" s="692"/>
      <c r="BR312" s="249"/>
      <c r="BS312" s="249"/>
      <c r="BT312" s="249"/>
      <c r="BU312" s="714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80" t="str">
        <f t="shared" ref="CC312:CC320" si="767">IF(DH312&lt;3,"",(SUM(BD312:BT312)-MIN(BD312:BT312)-MAX(BD312:BT312))/(DH312-2))</f>
        <v/>
      </c>
      <c r="CD312" s="1321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2" t="str">
        <f t="shared" si="768"/>
        <v/>
      </c>
      <c r="CF312" s="1322" t="str">
        <f t="shared" si="768"/>
        <v/>
      </c>
      <c r="CG312" s="1322" t="str">
        <f t="shared" si="768"/>
        <v/>
      </c>
      <c r="CH312" s="1322" t="str">
        <f t="shared" si="768"/>
        <v/>
      </c>
      <c r="CI312" s="1323" t="str">
        <f t="shared" si="768"/>
        <v/>
      </c>
      <c r="CJ312" s="1322" t="str">
        <f t="shared" si="768"/>
        <v/>
      </c>
      <c r="CK312" s="1322" t="str">
        <f t="shared" si="768"/>
        <v/>
      </c>
      <c r="CL312" s="1322" t="str">
        <f t="shared" si="768"/>
        <v/>
      </c>
      <c r="CM312" s="1322" t="str">
        <f t="shared" si="768"/>
        <v/>
      </c>
      <c r="CN312" s="1321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1" t="s">
        <v>269</v>
      </c>
      <c r="B313" s="622" t="str">
        <f t="shared" ref="B313:R313" si="789">IF(B310="","",B310*B312)</f>
        <v/>
      </c>
      <c r="C313" s="622" t="str">
        <f t="shared" si="789"/>
        <v/>
      </c>
      <c r="D313" s="622" t="str">
        <f t="shared" si="789"/>
        <v/>
      </c>
      <c r="E313" s="622" t="str">
        <f t="shared" si="789"/>
        <v/>
      </c>
      <c r="F313" s="622" t="str">
        <f t="shared" si="789"/>
        <v/>
      </c>
      <c r="G313" s="622" t="str">
        <f t="shared" si="789"/>
        <v/>
      </c>
      <c r="H313" s="622" t="str">
        <f t="shared" si="789"/>
        <v/>
      </c>
      <c r="I313" s="622" t="str">
        <f t="shared" si="789"/>
        <v/>
      </c>
      <c r="J313" s="622" t="str">
        <f t="shared" si="789"/>
        <v/>
      </c>
      <c r="K313" s="622" t="str">
        <f t="shared" si="789"/>
        <v/>
      </c>
      <c r="L313" s="622" t="str">
        <f t="shared" si="789"/>
        <v/>
      </c>
      <c r="M313" s="622" t="str">
        <f t="shared" si="789"/>
        <v/>
      </c>
      <c r="N313" s="622" t="str">
        <f t="shared" si="789"/>
        <v/>
      </c>
      <c r="O313" s="622" t="str">
        <f t="shared" si="789"/>
        <v/>
      </c>
      <c r="P313" s="622" t="str">
        <f t="shared" si="789"/>
        <v/>
      </c>
      <c r="Q313" s="622" t="str">
        <f t="shared" si="789"/>
        <v/>
      </c>
      <c r="R313" s="622" t="str">
        <f t="shared" si="789"/>
        <v/>
      </c>
      <c r="S313" s="654"/>
      <c r="T313" s="622" t="str">
        <f t="shared" ref="T313:AD313" si="790">IF(T310="","",T310*T312)</f>
        <v/>
      </c>
      <c r="U313" s="622" t="str">
        <f t="shared" si="790"/>
        <v/>
      </c>
      <c r="V313" s="622" t="str">
        <f t="shared" si="790"/>
        <v/>
      </c>
      <c r="W313" s="622" t="str">
        <f t="shared" si="790"/>
        <v/>
      </c>
      <c r="X313" s="622" t="str">
        <f t="shared" si="790"/>
        <v/>
      </c>
      <c r="Y313" s="622" t="str">
        <f t="shared" si="790"/>
        <v/>
      </c>
      <c r="Z313" s="622" t="str">
        <f t="shared" si="790"/>
        <v/>
      </c>
      <c r="AA313" s="622" t="str">
        <f t="shared" si="790"/>
        <v/>
      </c>
      <c r="AB313" s="622" t="str">
        <f t="shared" si="790"/>
        <v/>
      </c>
      <c r="AC313" s="622" t="str">
        <f t="shared" si="790"/>
        <v/>
      </c>
      <c r="AD313" s="622" t="str">
        <f t="shared" si="790"/>
        <v/>
      </c>
      <c r="AE313" s="622"/>
      <c r="AF313" s="622"/>
      <c r="AG313" s="622"/>
      <c r="AH313" s="622"/>
      <c r="AI313" s="622"/>
      <c r="AJ313" s="622"/>
      <c r="AK313" s="654"/>
      <c r="AL313" s="622" t="str">
        <f t="shared" ref="AL313:AV313" si="791">IF(AL310="","",AL310*AL312)</f>
        <v/>
      </c>
      <c r="AM313" s="622" t="str">
        <f t="shared" si="791"/>
        <v/>
      </c>
      <c r="AN313" s="622" t="str">
        <f t="shared" si="791"/>
        <v/>
      </c>
      <c r="AO313" s="622" t="str">
        <f t="shared" si="791"/>
        <v/>
      </c>
      <c r="AP313" s="622" t="str">
        <f t="shared" si="791"/>
        <v/>
      </c>
      <c r="AQ313" s="622" t="str">
        <f t="shared" si="791"/>
        <v/>
      </c>
      <c r="AR313" s="622" t="str">
        <f t="shared" si="791"/>
        <v/>
      </c>
      <c r="AS313" s="622" t="str">
        <f t="shared" si="791"/>
        <v/>
      </c>
      <c r="AT313" s="622" t="str">
        <f t="shared" si="791"/>
        <v/>
      </c>
      <c r="AU313" s="622" t="str">
        <f t="shared" si="791"/>
        <v/>
      </c>
      <c r="AV313" s="622" t="str">
        <f t="shared" si="791"/>
        <v/>
      </c>
      <c r="AW313" s="622"/>
      <c r="AX313" s="622"/>
      <c r="AY313" s="622"/>
      <c r="AZ313" s="622"/>
      <c r="BA313" s="622"/>
      <c r="BB313" s="622"/>
      <c r="BC313" s="714"/>
      <c r="BD313" s="622" t="str">
        <f t="shared" ref="BD313:BN313" si="792">IF(BD310="","",BD310*BD312)</f>
        <v/>
      </c>
      <c r="BE313" s="622" t="str">
        <f t="shared" si="792"/>
        <v/>
      </c>
      <c r="BF313" s="622" t="str">
        <f t="shared" si="792"/>
        <v/>
      </c>
      <c r="BG313" s="622" t="str">
        <f t="shared" si="792"/>
        <v/>
      </c>
      <c r="BH313" s="622" t="str">
        <f t="shared" si="792"/>
        <v/>
      </c>
      <c r="BI313" s="622" t="str">
        <f t="shared" si="792"/>
        <v/>
      </c>
      <c r="BJ313" s="622" t="str">
        <f t="shared" si="792"/>
        <v/>
      </c>
      <c r="BK313" s="622" t="str">
        <f t="shared" si="792"/>
        <v/>
      </c>
      <c r="BL313" s="622" t="str">
        <f t="shared" si="792"/>
        <v/>
      </c>
      <c r="BM313" s="622" t="str">
        <f t="shared" si="792"/>
        <v/>
      </c>
      <c r="BN313" s="622" t="str">
        <f t="shared" si="792"/>
        <v/>
      </c>
      <c r="BO313" s="622"/>
      <c r="BP313" s="622"/>
      <c r="BQ313" s="622"/>
      <c r="BR313" s="622"/>
      <c r="BS313" s="622"/>
      <c r="BT313" s="622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80" t="str">
        <f t="shared" si="767"/>
        <v/>
      </c>
      <c r="CD313" s="1321" t="str">
        <f t="shared" si="768"/>
        <v/>
      </c>
      <c r="CE313" s="1322" t="str">
        <f t="shared" si="768"/>
        <v/>
      </c>
      <c r="CF313" s="1322" t="str">
        <f t="shared" si="768"/>
        <v/>
      </c>
      <c r="CG313" s="1322" t="str">
        <f t="shared" si="768"/>
        <v/>
      </c>
      <c r="CH313" s="1322" t="str">
        <f t="shared" si="768"/>
        <v/>
      </c>
      <c r="CI313" s="1323" t="str">
        <f t="shared" si="768"/>
        <v/>
      </c>
      <c r="CJ313" s="1322" t="str">
        <f t="shared" si="768"/>
        <v/>
      </c>
      <c r="CK313" s="1322" t="str">
        <f t="shared" si="768"/>
        <v/>
      </c>
      <c r="CL313" s="1322" t="str">
        <f t="shared" si="768"/>
        <v/>
      </c>
      <c r="CM313" s="1322" t="str">
        <f t="shared" si="768"/>
        <v/>
      </c>
      <c r="CN313" s="1321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5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1" t="s">
        <v>259</v>
      </c>
      <c r="B314" s="694">
        <f>230*$K$1</f>
        <v>962.96399999999994</v>
      </c>
      <c r="C314" s="694">
        <f t="shared" ref="C314:R314" si="793">230*$K$1</f>
        <v>962.96399999999994</v>
      </c>
      <c r="D314" s="694">
        <f t="shared" si="793"/>
        <v>962.96399999999994</v>
      </c>
      <c r="E314" s="694">
        <f t="shared" si="793"/>
        <v>962.96399999999994</v>
      </c>
      <c r="F314" s="694">
        <f t="shared" si="793"/>
        <v>962.96399999999994</v>
      </c>
      <c r="G314" s="694">
        <f t="shared" si="793"/>
        <v>962.96399999999994</v>
      </c>
      <c r="H314" s="694">
        <f t="shared" si="793"/>
        <v>962.96399999999994</v>
      </c>
      <c r="I314" s="694">
        <f t="shared" si="793"/>
        <v>962.96399999999994</v>
      </c>
      <c r="J314" s="694">
        <f t="shared" si="793"/>
        <v>962.96399999999994</v>
      </c>
      <c r="K314" s="694">
        <f t="shared" si="793"/>
        <v>962.96399999999994</v>
      </c>
      <c r="L314" s="694">
        <f t="shared" si="793"/>
        <v>962.96399999999994</v>
      </c>
      <c r="M314" s="694">
        <f t="shared" si="793"/>
        <v>962.96399999999994</v>
      </c>
      <c r="N314" s="694">
        <f t="shared" si="793"/>
        <v>962.96399999999994</v>
      </c>
      <c r="O314" s="694">
        <f t="shared" si="793"/>
        <v>962.96399999999994</v>
      </c>
      <c r="P314" s="694">
        <f t="shared" si="793"/>
        <v>962.96399999999994</v>
      </c>
      <c r="Q314" s="694">
        <f t="shared" si="793"/>
        <v>962.96399999999994</v>
      </c>
      <c r="R314" s="694">
        <f t="shared" si="793"/>
        <v>962.96399999999994</v>
      </c>
      <c r="S314" s="702"/>
      <c r="T314" s="694">
        <f>230*$K$1</f>
        <v>962.96399999999994</v>
      </c>
      <c r="U314" s="694">
        <f t="shared" ref="U314:AD314" si="794">230*$K$1</f>
        <v>962.96399999999994</v>
      </c>
      <c r="V314" s="694">
        <f t="shared" si="794"/>
        <v>962.96399999999994</v>
      </c>
      <c r="W314" s="694">
        <f t="shared" si="794"/>
        <v>962.96399999999994</v>
      </c>
      <c r="X314" s="694">
        <f t="shared" si="794"/>
        <v>962.96399999999994</v>
      </c>
      <c r="Y314" s="694">
        <f t="shared" si="794"/>
        <v>962.96399999999994</v>
      </c>
      <c r="Z314" s="694">
        <f t="shared" si="794"/>
        <v>962.96399999999994</v>
      </c>
      <c r="AA314" s="694">
        <f t="shared" si="794"/>
        <v>962.96399999999994</v>
      </c>
      <c r="AB314" s="694">
        <f t="shared" si="794"/>
        <v>962.96399999999994</v>
      </c>
      <c r="AC314" s="694">
        <f t="shared" si="794"/>
        <v>962.96399999999994</v>
      </c>
      <c r="AD314" s="694">
        <f t="shared" si="794"/>
        <v>962.96399999999994</v>
      </c>
      <c r="AE314" s="694"/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V314" si="795">230*$K$1</f>
        <v>962.96399999999994</v>
      </c>
      <c r="AN314" s="694">
        <f t="shared" si="795"/>
        <v>962.96399999999994</v>
      </c>
      <c r="AO314" s="694">
        <f t="shared" si="795"/>
        <v>962.96399999999994</v>
      </c>
      <c r="AP314" s="694">
        <f t="shared" si="795"/>
        <v>962.96399999999994</v>
      </c>
      <c r="AQ314" s="694">
        <f t="shared" si="795"/>
        <v>962.96399999999994</v>
      </c>
      <c r="AR314" s="694">
        <f t="shared" si="795"/>
        <v>962.96399999999994</v>
      </c>
      <c r="AS314" s="694">
        <f t="shared" si="795"/>
        <v>962.96399999999994</v>
      </c>
      <c r="AT314" s="694">
        <f t="shared" si="795"/>
        <v>962.96399999999994</v>
      </c>
      <c r="AU314" s="694">
        <f t="shared" si="795"/>
        <v>962.96399999999994</v>
      </c>
      <c r="AV314" s="694">
        <f t="shared" si="795"/>
        <v>962.96399999999994</v>
      </c>
      <c r="AW314" s="694"/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96">230*$K$1</f>
        <v>962.96399999999994</v>
      </c>
      <c r="BF314" s="694">
        <f t="shared" si="796"/>
        <v>962.96399999999994</v>
      </c>
      <c r="BG314" s="694">
        <f t="shared" si="796"/>
        <v>962.96399999999994</v>
      </c>
      <c r="BH314" s="694">
        <f t="shared" si="796"/>
        <v>962.96399999999994</v>
      </c>
      <c r="BI314" s="694">
        <f t="shared" si="796"/>
        <v>962.96399999999994</v>
      </c>
      <c r="BJ314" s="694">
        <f t="shared" si="796"/>
        <v>962.96399999999994</v>
      </c>
      <c r="BK314" s="694">
        <f t="shared" si="796"/>
        <v>962.96399999999994</v>
      </c>
      <c r="BL314" s="694">
        <f t="shared" si="796"/>
        <v>962.96399999999994</v>
      </c>
      <c r="BM314" s="694">
        <f t="shared" si="796"/>
        <v>962.96399999999994</v>
      </c>
      <c r="BN314" s="694">
        <f t="shared" si="796"/>
        <v>962.96399999999994</v>
      </c>
      <c r="BO314" s="694"/>
      <c r="BP314" s="694"/>
      <c r="BQ314" s="694"/>
      <c r="BR314" s="694"/>
      <c r="BS314" s="694"/>
      <c r="BT314" s="694"/>
      <c r="BU314" s="581"/>
      <c r="BV314" s="694">
        <f t="shared" si="796"/>
        <v>962.96399999999994</v>
      </c>
      <c r="BW314" s="694">
        <f t="shared" si="796"/>
        <v>962.96399999999994</v>
      </c>
      <c r="BX314" s="694">
        <f t="shared" si="796"/>
        <v>962.96399999999994</v>
      </c>
      <c r="BY314" s="694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80">
        <f t="shared" si="767"/>
        <v>962.96399999999994</v>
      </c>
      <c r="CD314" s="1321">
        <f t="shared" si="768"/>
        <v>962.96399999999994</v>
      </c>
      <c r="CE314" s="1322">
        <f t="shared" si="768"/>
        <v>962.96399999999994</v>
      </c>
      <c r="CF314" s="1322">
        <f t="shared" si="768"/>
        <v>962.96399999999994</v>
      </c>
      <c r="CG314" s="1322">
        <f t="shared" si="768"/>
        <v>962.96399999999994</v>
      </c>
      <c r="CH314" s="1322">
        <f t="shared" si="768"/>
        <v>962.96399999999994</v>
      </c>
      <c r="CI314" s="1323">
        <f t="shared" si="768"/>
        <v>962.96399999999994</v>
      </c>
      <c r="CJ314" s="1322">
        <f t="shared" si="768"/>
        <v>962.96399999999994</v>
      </c>
      <c r="CK314" s="1322">
        <f t="shared" si="768"/>
        <v>962.96399999999994</v>
      </c>
      <c r="CL314" s="1322">
        <f t="shared" si="768"/>
        <v>962.96399999999994</v>
      </c>
      <c r="CM314" s="1322">
        <f t="shared" si="768"/>
        <v>962.96399999999994</v>
      </c>
      <c r="CN314" s="1321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5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80" t="str">
        <f t="shared" si="767"/>
        <v/>
      </c>
      <c r="CD315" s="1321" t="str">
        <f t="shared" si="768"/>
        <v/>
      </c>
      <c r="CE315" s="1322" t="str">
        <f t="shared" si="768"/>
        <v/>
      </c>
      <c r="CF315" s="1322" t="str">
        <f t="shared" si="768"/>
        <v/>
      </c>
      <c r="CG315" s="1322" t="str">
        <f t="shared" si="768"/>
        <v/>
      </c>
      <c r="CH315" s="1322" t="str">
        <f t="shared" si="768"/>
        <v/>
      </c>
      <c r="CI315" s="1323" t="str">
        <f t="shared" si="768"/>
        <v/>
      </c>
      <c r="CJ315" s="1322" t="str">
        <f t="shared" si="768"/>
        <v/>
      </c>
      <c r="CK315" s="1322" t="str">
        <f t="shared" si="768"/>
        <v/>
      </c>
      <c r="CL315" s="1322" t="str">
        <f t="shared" si="768"/>
        <v/>
      </c>
      <c r="CM315" s="1322" t="str">
        <f t="shared" si="768"/>
        <v/>
      </c>
      <c r="CN315" s="1321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5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2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1"/>
      <c r="BP316" s="266"/>
      <c r="BQ316" s="661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80" t="str">
        <f t="shared" si="767"/>
        <v/>
      </c>
      <c r="CD316" s="1321" t="str">
        <f t="shared" si="768"/>
        <v/>
      </c>
      <c r="CE316" s="1322" t="str">
        <f t="shared" si="768"/>
        <v/>
      </c>
      <c r="CF316" s="1322" t="str">
        <f t="shared" si="768"/>
        <v/>
      </c>
      <c r="CG316" s="1322" t="str">
        <f t="shared" si="768"/>
        <v/>
      </c>
      <c r="CH316" s="1322" t="str">
        <f t="shared" si="768"/>
        <v/>
      </c>
      <c r="CI316" s="1323" t="str">
        <f t="shared" si="768"/>
        <v/>
      </c>
      <c r="CJ316" s="1322" t="str">
        <f t="shared" si="768"/>
        <v/>
      </c>
      <c r="CK316" s="1322" t="str">
        <f t="shared" si="768"/>
        <v/>
      </c>
      <c r="CL316" s="1322" t="str">
        <f t="shared" si="768"/>
        <v/>
      </c>
      <c r="CM316" s="1322" t="str">
        <f t="shared" si="768"/>
        <v/>
      </c>
      <c r="CN316" s="1321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5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2" t="s">
        <v>182</v>
      </c>
      <c r="B317" s="622" t="str">
        <f t="shared" ref="B317:R317" si="797">IF(B315="","",B315*B316)</f>
        <v/>
      </c>
      <c r="C317" s="622" t="str">
        <f t="shared" si="797"/>
        <v/>
      </c>
      <c r="D317" s="622" t="str">
        <f t="shared" si="797"/>
        <v/>
      </c>
      <c r="E317" s="622" t="str">
        <f t="shared" si="797"/>
        <v/>
      </c>
      <c r="F317" s="622" t="str">
        <f t="shared" si="797"/>
        <v/>
      </c>
      <c r="G317" s="622" t="str">
        <f t="shared" si="797"/>
        <v/>
      </c>
      <c r="H317" s="622" t="str">
        <f t="shared" si="797"/>
        <v/>
      </c>
      <c r="I317" s="622" t="str">
        <f t="shared" si="797"/>
        <v/>
      </c>
      <c r="J317" s="622" t="str">
        <f t="shared" si="797"/>
        <v/>
      </c>
      <c r="K317" s="622" t="str">
        <f t="shared" si="797"/>
        <v/>
      </c>
      <c r="L317" s="622" t="str">
        <f t="shared" si="797"/>
        <v/>
      </c>
      <c r="M317" s="622" t="str">
        <f t="shared" si="797"/>
        <v/>
      </c>
      <c r="N317" s="622" t="str">
        <f t="shared" si="797"/>
        <v/>
      </c>
      <c r="O317" s="622" t="str">
        <f t="shared" si="797"/>
        <v/>
      </c>
      <c r="P317" s="622" t="str">
        <f t="shared" si="797"/>
        <v/>
      </c>
      <c r="Q317" s="622" t="str">
        <f t="shared" si="797"/>
        <v/>
      </c>
      <c r="R317" s="622" t="str">
        <f t="shared" si="797"/>
        <v/>
      </c>
      <c r="S317" s="654"/>
      <c r="T317" s="622" t="str">
        <f t="shared" ref="T317:AD317" si="798">IF(T315="","",T315*T316)</f>
        <v/>
      </c>
      <c r="U317" s="622" t="str">
        <f t="shared" si="798"/>
        <v/>
      </c>
      <c r="V317" s="622" t="str">
        <f t="shared" si="798"/>
        <v/>
      </c>
      <c r="W317" s="622" t="str">
        <f t="shared" si="798"/>
        <v/>
      </c>
      <c r="X317" s="622" t="str">
        <f t="shared" si="798"/>
        <v/>
      </c>
      <c r="Y317" s="622" t="str">
        <f t="shared" si="798"/>
        <v/>
      </c>
      <c r="Z317" s="622" t="str">
        <f t="shared" si="798"/>
        <v/>
      </c>
      <c r="AA317" s="622" t="str">
        <f t="shared" si="798"/>
        <v/>
      </c>
      <c r="AB317" s="622" t="str">
        <f t="shared" si="798"/>
        <v/>
      </c>
      <c r="AC317" s="622" t="str">
        <f t="shared" si="798"/>
        <v/>
      </c>
      <c r="AD317" s="622" t="str">
        <f t="shared" si="798"/>
        <v/>
      </c>
      <c r="AE317" s="622"/>
      <c r="AF317" s="622"/>
      <c r="AG317" s="622"/>
      <c r="AH317" s="622"/>
      <c r="AI317" s="622"/>
      <c r="AJ317" s="622"/>
      <c r="AK317" s="654"/>
      <c r="AL317" s="622" t="str">
        <f t="shared" ref="AL317:AV317" si="799">IF(AL315="","",AL315*AL316)</f>
        <v/>
      </c>
      <c r="AM317" s="622" t="str">
        <f t="shared" si="799"/>
        <v/>
      </c>
      <c r="AN317" s="622" t="str">
        <f t="shared" si="799"/>
        <v/>
      </c>
      <c r="AO317" s="622" t="str">
        <f t="shared" si="799"/>
        <v/>
      </c>
      <c r="AP317" s="622" t="str">
        <f t="shared" si="799"/>
        <v/>
      </c>
      <c r="AQ317" s="622" t="str">
        <f t="shared" si="799"/>
        <v/>
      </c>
      <c r="AR317" s="622" t="str">
        <f t="shared" si="799"/>
        <v/>
      </c>
      <c r="AS317" s="622" t="str">
        <f t="shared" si="799"/>
        <v/>
      </c>
      <c r="AT317" s="622" t="str">
        <f t="shared" si="799"/>
        <v/>
      </c>
      <c r="AU317" s="622" t="str">
        <f t="shared" si="799"/>
        <v/>
      </c>
      <c r="AV317" s="622" t="str">
        <f t="shared" si="799"/>
        <v/>
      </c>
      <c r="AW317" s="622"/>
      <c r="AX317" s="622"/>
      <c r="AY317" s="622"/>
      <c r="AZ317" s="622"/>
      <c r="BA317" s="622"/>
      <c r="BB317" s="622"/>
      <c r="BC317" s="654"/>
      <c r="BD317" s="622" t="str">
        <f t="shared" ref="BD317:BN317" si="800">IF(BD315="","",BD315*BD316)</f>
        <v/>
      </c>
      <c r="BE317" s="622" t="str">
        <f t="shared" si="800"/>
        <v/>
      </c>
      <c r="BF317" s="622" t="str">
        <f t="shared" si="800"/>
        <v/>
      </c>
      <c r="BG317" s="622" t="str">
        <f t="shared" si="800"/>
        <v/>
      </c>
      <c r="BH317" s="622" t="str">
        <f t="shared" si="800"/>
        <v/>
      </c>
      <c r="BI317" s="622" t="str">
        <f t="shared" si="800"/>
        <v/>
      </c>
      <c r="BJ317" s="622" t="str">
        <f t="shared" si="800"/>
        <v/>
      </c>
      <c r="BK317" s="622" t="str">
        <f t="shared" si="800"/>
        <v/>
      </c>
      <c r="BL317" s="622" t="str">
        <f t="shared" si="800"/>
        <v/>
      </c>
      <c r="BM317" s="622" t="str">
        <f t="shared" si="800"/>
        <v/>
      </c>
      <c r="BN317" s="622" t="str">
        <f t="shared" si="800"/>
        <v/>
      </c>
      <c r="BO317" s="622"/>
      <c r="BP317" s="622"/>
      <c r="BQ317" s="622"/>
      <c r="BR317" s="622"/>
      <c r="BS317" s="622"/>
      <c r="BT317" s="622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80" t="str">
        <f t="shared" si="767"/>
        <v/>
      </c>
      <c r="CD317" s="1321" t="str">
        <f t="shared" si="768"/>
        <v/>
      </c>
      <c r="CE317" s="1322" t="str">
        <f t="shared" si="768"/>
        <v/>
      </c>
      <c r="CF317" s="1322" t="str">
        <f t="shared" si="768"/>
        <v/>
      </c>
      <c r="CG317" s="1322" t="str">
        <f t="shared" si="768"/>
        <v/>
      </c>
      <c r="CH317" s="1322" t="str">
        <f t="shared" si="768"/>
        <v/>
      </c>
      <c r="CI317" s="1323" t="str">
        <f t="shared" si="768"/>
        <v/>
      </c>
      <c r="CJ317" s="1322" t="str">
        <f t="shared" si="768"/>
        <v/>
      </c>
      <c r="CK317" s="1322" t="str">
        <f t="shared" si="768"/>
        <v/>
      </c>
      <c r="CL317" s="1322" t="str">
        <f t="shared" si="768"/>
        <v/>
      </c>
      <c r="CM317" s="1322" t="str">
        <f t="shared" si="768"/>
        <v/>
      </c>
      <c r="CN317" s="1321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5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2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80" t="str">
        <f t="shared" si="767"/>
        <v/>
      </c>
      <c r="CD318" s="1321" t="str">
        <f t="shared" si="768"/>
        <v/>
      </c>
      <c r="CE318" s="1322" t="str">
        <f t="shared" si="768"/>
        <v/>
      </c>
      <c r="CF318" s="1322" t="str">
        <f t="shared" si="768"/>
        <v/>
      </c>
      <c r="CG318" s="1322" t="str">
        <f t="shared" si="768"/>
        <v/>
      </c>
      <c r="CH318" s="1322" t="str">
        <f t="shared" si="768"/>
        <v/>
      </c>
      <c r="CI318" s="1323" t="str">
        <f t="shared" si="768"/>
        <v/>
      </c>
      <c r="CJ318" s="1322" t="str">
        <f t="shared" si="768"/>
        <v/>
      </c>
      <c r="CK318" s="1322" t="str">
        <f t="shared" si="768"/>
        <v/>
      </c>
      <c r="CL318" s="1322" t="str">
        <f t="shared" si="768"/>
        <v/>
      </c>
      <c r="CM318" s="1322" t="str">
        <f t="shared" si="768"/>
        <v/>
      </c>
      <c r="CN318" s="1321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5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0" t="s">
        <v>226</v>
      </c>
      <c r="B319" s="625" t="str">
        <f t="shared" ref="B319:R319" si="801">IF(B313="","",(B313-B315-B318)*B314/B$46/365/$G$1)</f>
        <v/>
      </c>
      <c r="C319" s="625" t="str">
        <f t="shared" si="801"/>
        <v/>
      </c>
      <c r="D319" s="625" t="str">
        <f t="shared" si="801"/>
        <v/>
      </c>
      <c r="E319" s="625" t="str">
        <f t="shared" si="801"/>
        <v/>
      </c>
      <c r="F319" s="625" t="str">
        <f t="shared" si="801"/>
        <v/>
      </c>
      <c r="G319" s="625" t="str">
        <f t="shared" si="801"/>
        <v/>
      </c>
      <c r="H319" s="625" t="str">
        <f t="shared" si="801"/>
        <v/>
      </c>
      <c r="I319" s="625" t="str">
        <f t="shared" si="801"/>
        <v/>
      </c>
      <c r="J319" s="625" t="str">
        <f t="shared" si="801"/>
        <v/>
      </c>
      <c r="K319" s="625" t="str">
        <f t="shared" si="801"/>
        <v/>
      </c>
      <c r="L319" s="625" t="str">
        <f t="shared" si="801"/>
        <v/>
      </c>
      <c r="M319" s="625" t="str">
        <f t="shared" si="801"/>
        <v/>
      </c>
      <c r="N319" s="625" t="str">
        <f t="shared" si="801"/>
        <v/>
      </c>
      <c r="O319" s="625" t="str">
        <f t="shared" si="801"/>
        <v/>
      </c>
      <c r="P319" s="625" t="str">
        <f t="shared" si="801"/>
        <v/>
      </c>
      <c r="Q319" s="625" t="str">
        <f t="shared" si="801"/>
        <v/>
      </c>
      <c r="R319" s="625" t="str">
        <f t="shared" si="801"/>
        <v/>
      </c>
      <c r="S319" s="644"/>
      <c r="T319" s="625" t="str">
        <f t="shared" ref="T319:AD319" si="802">IF(T313="","",(T313-T315-T318)*T314/T$46/365/$G$1)</f>
        <v/>
      </c>
      <c r="U319" s="625" t="str">
        <f t="shared" si="802"/>
        <v/>
      </c>
      <c r="V319" s="625" t="str">
        <f t="shared" si="802"/>
        <v/>
      </c>
      <c r="W319" s="625" t="str">
        <f t="shared" si="802"/>
        <v/>
      </c>
      <c r="X319" s="625" t="str">
        <f t="shared" si="802"/>
        <v/>
      </c>
      <c r="Y319" s="625" t="str">
        <f t="shared" si="802"/>
        <v/>
      </c>
      <c r="Z319" s="625" t="str">
        <f t="shared" si="802"/>
        <v/>
      </c>
      <c r="AA319" s="625" t="str">
        <f t="shared" si="802"/>
        <v/>
      </c>
      <c r="AB319" s="625" t="str">
        <f t="shared" si="802"/>
        <v/>
      </c>
      <c r="AC319" s="625" t="str">
        <f t="shared" si="802"/>
        <v/>
      </c>
      <c r="AD319" s="625" t="str">
        <f t="shared" si="802"/>
        <v/>
      </c>
      <c r="AE319" s="625"/>
      <c r="AF319" s="625"/>
      <c r="AG319" s="625"/>
      <c r="AH319" s="625"/>
      <c r="AI319" s="625"/>
      <c r="AJ319" s="625"/>
      <c r="AK319" s="644"/>
      <c r="AL319" s="625" t="str">
        <f t="shared" ref="AL319:AV319" si="803">IF(AL313="","",(AL313-AL315-AL318)*AL314/AL$46/365/$G$1)</f>
        <v/>
      </c>
      <c r="AM319" s="625" t="str">
        <f t="shared" si="803"/>
        <v/>
      </c>
      <c r="AN319" s="625" t="str">
        <f t="shared" si="803"/>
        <v/>
      </c>
      <c r="AO319" s="625" t="str">
        <f t="shared" si="803"/>
        <v/>
      </c>
      <c r="AP319" s="625" t="str">
        <f t="shared" si="803"/>
        <v/>
      </c>
      <c r="AQ319" s="625" t="str">
        <f t="shared" si="803"/>
        <v/>
      </c>
      <c r="AR319" s="625" t="str">
        <f t="shared" si="803"/>
        <v/>
      </c>
      <c r="AS319" s="625" t="str">
        <f t="shared" si="803"/>
        <v/>
      </c>
      <c r="AT319" s="625" t="str">
        <f t="shared" si="803"/>
        <v/>
      </c>
      <c r="AU319" s="625" t="str">
        <f t="shared" si="803"/>
        <v/>
      </c>
      <c r="AV319" s="625" t="str">
        <f t="shared" si="803"/>
        <v/>
      </c>
      <c r="AW319" s="625"/>
      <c r="AX319" s="625"/>
      <c r="AY319" s="625"/>
      <c r="AZ319" s="625"/>
      <c r="BA319" s="625"/>
      <c r="BB319" s="625"/>
      <c r="BC319" s="644"/>
      <c r="BD319" s="625" t="str">
        <f t="shared" ref="BD319:BN319" si="804">IF(BD313="","",(BD313-BD315-BD318)*BD314/BD$46/365/$G$1)</f>
        <v/>
      </c>
      <c r="BE319" s="625" t="str">
        <f t="shared" si="804"/>
        <v/>
      </c>
      <c r="BF319" s="625" t="str">
        <f t="shared" si="804"/>
        <v/>
      </c>
      <c r="BG319" s="625" t="str">
        <f t="shared" si="804"/>
        <v/>
      </c>
      <c r="BH319" s="625" t="str">
        <f t="shared" si="804"/>
        <v/>
      </c>
      <c r="BI319" s="625" t="str">
        <f t="shared" si="804"/>
        <v/>
      </c>
      <c r="BJ319" s="625" t="str">
        <f t="shared" si="804"/>
        <v/>
      </c>
      <c r="BK319" s="625" t="str">
        <f t="shared" si="804"/>
        <v/>
      </c>
      <c r="BL319" s="625" t="str">
        <f t="shared" si="804"/>
        <v/>
      </c>
      <c r="BM319" s="625" t="str">
        <f t="shared" si="804"/>
        <v/>
      </c>
      <c r="BN319" s="625" t="str">
        <f t="shared" si="804"/>
        <v/>
      </c>
      <c r="BO319" s="625"/>
      <c r="BP319" s="625"/>
      <c r="BQ319" s="625"/>
      <c r="BR319" s="625"/>
      <c r="BS319" s="625"/>
      <c r="BT319" s="625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3" t="str">
        <f t="shared" si="767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5" t="str">
        <f t="shared" si="805"/>
        <v/>
      </c>
      <c r="CG319" s="1325" t="str">
        <f t="shared" si="805"/>
        <v/>
      </c>
      <c r="CH319" s="1325" t="str">
        <f t="shared" si="805"/>
        <v/>
      </c>
      <c r="CI319" s="1326" t="str">
        <f t="shared" si="805"/>
        <v/>
      </c>
      <c r="CJ319" s="1325" t="str">
        <f t="shared" si="805"/>
        <v/>
      </c>
      <c r="CK319" s="1325" t="str">
        <f t="shared" si="805"/>
        <v/>
      </c>
      <c r="CL319" s="1325" t="str">
        <f t="shared" si="805"/>
        <v/>
      </c>
      <c r="CM319" s="1325" t="str">
        <f t="shared" si="805"/>
        <v/>
      </c>
      <c r="CN319" s="1324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5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80" t="str">
        <f t="shared" si="767"/>
        <v/>
      </c>
      <c r="CD320" s="132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2" t="str">
        <f t="shared" si="805"/>
        <v/>
      </c>
      <c r="CF320" s="1322" t="str">
        <f t="shared" si="805"/>
        <v/>
      </c>
      <c r="CG320" s="1322" t="str">
        <f t="shared" si="805"/>
        <v/>
      </c>
      <c r="CH320" s="1322" t="str">
        <f t="shared" si="805"/>
        <v/>
      </c>
      <c r="CI320" s="1323" t="str">
        <f t="shared" si="805"/>
        <v/>
      </c>
      <c r="CJ320" s="1322" t="str">
        <f t="shared" si="805"/>
        <v/>
      </c>
      <c r="CK320" s="1322" t="str">
        <f t="shared" si="805"/>
        <v/>
      </c>
      <c r="CL320" s="1322" t="str">
        <f t="shared" si="805"/>
        <v/>
      </c>
      <c r="CM320" s="1322" t="str">
        <f t="shared" si="805"/>
        <v/>
      </c>
      <c r="CN320" s="1321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5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2"/>
      <c r="CA321" s="582"/>
      <c r="CB321" s="582"/>
      <c r="CC321" s="679"/>
      <c r="CD321" s="1348"/>
      <c r="CE321" s="1349"/>
      <c r="CF321" s="1349"/>
      <c r="CG321" s="1349"/>
      <c r="CH321" s="1349"/>
      <c r="CI321" s="1349"/>
      <c r="CJ321" s="1349"/>
      <c r="CK321" s="1349"/>
      <c r="CL321" s="1349"/>
      <c r="CM321" s="1349"/>
      <c r="CN321" s="1348"/>
      <c r="CO321" s="71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80" t="str">
        <f t="shared" ref="CC322:CC330" si="809">IF(DH322&lt;3,"",(SUM(BD322:BT322)-MIN(BD322:BT322)-MAX(BD322:BT322))/(DH322-2))</f>
        <v/>
      </c>
      <c r="CD322" s="1321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2" t="str">
        <f t="shared" si="810"/>
        <v/>
      </c>
      <c r="CF322" s="1322" t="str">
        <f t="shared" si="810"/>
        <v/>
      </c>
      <c r="CG322" s="1322" t="str">
        <f t="shared" si="810"/>
        <v/>
      </c>
      <c r="CH322" s="1322" t="str">
        <f t="shared" si="810"/>
        <v/>
      </c>
      <c r="CI322" s="1323" t="str">
        <f t="shared" si="810"/>
        <v/>
      </c>
      <c r="CJ322" s="1322" t="str">
        <f t="shared" si="810"/>
        <v/>
      </c>
      <c r="CK322" s="1322" t="str">
        <f t="shared" si="810"/>
        <v/>
      </c>
      <c r="CL322" s="1322" t="str">
        <f t="shared" si="810"/>
        <v/>
      </c>
      <c r="CM322" s="1322" t="str">
        <f t="shared" si="810"/>
        <v/>
      </c>
      <c r="CN322" s="1321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1" t="s">
        <v>269</v>
      </c>
      <c r="B323" s="622" t="str">
        <f t="shared" ref="B323:R323" si="831">IF(B320="","",B320*B322)</f>
        <v/>
      </c>
      <c r="C323" s="622" t="str">
        <f t="shared" si="831"/>
        <v/>
      </c>
      <c r="D323" s="622" t="str">
        <f t="shared" si="831"/>
        <v/>
      </c>
      <c r="E323" s="622" t="str">
        <f t="shared" si="831"/>
        <v/>
      </c>
      <c r="F323" s="622" t="str">
        <f t="shared" si="831"/>
        <v/>
      </c>
      <c r="G323" s="622" t="str">
        <f t="shared" si="831"/>
        <v/>
      </c>
      <c r="H323" s="622" t="str">
        <f t="shared" si="831"/>
        <v/>
      </c>
      <c r="I323" s="622" t="str">
        <f t="shared" si="831"/>
        <v/>
      </c>
      <c r="J323" s="622" t="str">
        <f t="shared" si="831"/>
        <v/>
      </c>
      <c r="K323" s="622" t="str">
        <f t="shared" si="831"/>
        <v/>
      </c>
      <c r="L323" s="622" t="str">
        <f t="shared" si="831"/>
        <v/>
      </c>
      <c r="M323" s="622" t="str">
        <f t="shared" si="831"/>
        <v/>
      </c>
      <c r="N323" s="622" t="str">
        <f t="shared" si="831"/>
        <v/>
      </c>
      <c r="O323" s="622" t="str">
        <f t="shared" si="831"/>
        <v/>
      </c>
      <c r="P323" s="622" t="str">
        <f t="shared" si="831"/>
        <v/>
      </c>
      <c r="Q323" s="622" t="str">
        <f t="shared" si="831"/>
        <v/>
      </c>
      <c r="R323" s="622" t="str">
        <f t="shared" si="831"/>
        <v/>
      </c>
      <c r="S323" s="654"/>
      <c r="T323" s="622" t="str">
        <f t="shared" ref="T323:AD323" si="832">IF(T320="","",T320*T322)</f>
        <v/>
      </c>
      <c r="U323" s="622" t="str">
        <f t="shared" si="832"/>
        <v/>
      </c>
      <c r="V323" s="622" t="str">
        <f t="shared" si="832"/>
        <v/>
      </c>
      <c r="W323" s="622" t="str">
        <f t="shared" si="832"/>
        <v/>
      </c>
      <c r="X323" s="622" t="str">
        <f t="shared" si="832"/>
        <v/>
      </c>
      <c r="Y323" s="622" t="str">
        <f t="shared" si="832"/>
        <v/>
      </c>
      <c r="Z323" s="622" t="str">
        <f t="shared" si="832"/>
        <v/>
      </c>
      <c r="AA323" s="622" t="str">
        <f t="shared" si="832"/>
        <v/>
      </c>
      <c r="AB323" s="622" t="str">
        <f t="shared" si="832"/>
        <v/>
      </c>
      <c r="AC323" s="622" t="str">
        <f t="shared" si="832"/>
        <v/>
      </c>
      <c r="AD323" s="622" t="str">
        <f t="shared" si="832"/>
        <v/>
      </c>
      <c r="AE323" s="622"/>
      <c r="AF323" s="622"/>
      <c r="AG323" s="622"/>
      <c r="AH323" s="622"/>
      <c r="AI323" s="622"/>
      <c r="AJ323" s="622"/>
      <c r="AK323" s="654"/>
      <c r="AL323" s="622" t="str">
        <f t="shared" ref="AL323:AV323" si="833">IF(AL320="","",AL320*AL322)</f>
        <v/>
      </c>
      <c r="AM323" s="622" t="str">
        <f t="shared" si="833"/>
        <v/>
      </c>
      <c r="AN323" s="622" t="str">
        <f t="shared" si="833"/>
        <v/>
      </c>
      <c r="AO323" s="622" t="str">
        <f t="shared" si="833"/>
        <v/>
      </c>
      <c r="AP323" s="622" t="str">
        <f t="shared" si="833"/>
        <v/>
      </c>
      <c r="AQ323" s="622" t="str">
        <f t="shared" si="833"/>
        <v/>
      </c>
      <c r="AR323" s="622" t="str">
        <f t="shared" si="833"/>
        <v/>
      </c>
      <c r="AS323" s="622" t="str">
        <f t="shared" si="833"/>
        <v/>
      </c>
      <c r="AT323" s="622" t="str">
        <f t="shared" si="833"/>
        <v/>
      </c>
      <c r="AU323" s="622" t="str">
        <f t="shared" si="833"/>
        <v/>
      </c>
      <c r="AV323" s="622" t="str">
        <f t="shared" si="833"/>
        <v/>
      </c>
      <c r="AW323" s="622"/>
      <c r="AX323" s="622"/>
      <c r="AY323" s="622"/>
      <c r="AZ323" s="622"/>
      <c r="BA323" s="622"/>
      <c r="BB323" s="622"/>
      <c r="BC323" s="654"/>
      <c r="BD323" s="622" t="str">
        <f t="shared" ref="BD323:BN323" si="834">IF(BD320="","",BD320*BD322)</f>
        <v/>
      </c>
      <c r="BE323" s="622" t="str">
        <f t="shared" si="834"/>
        <v/>
      </c>
      <c r="BF323" s="622" t="str">
        <f t="shared" si="834"/>
        <v/>
      </c>
      <c r="BG323" s="622" t="str">
        <f t="shared" si="834"/>
        <v/>
      </c>
      <c r="BH323" s="622" t="str">
        <f t="shared" si="834"/>
        <v/>
      </c>
      <c r="BI323" s="622" t="str">
        <f t="shared" si="834"/>
        <v/>
      </c>
      <c r="BJ323" s="622" t="str">
        <f t="shared" si="834"/>
        <v/>
      </c>
      <c r="BK323" s="622" t="str">
        <f t="shared" si="834"/>
        <v/>
      </c>
      <c r="BL323" s="622" t="str">
        <f t="shared" si="834"/>
        <v/>
      </c>
      <c r="BM323" s="622" t="str">
        <f t="shared" si="834"/>
        <v/>
      </c>
      <c r="BN323" s="622" t="str">
        <f t="shared" si="834"/>
        <v/>
      </c>
      <c r="BO323" s="622"/>
      <c r="BP323" s="622"/>
      <c r="BQ323" s="622"/>
      <c r="BR323" s="622"/>
      <c r="BS323" s="622"/>
      <c r="BT323" s="622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80" t="str">
        <f t="shared" si="809"/>
        <v/>
      </c>
      <c r="CD323" s="1321" t="str">
        <f t="shared" si="810"/>
        <v/>
      </c>
      <c r="CE323" s="1322" t="str">
        <f t="shared" si="810"/>
        <v/>
      </c>
      <c r="CF323" s="1322" t="str">
        <f t="shared" si="810"/>
        <v/>
      </c>
      <c r="CG323" s="1322" t="str">
        <f t="shared" si="810"/>
        <v/>
      </c>
      <c r="CH323" s="1322" t="str">
        <f t="shared" si="810"/>
        <v/>
      </c>
      <c r="CI323" s="1323" t="str">
        <f t="shared" si="810"/>
        <v/>
      </c>
      <c r="CJ323" s="1322" t="str">
        <f t="shared" si="810"/>
        <v/>
      </c>
      <c r="CK323" s="1322" t="str">
        <f t="shared" si="810"/>
        <v/>
      </c>
      <c r="CL323" s="1322" t="str">
        <f t="shared" si="810"/>
        <v/>
      </c>
      <c r="CM323" s="1322" t="str">
        <f t="shared" si="810"/>
        <v/>
      </c>
      <c r="CN323" s="1321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5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1" t="s">
        <v>259</v>
      </c>
      <c r="B324" s="694">
        <f>750*$K$1</f>
        <v>3140.1</v>
      </c>
      <c r="C324" s="694">
        <f t="shared" ref="C324:R324" si="835">750*$K$1</f>
        <v>3140.1</v>
      </c>
      <c r="D324" s="694">
        <f t="shared" si="835"/>
        <v>3140.1</v>
      </c>
      <c r="E324" s="694">
        <f t="shared" si="835"/>
        <v>3140.1</v>
      </c>
      <c r="F324" s="694">
        <f t="shared" si="835"/>
        <v>3140.1</v>
      </c>
      <c r="G324" s="694">
        <f t="shared" si="835"/>
        <v>3140.1</v>
      </c>
      <c r="H324" s="694">
        <f t="shared" si="835"/>
        <v>3140.1</v>
      </c>
      <c r="I324" s="694">
        <f t="shared" si="835"/>
        <v>3140.1</v>
      </c>
      <c r="J324" s="694">
        <f t="shared" si="835"/>
        <v>3140.1</v>
      </c>
      <c r="K324" s="694">
        <f t="shared" si="835"/>
        <v>3140.1</v>
      </c>
      <c r="L324" s="694">
        <f t="shared" si="835"/>
        <v>3140.1</v>
      </c>
      <c r="M324" s="694">
        <f t="shared" si="835"/>
        <v>3140.1</v>
      </c>
      <c r="N324" s="694">
        <f t="shared" si="835"/>
        <v>3140.1</v>
      </c>
      <c r="O324" s="694">
        <f t="shared" si="835"/>
        <v>3140.1</v>
      </c>
      <c r="P324" s="694">
        <f t="shared" si="835"/>
        <v>3140.1</v>
      </c>
      <c r="Q324" s="694">
        <f t="shared" si="835"/>
        <v>3140.1</v>
      </c>
      <c r="R324" s="694">
        <f t="shared" si="835"/>
        <v>3140.1</v>
      </c>
      <c r="S324" s="702"/>
      <c r="T324" s="694">
        <f>750*$K$1</f>
        <v>3140.1</v>
      </c>
      <c r="U324" s="694">
        <f t="shared" ref="U324:AD324" si="836">750*$K$1</f>
        <v>3140.1</v>
      </c>
      <c r="V324" s="694">
        <f t="shared" si="836"/>
        <v>3140.1</v>
      </c>
      <c r="W324" s="694">
        <f t="shared" si="836"/>
        <v>3140.1</v>
      </c>
      <c r="X324" s="694">
        <f t="shared" si="836"/>
        <v>3140.1</v>
      </c>
      <c r="Y324" s="694">
        <f t="shared" si="836"/>
        <v>3140.1</v>
      </c>
      <c r="Z324" s="694">
        <f t="shared" si="836"/>
        <v>3140.1</v>
      </c>
      <c r="AA324" s="694">
        <f t="shared" si="836"/>
        <v>3140.1</v>
      </c>
      <c r="AB324" s="694">
        <f t="shared" si="836"/>
        <v>3140.1</v>
      </c>
      <c r="AC324" s="694">
        <f t="shared" si="836"/>
        <v>3140.1</v>
      </c>
      <c r="AD324" s="694">
        <f t="shared" si="836"/>
        <v>3140.1</v>
      </c>
      <c r="AE324" s="694"/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V324" si="837">750*$K$1</f>
        <v>3140.1</v>
      </c>
      <c r="AN324" s="694">
        <f t="shared" si="837"/>
        <v>3140.1</v>
      </c>
      <c r="AO324" s="694">
        <f t="shared" si="837"/>
        <v>3140.1</v>
      </c>
      <c r="AP324" s="694">
        <f t="shared" si="837"/>
        <v>3140.1</v>
      </c>
      <c r="AQ324" s="694">
        <f t="shared" si="837"/>
        <v>3140.1</v>
      </c>
      <c r="AR324" s="694">
        <f t="shared" si="837"/>
        <v>3140.1</v>
      </c>
      <c r="AS324" s="694">
        <f t="shared" si="837"/>
        <v>3140.1</v>
      </c>
      <c r="AT324" s="694">
        <f t="shared" si="837"/>
        <v>3140.1</v>
      </c>
      <c r="AU324" s="694">
        <f t="shared" si="837"/>
        <v>3140.1</v>
      </c>
      <c r="AV324" s="694">
        <f t="shared" si="837"/>
        <v>3140.1</v>
      </c>
      <c r="AW324" s="694"/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38">750*$K$1</f>
        <v>3140.1</v>
      </c>
      <c r="BF324" s="694">
        <f t="shared" si="838"/>
        <v>3140.1</v>
      </c>
      <c r="BG324" s="694">
        <f t="shared" si="838"/>
        <v>3140.1</v>
      </c>
      <c r="BH324" s="694">
        <f t="shared" si="838"/>
        <v>3140.1</v>
      </c>
      <c r="BI324" s="694">
        <f t="shared" si="838"/>
        <v>3140.1</v>
      </c>
      <c r="BJ324" s="694">
        <f t="shared" si="838"/>
        <v>3140.1</v>
      </c>
      <c r="BK324" s="694">
        <f t="shared" si="838"/>
        <v>3140.1</v>
      </c>
      <c r="BL324" s="694">
        <f t="shared" si="838"/>
        <v>3140.1</v>
      </c>
      <c r="BM324" s="694">
        <f t="shared" si="838"/>
        <v>3140.1</v>
      </c>
      <c r="BN324" s="694">
        <f t="shared" si="838"/>
        <v>3140.1</v>
      </c>
      <c r="BO324" s="694"/>
      <c r="BP324" s="694"/>
      <c r="BQ324" s="694"/>
      <c r="BR324" s="694"/>
      <c r="BS324" s="694"/>
      <c r="BT324" s="694"/>
      <c r="BU324" s="715"/>
      <c r="BV324" s="694">
        <f t="shared" si="838"/>
        <v>3140.1</v>
      </c>
      <c r="BW324" s="694">
        <f t="shared" si="838"/>
        <v>3140.1</v>
      </c>
      <c r="BX324" s="694">
        <f t="shared" si="838"/>
        <v>3140.1</v>
      </c>
      <c r="BY324" s="694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80">
        <f t="shared" si="809"/>
        <v>3140.0999999999995</v>
      </c>
      <c r="CD324" s="1321">
        <f t="shared" si="810"/>
        <v>3140.1</v>
      </c>
      <c r="CE324" s="1322">
        <f t="shared" si="810"/>
        <v>3140.1</v>
      </c>
      <c r="CF324" s="1322">
        <f t="shared" si="810"/>
        <v>3140.1</v>
      </c>
      <c r="CG324" s="1322">
        <f t="shared" si="810"/>
        <v>3140.1</v>
      </c>
      <c r="CH324" s="1322">
        <f t="shared" si="810"/>
        <v>3140.1</v>
      </c>
      <c r="CI324" s="1323">
        <f t="shared" si="810"/>
        <v>3140.1</v>
      </c>
      <c r="CJ324" s="1322">
        <f t="shared" si="810"/>
        <v>3140.1</v>
      </c>
      <c r="CK324" s="1322">
        <f t="shared" si="810"/>
        <v>3140.1</v>
      </c>
      <c r="CL324" s="1322">
        <f t="shared" si="810"/>
        <v>3140.1</v>
      </c>
      <c r="CM324" s="1322">
        <f t="shared" si="810"/>
        <v>3140.1</v>
      </c>
      <c r="CN324" s="1321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5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80" t="str">
        <f t="shared" si="809"/>
        <v/>
      </c>
      <c r="CD325" s="1321" t="str">
        <f t="shared" si="810"/>
        <v/>
      </c>
      <c r="CE325" s="1322" t="str">
        <f t="shared" si="810"/>
        <v/>
      </c>
      <c r="CF325" s="1322" t="str">
        <f t="shared" si="810"/>
        <v/>
      </c>
      <c r="CG325" s="1322" t="str">
        <f t="shared" si="810"/>
        <v/>
      </c>
      <c r="CH325" s="1322" t="str">
        <f t="shared" si="810"/>
        <v/>
      </c>
      <c r="CI325" s="1323" t="str">
        <f t="shared" si="810"/>
        <v/>
      </c>
      <c r="CJ325" s="1322" t="str">
        <f t="shared" si="810"/>
        <v/>
      </c>
      <c r="CK325" s="1322" t="str">
        <f t="shared" si="810"/>
        <v/>
      </c>
      <c r="CL325" s="1322" t="str">
        <f t="shared" si="810"/>
        <v/>
      </c>
      <c r="CM325" s="1322" t="str">
        <f t="shared" si="810"/>
        <v/>
      </c>
      <c r="CN325" s="1321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5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2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80" t="str">
        <f t="shared" si="809"/>
        <v/>
      </c>
      <c r="CD326" s="1321" t="str">
        <f t="shared" si="810"/>
        <v/>
      </c>
      <c r="CE326" s="1322" t="str">
        <f t="shared" si="810"/>
        <v/>
      </c>
      <c r="CF326" s="1322" t="str">
        <f t="shared" si="810"/>
        <v/>
      </c>
      <c r="CG326" s="1322" t="str">
        <f t="shared" si="810"/>
        <v/>
      </c>
      <c r="CH326" s="1322" t="str">
        <f t="shared" si="810"/>
        <v/>
      </c>
      <c r="CI326" s="1323" t="str">
        <f t="shared" si="810"/>
        <v/>
      </c>
      <c r="CJ326" s="1322" t="str">
        <f t="shared" si="810"/>
        <v/>
      </c>
      <c r="CK326" s="1322" t="str">
        <f t="shared" si="810"/>
        <v/>
      </c>
      <c r="CL326" s="1322" t="str">
        <f t="shared" si="810"/>
        <v/>
      </c>
      <c r="CM326" s="1322" t="str">
        <f t="shared" si="810"/>
        <v/>
      </c>
      <c r="CN326" s="1321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5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2" t="s">
        <v>182</v>
      </c>
      <c r="B327" s="622" t="str">
        <f t="shared" ref="B327:R327" si="839">IF(B325="","",B325*B326)</f>
        <v/>
      </c>
      <c r="C327" s="622" t="str">
        <f t="shared" si="839"/>
        <v/>
      </c>
      <c r="D327" s="622" t="str">
        <f t="shared" si="839"/>
        <v/>
      </c>
      <c r="E327" s="622" t="str">
        <f t="shared" si="839"/>
        <v/>
      </c>
      <c r="F327" s="622" t="str">
        <f t="shared" si="839"/>
        <v/>
      </c>
      <c r="G327" s="622" t="str">
        <f t="shared" si="839"/>
        <v/>
      </c>
      <c r="H327" s="622" t="str">
        <f t="shared" si="839"/>
        <v/>
      </c>
      <c r="I327" s="622" t="str">
        <f t="shared" si="839"/>
        <v/>
      </c>
      <c r="J327" s="622" t="str">
        <f t="shared" si="839"/>
        <v/>
      </c>
      <c r="K327" s="622" t="str">
        <f t="shared" si="839"/>
        <v/>
      </c>
      <c r="L327" s="622" t="str">
        <f t="shared" si="839"/>
        <v/>
      </c>
      <c r="M327" s="622" t="str">
        <f t="shared" si="839"/>
        <v/>
      </c>
      <c r="N327" s="622" t="str">
        <f t="shared" si="839"/>
        <v/>
      </c>
      <c r="O327" s="622" t="str">
        <f t="shared" si="839"/>
        <v/>
      </c>
      <c r="P327" s="622" t="str">
        <f t="shared" si="839"/>
        <v/>
      </c>
      <c r="Q327" s="622" t="str">
        <f t="shared" si="839"/>
        <v/>
      </c>
      <c r="R327" s="622" t="str">
        <f t="shared" si="839"/>
        <v/>
      </c>
      <c r="S327" s="654"/>
      <c r="T327" s="622" t="str">
        <f t="shared" ref="T327:AD327" si="840">IF(T325="","",T325*T326)</f>
        <v/>
      </c>
      <c r="U327" s="622" t="str">
        <f t="shared" si="840"/>
        <v/>
      </c>
      <c r="V327" s="622" t="str">
        <f t="shared" si="840"/>
        <v/>
      </c>
      <c r="W327" s="622" t="str">
        <f t="shared" si="840"/>
        <v/>
      </c>
      <c r="X327" s="622" t="str">
        <f t="shared" si="840"/>
        <v/>
      </c>
      <c r="Y327" s="622" t="str">
        <f t="shared" si="840"/>
        <v/>
      </c>
      <c r="Z327" s="622" t="str">
        <f t="shared" si="840"/>
        <v/>
      </c>
      <c r="AA327" s="622" t="str">
        <f t="shared" si="840"/>
        <v/>
      </c>
      <c r="AB327" s="622" t="str">
        <f t="shared" si="840"/>
        <v/>
      </c>
      <c r="AC327" s="622" t="str">
        <f t="shared" si="840"/>
        <v/>
      </c>
      <c r="AD327" s="622" t="str">
        <f t="shared" si="840"/>
        <v/>
      </c>
      <c r="AE327" s="622"/>
      <c r="AF327" s="622"/>
      <c r="AG327" s="622"/>
      <c r="AH327" s="622"/>
      <c r="AI327" s="622"/>
      <c r="AJ327" s="622"/>
      <c r="AK327" s="654"/>
      <c r="AL327" s="622" t="str">
        <f t="shared" ref="AL327:AV327" si="841">IF(AL325="","",AL325*AL326)</f>
        <v/>
      </c>
      <c r="AM327" s="622" t="str">
        <f t="shared" si="841"/>
        <v/>
      </c>
      <c r="AN327" s="622" t="str">
        <f t="shared" si="841"/>
        <v/>
      </c>
      <c r="AO327" s="622" t="str">
        <f t="shared" si="841"/>
        <v/>
      </c>
      <c r="AP327" s="622" t="str">
        <f t="shared" si="841"/>
        <v/>
      </c>
      <c r="AQ327" s="622" t="str">
        <f t="shared" si="841"/>
        <v/>
      </c>
      <c r="AR327" s="622" t="str">
        <f t="shared" si="841"/>
        <v/>
      </c>
      <c r="AS327" s="622" t="str">
        <f t="shared" si="841"/>
        <v/>
      </c>
      <c r="AT327" s="622" t="str">
        <f t="shared" si="841"/>
        <v/>
      </c>
      <c r="AU327" s="622" t="str">
        <f t="shared" si="841"/>
        <v/>
      </c>
      <c r="AV327" s="622" t="str">
        <f t="shared" si="841"/>
        <v/>
      </c>
      <c r="AW327" s="622"/>
      <c r="AX327" s="622"/>
      <c r="AY327" s="622"/>
      <c r="AZ327" s="622"/>
      <c r="BA327" s="622"/>
      <c r="BB327" s="622"/>
      <c r="BC327" s="654"/>
      <c r="BD327" s="622" t="str">
        <f t="shared" ref="BD327:BN327" si="842">IF(BD325="","",BD325*BD326)</f>
        <v/>
      </c>
      <c r="BE327" s="622" t="str">
        <f t="shared" si="842"/>
        <v/>
      </c>
      <c r="BF327" s="622" t="str">
        <f t="shared" si="842"/>
        <v/>
      </c>
      <c r="BG327" s="622" t="str">
        <f t="shared" si="842"/>
        <v/>
      </c>
      <c r="BH327" s="622" t="str">
        <f t="shared" si="842"/>
        <v/>
      </c>
      <c r="BI327" s="622" t="str">
        <f t="shared" si="842"/>
        <v/>
      </c>
      <c r="BJ327" s="622" t="str">
        <f t="shared" si="842"/>
        <v/>
      </c>
      <c r="BK327" s="622" t="str">
        <f t="shared" si="842"/>
        <v/>
      </c>
      <c r="BL327" s="622" t="str">
        <f t="shared" si="842"/>
        <v/>
      </c>
      <c r="BM327" s="622" t="str">
        <f t="shared" si="842"/>
        <v/>
      </c>
      <c r="BN327" s="622" t="str">
        <f t="shared" si="842"/>
        <v/>
      </c>
      <c r="BO327" s="622"/>
      <c r="BP327" s="622"/>
      <c r="BQ327" s="622"/>
      <c r="BR327" s="622"/>
      <c r="BS327" s="622"/>
      <c r="BT327" s="622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80" t="str">
        <f t="shared" si="809"/>
        <v/>
      </c>
      <c r="CD327" s="1321" t="str">
        <f t="shared" si="810"/>
        <v/>
      </c>
      <c r="CE327" s="1322" t="str">
        <f t="shared" si="810"/>
        <v/>
      </c>
      <c r="CF327" s="1322" t="str">
        <f t="shared" si="810"/>
        <v/>
      </c>
      <c r="CG327" s="1322" t="str">
        <f t="shared" si="810"/>
        <v/>
      </c>
      <c r="CH327" s="1322" t="str">
        <f t="shared" si="810"/>
        <v/>
      </c>
      <c r="CI327" s="1323" t="str">
        <f t="shared" si="810"/>
        <v/>
      </c>
      <c r="CJ327" s="1322" t="str">
        <f t="shared" si="810"/>
        <v/>
      </c>
      <c r="CK327" s="1322" t="str">
        <f t="shared" si="810"/>
        <v/>
      </c>
      <c r="CL327" s="1322" t="str">
        <f t="shared" si="810"/>
        <v/>
      </c>
      <c r="CM327" s="1322" t="str">
        <f t="shared" si="810"/>
        <v/>
      </c>
      <c r="CN327" s="1321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5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2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80" t="str">
        <f t="shared" si="809"/>
        <v/>
      </c>
      <c r="CD328" s="1321" t="str">
        <f t="shared" si="810"/>
        <v/>
      </c>
      <c r="CE328" s="1322" t="str">
        <f t="shared" si="810"/>
        <v/>
      </c>
      <c r="CF328" s="1322" t="str">
        <f t="shared" si="810"/>
        <v/>
      </c>
      <c r="CG328" s="1322" t="str">
        <f t="shared" si="810"/>
        <v/>
      </c>
      <c r="CH328" s="1322" t="str">
        <f t="shared" si="810"/>
        <v/>
      </c>
      <c r="CI328" s="1323" t="str">
        <f t="shared" si="810"/>
        <v/>
      </c>
      <c r="CJ328" s="1322" t="str">
        <f t="shared" si="810"/>
        <v/>
      </c>
      <c r="CK328" s="1322" t="str">
        <f t="shared" si="810"/>
        <v/>
      </c>
      <c r="CL328" s="1322" t="str">
        <f t="shared" si="810"/>
        <v/>
      </c>
      <c r="CM328" s="1322" t="str">
        <f t="shared" si="810"/>
        <v/>
      </c>
      <c r="CN328" s="1321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5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0" t="s">
        <v>226</v>
      </c>
      <c r="B329" s="625" t="str">
        <f t="shared" ref="B329:R329" si="843">IF(B323="","",(B323-B325-B328)*B324/B$46/365/$G$1)</f>
        <v/>
      </c>
      <c r="C329" s="625" t="str">
        <f t="shared" si="843"/>
        <v/>
      </c>
      <c r="D329" s="625" t="str">
        <f t="shared" si="843"/>
        <v/>
      </c>
      <c r="E329" s="625" t="str">
        <f t="shared" si="843"/>
        <v/>
      </c>
      <c r="F329" s="625" t="str">
        <f t="shared" si="843"/>
        <v/>
      </c>
      <c r="G329" s="625" t="str">
        <f t="shared" si="843"/>
        <v/>
      </c>
      <c r="H329" s="625" t="str">
        <f t="shared" si="843"/>
        <v/>
      </c>
      <c r="I329" s="625" t="str">
        <f t="shared" si="843"/>
        <v/>
      </c>
      <c r="J329" s="625" t="str">
        <f t="shared" si="843"/>
        <v/>
      </c>
      <c r="K329" s="625" t="str">
        <f t="shared" si="843"/>
        <v/>
      </c>
      <c r="L329" s="625" t="str">
        <f t="shared" si="843"/>
        <v/>
      </c>
      <c r="M329" s="625" t="str">
        <f t="shared" si="843"/>
        <v/>
      </c>
      <c r="N329" s="625" t="str">
        <f t="shared" si="843"/>
        <v/>
      </c>
      <c r="O329" s="625" t="str">
        <f t="shared" si="843"/>
        <v/>
      </c>
      <c r="P329" s="625" t="str">
        <f t="shared" si="843"/>
        <v/>
      </c>
      <c r="Q329" s="625" t="str">
        <f t="shared" si="843"/>
        <v/>
      </c>
      <c r="R329" s="625" t="str">
        <f t="shared" si="843"/>
        <v/>
      </c>
      <c r="S329" s="644"/>
      <c r="T329" s="625" t="str">
        <f t="shared" ref="T329:AD329" si="844">IF(T323="","",(T323-T325-T328)*T324/T$46/365/$G$1)</f>
        <v/>
      </c>
      <c r="U329" s="625" t="str">
        <f t="shared" si="844"/>
        <v/>
      </c>
      <c r="V329" s="625" t="str">
        <f t="shared" si="844"/>
        <v/>
      </c>
      <c r="W329" s="625" t="str">
        <f t="shared" si="844"/>
        <v/>
      </c>
      <c r="X329" s="625" t="str">
        <f t="shared" si="844"/>
        <v/>
      </c>
      <c r="Y329" s="625" t="str">
        <f t="shared" si="844"/>
        <v/>
      </c>
      <c r="Z329" s="625" t="str">
        <f t="shared" si="844"/>
        <v/>
      </c>
      <c r="AA329" s="625" t="str">
        <f t="shared" si="844"/>
        <v/>
      </c>
      <c r="AB329" s="625" t="str">
        <f t="shared" si="844"/>
        <v/>
      </c>
      <c r="AC329" s="625" t="str">
        <f t="shared" si="844"/>
        <v/>
      </c>
      <c r="AD329" s="625" t="str">
        <f t="shared" si="844"/>
        <v/>
      </c>
      <c r="AE329" s="625"/>
      <c r="AF329" s="625"/>
      <c r="AG329" s="625"/>
      <c r="AH329" s="625"/>
      <c r="AI329" s="625"/>
      <c r="AJ329" s="625"/>
      <c r="AK329" s="644"/>
      <c r="AL329" s="625" t="str">
        <f t="shared" ref="AL329:AV329" si="845">IF(AL323="","",(AL323-AL325-AL328)*AL324/AL$46/365/$G$1)</f>
        <v/>
      </c>
      <c r="AM329" s="625" t="str">
        <f t="shared" si="845"/>
        <v/>
      </c>
      <c r="AN329" s="625" t="str">
        <f t="shared" si="845"/>
        <v/>
      </c>
      <c r="AO329" s="625" t="str">
        <f t="shared" si="845"/>
        <v/>
      </c>
      <c r="AP329" s="625" t="str">
        <f t="shared" si="845"/>
        <v/>
      </c>
      <c r="AQ329" s="625" t="str">
        <f t="shared" si="845"/>
        <v/>
      </c>
      <c r="AR329" s="625" t="str">
        <f t="shared" si="845"/>
        <v/>
      </c>
      <c r="AS329" s="625" t="str">
        <f t="shared" si="845"/>
        <v/>
      </c>
      <c r="AT329" s="625" t="str">
        <f t="shared" si="845"/>
        <v/>
      </c>
      <c r="AU329" s="625" t="str">
        <f t="shared" si="845"/>
        <v/>
      </c>
      <c r="AV329" s="625" t="str">
        <f t="shared" si="845"/>
        <v/>
      </c>
      <c r="AW329" s="625"/>
      <c r="AX329" s="625"/>
      <c r="AY329" s="625"/>
      <c r="AZ329" s="625"/>
      <c r="BA329" s="625"/>
      <c r="BB329" s="625"/>
      <c r="BC329" s="644"/>
      <c r="BD329" s="625" t="str">
        <f t="shared" ref="BD329:BN329" si="846">IF(BD323="","",(BD323-BD325-BD328)*BD324/BD$46/365/$G$1)</f>
        <v/>
      </c>
      <c r="BE329" s="625" t="str">
        <f t="shared" si="846"/>
        <v/>
      </c>
      <c r="BF329" s="625" t="str">
        <f t="shared" si="846"/>
        <v/>
      </c>
      <c r="BG329" s="625" t="str">
        <f t="shared" si="846"/>
        <v/>
      </c>
      <c r="BH329" s="625" t="str">
        <f t="shared" si="846"/>
        <v/>
      </c>
      <c r="BI329" s="625" t="str">
        <f t="shared" si="846"/>
        <v/>
      </c>
      <c r="BJ329" s="625" t="str">
        <f t="shared" si="846"/>
        <v/>
      </c>
      <c r="BK329" s="625" t="str">
        <f t="shared" si="846"/>
        <v/>
      </c>
      <c r="BL329" s="625" t="str">
        <f t="shared" si="846"/>
        <v/>
      </c>
      <c r="BM329" s="625" t="str">
        <f t="shared" si="846"/>
        <v/>
      </c>
      <c r="BN329" s="625" t="str">
        <f t="shared" si="846"/>
        <v/>
      </c>
      <c r="BO329" s="625"/>
      <c r="BP329" s="625"/>
      <c r="BQ329" s="625"/>
      <c r="BR329" s="625"/>
      <c r="BS329" s="625"/>
      <c r="BT329" s="625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3" t="str">
        <f t="shared" si="809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5" t="str">
        <f t="shared" si="847"/>
        <v/>
      </c>
      <c r="CG329" s="1325" t="str">
        <f t="shared" si="847"/>
        <v/>
      </c>
      <c r="CH329" s="1325" t="str">
        <f t="shared" si="847"/>
        <v/>
      </c>
      <c r="CI329" s="1326" t="str">
        <f t="shared" si="847"/>
        <v/>
      </c>
      <c r="CJ329" s="1325" t="str">
        <f t="shared" si="847"/>
        <v/>
      </c>
      <c r="CK329" s="1325" t="str">
        <f t="shared" si="847"/>
        <v/>
      </c>
      <c r="CL329" s="1325" t="str">
        <f t="shared" si="847"/>
        <v/>
      </c>
      <c r="CM329" s="1325" t="str">
        <f t="shared" si="847"/>
        <v/>
      </c>
      <c r="CN329" s="1324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5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7" customFormat="1" ht="15.75" customHeight="1">
      <c r="A330" s="674" t="s">
        <v>921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5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5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5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80">
        <f t="shared" si="809"/>
        <v>26</v>
      </c>
      <c r="CD330" s="1321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>10</v>
      </c>
      <c r="CE330" s="1322">
        <f t="shared" si="847"/>
        <v>10</v>
      </c>
      <c r="CF330" s="1322">
        <f t="shared" si="847"/>
        <v>12</v>
      </c>
      <c r="CG330" s="1322">
        <f t="shared" si="847"/>
        <v>15</v>
      </c>
      <c r="CH330" s="1322">
        <f t="shared" si="847"/>
        <v>17</v>
      </c>
      <c r="CI330" s="1323">
        <f t="shared" si="847"/>
        <v>20</v>
      </c>
      <c r="CJ330" s="1322">
        <f t="shared" si="847"/>
        <v>40</v>
      </c>
      <c r="CK330" s="1322">
        <f t="shared" si="847"/>
        <v>40</v>
      </c>
      <c r="CL330" s="1322">
        <f t="shared" si="847"/>
        <v>40</v>
      </c>
      <c r="CM330" s="1322">
        <f t="shared" si="847"/>
        <v>40</v>
      </c>
      <c r="CN330" s="1321">
        <f t="shared" si="847"/>
        <v>50</v>
      </c>
      <c r="CO330" s="542" t="str">
        <f t="shared" si="811"/>
        <v/>
      </c>
      <c r="CP330" s="543" t="str">
        <f t="shared" si="812"/>
        <v/>
      </c>
      <c r="CQ330" s="543">
        <f t="shared" si="813"/>
        <v>10</v>
      </c>
      <c r="CR330" s="543">
        <f t="shared" si="814"/>
        <v>10</v>
      </c>
      <c r="CS330" s="543">
        <f t="shared" si="815"/>
        <v>12</v>
      </c>
      <c r="CT330" s="543">
        <f t="shared" si="816"/>
        <v>15</v>
      </c>
      <c r="CU330" s="544">
        <f t="shared" si="817"/>
        <v>17</v>
      </c>
      <c r="CV330" s="544">
        <f t="shared" si="818"/>
        <v>20</v>
      </c>
      <c r="CW330" s="544">
        <f t="shared" si="819"/>
        <v>40</v>
      </c>
      <c r="CX330" s="543">
        <f t="shared" si="820"/>
        <v>40</v>
      </c>
      <c r="CY330" s="543">
        <f t="shared" si="821"/>
        <v>40</v>
      </c>
      <c r="CZ330" s="543">
        <f t="shared" si="822"/>
        <v>40</v>
      </c>
      <c r="DA330" s="543">
        <f t="shared" si="823"/>
        <v>50</v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5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5"/>
      <c r="DJ330" s="637"/>
      <c r="DK330" s="637"/>
      <c r="DL330" s="637"/>
      <c r="DM330" s="637"/>
      <c r="DN330" s="637"/>
      <c r="DO330" s="637"/>
      <c r="DP330" s="637"/>
      <c r="DQ330" s="637"/>
      <c r="DR330" s="706"/>
    </row>
    <row r="331" spans="1:122" s="478" customFormat="1" ht="15.75" customHeight="1">
      <c r="A331" s="701" t="s">
        <v>267</v>
      </c>
      <c r="B331" s="716"/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1"/>
      <c r="T331" s="716" t="s">
        <v>285</v>
      </c>
      <c r="U331" s="716" t="s">
        <v>285</v>
      </c>
      <c r="V331" s="716" t="s">
        <v>269</v>
      </c>
      <c r="W331" s="716" t="s">
        <v>269</v>
      </c>
      <c r="X331" s="716"/>
      <c r="Y331" s="716"/>
      <c r="Z331" s="716" t="s">
        <v>269</v>
      </c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81"/>
      <c r="AL331" s="716" t="s">
        <v>285</v>
      </c>
      <c r="AM331" s="716" t="s">
        <v>285</v>
      </c>
      <c r="AN331" s="716" t="s">
        <v>285</v>
      </c>
      <c r="AO331" s="716" t="s">
        <v>285</v>
      </c>
      <c r="AP331" s="716" t="s">
        <v>285</v>
      </c>
      <c r="AQ331" s="716" t="s">
        <v>285</v>
      </c>
      <c r="AR331" s="716" t="s">
        <v>285</v>
      </c>
      <c r="AS331" s="716" t="s">
        <v>285</v>
      </c>
      <c r="AT331" s="716" t="s">
        <v>285</v>
      </c>
      <c r="AU331" s="716" t="s">
        <v>285</v>
      </c>
      <c r="AV331" s="716" t="s">
        <v>285</v>
      </c>
      <c r="AW331" s="716"/>
      <c r="AX331" s="716"/>
      <c r="AY331" s="716"/>
      <c r="AZ331" s="716"/>
      <c r="BA331" s="716"/>
      <c r="BB331" s="716"/>
      <c r="BC331" s="581"/>
      <c r="BD331" s="716" t="s">
        <v>285</v>
      </c>
      <c r="BE331" s="716" t="s">
        <v>285</v>
      </c>
      <c r="BF331" s="716" t="s">
        <v>285</v>
      </c>
      <c r="BG331" s="716" t="s">
        <v>285</v>
      </c>
      <c r="BH331" s="716" t="s">
        <v>285</v>
      </c>
      <c r="BI331" s="716" t="s">
        <v>285</v>
      </c>
      <c r="BJ331" s="716" t="s">
        <v>285</v>
      </c>
      <c r="BK331" s="716" t="s">
        <v>285</v>
      </c>
      <c r="BL331" s="716" t="s">
        <v>285</v>
      </c>
      <c r="BM331" s="716" t="s">
        <v>285</v>
      </c>
      <c r="BN331" s="716" t="s">
        <v>285</v>
      </c>
      <c r="BO331" s="716"/>
      <c r="BP331" s="716"/>
      <c r="BQ331" s="716"/>
      <c r="BR331" s="716"/>
      <c r="BS331" s="716"/>
      <c r="BT331" s="716"/>
      <c r="BU331" s="581"/>
      <c r="BV331" s="716"/>
      <c r="BW331" s="716" t="s">
        <v>285</v>
      </c>
      <c r="BX331" s="716" t="s">
        <v>285</v>
      </c>
      <c r="BY331" s="716" t="s">
        <v>285</v>
      </c>
      <c r="BZ331" s="582"/>
      <c r="CA331" s="582"/>
      <c r="CB331" s="582"/>
      <c r="CC331" s="679"/>
      <c r="CD331" s="1348"/>
      <c r="CE331" s="1349"/>
      <c r="CF331" s="1349"/>
      <c r="CG331" s="1349"/>
      <c r="CH331" s="1349"/>
      <c r="CI331" s="1349"/>
      <c r="CJ331" s="1349"/>
      <c r="CK331" s="1349"/>
      <c r="CL331" s="1349"/>
      <c r="CM331" s="1349"/>
      <c r="CN331" s="1348"/>
      <c r="CO331" s="711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7" customFormat="1" ht="15.75" customHeight="1">
      <c r="A332" s="717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80">
        <f t="shared" ref="CC332:CC340" si="851">IF(DH332&lt;3,"",(SUM(BD332:BT332)-MIN(BD332:BT332)-MAX(BD332:BT332))/(DH332-2))</f>
        <v>10</v>
      </c>
      <c r="CD332" s="1321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>10</v>
      </c>
      <c r="CE332" s="1322">
        <f t="shared" si="852"/>
        <v>10</v>
      </c>
      <c r="CF332" s="1322">
        <f t="shared" si="852"/>
        <v>10</v>
      </c>
      <c r="CG332" s="1322">
        <f t="shared" si="852"/>
        <v>10</v>
      </c>
      <c r="CH332" s="1322">
        <f t="shared" si="852"/>
        <v>10</v>
      </c>
      <c r="CI332" s="1323">
        <f t="shared" si="852"/>
        <v>10</v>
      </c>
      <c r="CJ332" s="1322">
        <f t="shared" si="852"/>
        <v>10</v>
      </c>
      <c r="CK332" s="1322">
        <f t="shared" si="852"/>
        <v>10</v>
      </c>
      <c r="CL332" s="1322">
        <f t="shared" si="852"/>
        <v>10</v>
      </c>
      <c r="CM332" s="1322">
        <f t="shared" si="852"/>
        <v>10</v>
      </c>
      <c r="CN332" s="1321">
        <f t="shared" si="852"/>
        <v>10</v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>10</v>
      </c>
      <c r="CR332" s="543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>10</v>
      </c>
      <c r="CS332" s="543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10</v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10</v>
      </c>
      <c r="CZ332" s="543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10</v>
      </c>
      <c r="DA332" s="543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10</v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5"/>
      <c r="DJ332" s="637"/>
      <c r="DK332" s="637"/>
      <c r="DL332" s="637"/>
      <c r="DM332" s="637"/>
      <c r="DN332" s="637"/>
      <c r="DO332" s="637"/>
      <c r="DP332" s="637"/>
      <c r="DQ332" s="637"/>
      <c r="DR332" s="706"/>
    </row>
    <row r="333" spans="1:122" s="478" customFormat="1" ht="15.75" customHeight="1">
      <c r="A333" s="701" t="s">
        <v>269</v>
      </c>
      <c r="B333" s="622" t="str">
        <f t="shared" ref="B333:R333" si="873">IF(B330="","",B330*B332)</f>
        <v/>
      </c>
      <c r="C333" s="622" t="str">
        <f t="shared" si="873"/>
        <v/>
      </c>
      <c r="D333" s="622" t="str">
        <f t="shared" si="873"/>
        <v/>
      </c>
      <c r="E333" s="622" t="str">
        <f t="shared" si="873"/>
        <v/>
      </c>
      <c r="F333" s="622" t="str">
        <f t="shared" si="873"/>
        <v/>
      </c>
      <c r="G333" s="622" t="str">
        <f t="shared" si="873"/>
        <v/>
      </c>
      <c r="H333" s="622" t="str">
        <f t="shared" si="873"/>
        <v/>
      </c>
      <c r="I333" s="622" t="str">
        <f t="shared" si="873"/>
        <v/>
      </c>
      <c r="J333" s="622" t="str">
        <f t="shared" si="873"/>
        <v/>
      </c>
      <c r="K333" s="622" t="str">
        <f t="shared" si="873"/>
        <v/>
      </c>
      <c r="L333" s="622" t="str">
        <f t="shared" si="873"/>
        <v/>
      </c>
      <c r="M333" s="622" t="str">
        <f t="shared" si="873"/>
        <v/>
      </c>
      <c r="N333" s="622" t="str">
        <f t="shared" si="873"/>
        <v/>
      </c>
      <c r="O333" s="622" t="str">
        <f t="shared" si="873"/>
        <v/>
      </c>
      <c r="P333" s="622" t="str">
        <f t="shared" si="873"/>
        <v/>
      </c>
      <c r="Q333" s="622" t="str">
        <f t="shared" si="873"/>
        <v/>
      </c>
      <c r="R333" s="622" t="str">
        <f t="shared" si="873"/>
        <v/>
      </c>
      <c r="S333" s="654"/>
      <c r="T333" s="622">
        <f t="shared" ref="T333:AD333" si="874">IF(T330="","",T330*T332)</f>
        <v>300</v>
      </c>
      <c r="U333" s="622">
        <f t="shared" si="874"/>
        <v>20</v>
      </c>
      <c r="V333" s="622">
        <f t="shared" si="874"/>
        <v>300</v>
      </c>
      <c r="W333" s="622">
        <f t="shared" si="874"/>
        <v>200</v>
      </c>
      <c r="X333" s="622" t="str">
        <f t="shared" si="874"/>
        <v/>
      </c>
      <c r="Y333" s="622" t="str">
        <f t="shared" si="874"/>
        <v/>
      </c>
      <c r="Z333" s="622">
        <f t="shared" si="874"/>
        <v>200</v>
      </c>
      <c r="AA333" s="622" t="str">
        <f t="shared" si="874"/>
        <v/>
      </c>
      <c r="AB333" s="622" t="str">
        <f t="shared" si="874"/>
        <v/>
      </c>
      <c r="AC333" s="622" t="str">
        <f t="shared" si="874"/>
        <v/>
      </c>
      <c r="AD333" s="622" t="str">
        <f t="shared" si="874"/>
        <v/>
      </c>
      <c r="AE333" s="622"/>
      <c r="AF333" s="622"/>
      <c r="AG333" s="622"/>
      <c r="AH333" s="622"/>
      <c r="AI333" s="622"/>
      <c r="AJ333" s="622"/>
      <c r="AK333" s="654"/>
      <c r="AL333" s="622">
        <f t="shared" ref="AL333:AV333" si="875">IF(AL330="","",AL330*AL332)</f>
        <v>700</v>
      </c>
      <c r="AM333" s="622">
        <f t="shared" si="875"/>
        <v>150</v>
      </c>
      <c r="AN333" s="622">
        <f t="shared" si="875"/>
        <v>400</v>
      </c>
      <c r="AO333" s="622">
        <f t="shared" si="875"/>
        <v>400</v>
      </c>
      <c r="AP333" s="622">
        <f t="shared" si="875"/>
        <v>200</v>
      </c>
      <c r="AQ333" s="622">
        <f t="shared" si="875"/>
        <v>100</v>
      </c>
      <c r="AR333" s="622">
        <f t="shared" si="875"/>
        <v>100</v>
      </c>
      <c r="AS333" s="622">
        <f t="shared" si="875"/>
        <v>400</v>
      </c>
      <c r="AT333" s="622">
        <f t="shared" si="875"/>
        <v>150</v>
      </c>
      <c r="AU333" s="622">
        <f t="shared" si="875"/>
        <v>400</v>
      </c>
      <c r="AV333" s="622">
        <f t="shared" si="875"/>
        <v>80</v>
      </c>
      <c r="AW333" s="622"/>
      <c r="AX333" s="622"/>
      <c r="AY333" s="622"/>
      <c r="AZ333" s="622"/>
      <c r="BA333" s="622"/>
      <c r="BB333" s="622"/>
      <c r="BC333" s="654"/>
      <c r="BD333" s="622">
        <f t="shared" ref="BD333:BN333" si="876">IF(BD330="","",BD330*BD332)</f>
        <v>400</v>
      </c>
      <c r="BE333" s="622">
        <f t="shared" si="876"/>
        <v>120</v>
      </c>
      <c r="BF333" s="622">
        <f t="shared" si="876"/>
        <v>100</v>
      </c>
      <c r="BG333" s="622">
        <f t="shared" si="876"/>
        <v>400</v>
      </c>
      <c r="BH333" s="622">
        <f t="shared" si="876"/>
        <v>100</v>
      </c>
      <c r="BI333" s="622">
        <f t="shared" si="876"/>
        <v>150</v>
      </c>
      <c r="BJ333" s="622">
        <f t="shared" si="876"/>
        <v>400</v>
      </c>
      <c r="BK333" s="622">
        <f t="shared" si="876"/>
        <v>200</v>
      </c>
      <c r="BL333" s="622">
        <f t="shared" si="876"/>
        <v>500</v>
      </c>
      <c r="BM333" s="622">
        <f t="shared" si="876"/>
        <v>170</v>
      </c>
      <c r="BN333" s="622">
        <f t="shared" si="876"/>
        <v>400</v>
      </c>
      <c r="BO333" s="622"/>
      <c r="BP333" s="622"/>
      <c r="BQ333" s="622"/>
      <c r="BR333" s="622"/>
      <c r="BS333" s="622"/>
      <c r="BT333" s="622"/>
      <c r="BU333" s="654"/>
      <c r="BV333" s="622" t="str">
        <f>IF(BV330="","",BV330*BV332)</f>
        <v/>
      </c>
      <c r="BW333" s="622">
        <f>IF(BW330="","",BW330*BW332)</f>
        <v>250</v>
      </c>
      <c r="BX333" s="622">
        <f>IF(BX330="","",BX330*BX332)</f>
        <v>400</v>
      </c>
      <c r="BY333" s="622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80">
        <f t="shared" si="851"/>
        <v>260</v>
      </c>
      <c r="CD333" s="1321">
        <f t="shared" si="852"/>
        <v>100</v>
      </c>
      <c r="CE333" s="1322">
        <f t="shared" si="852"/>
        <v>100</v>
      </c>
      <c r="CF333" s="1322">
        <f t="shared" si="852"/>
        <v>120</v>
      </c>
      <c r="CG333" s="1322">
        <f t="shared" si="852"/>
        <v>150</v>
      </c>
      <c r="CH333" s="1322">
        <f t="shared" si="852"/>
        <v>170</v>
      </c>
      <c r="CI333" s="1323">
        <f t="shared" si="852"/>
        <v>200</v>
      </c>
      <c r="CJ333" s="1322">
        <f t="shared" si="852"/>
        <v>400</v>
      </c>
      <c r="CK333" s="1322">
        <f t="shared" si="852"/>
        <v>400</v>
      </c>
      <c r="CL333" s="1322">
        <f t="shared" si="852"/>
        <v>400</v>
      </c>
      <c r="CM333" s="1322">
        <f t="shared" si="852"/>
        <v>400</v>
      </c>
      <c r="CN333" s="1321">
        <f t="shared" si="852"/>
        <v>500</v>
      </c>
      <c r="CO333" s="542" t="str">
        <f t="shared" si="853"/>
        <v/>
      </c>
      <c r="CP333" s="543" t="str">
        <f t="shared" si="854"/>
        <v/>
      </c>
      <c r="CQ333" s="543">
        <f t="shared" si="855"/>
        <v>100</v>
      </c>
      <c r="CR333" s="543">
        <f t="shared" si="856"/>
        <v>100</v>
      </c>
      <c r="CS333" s="543">
        <f t="shared" si="857"/>
        <v>120</v>
      </c>
      <c r="CT333" s="543">
        <f t="shared" si="858"/>
        <v>150</v>
      </c>
      <c r="CU333" s="544">
        <f t="shared" si="859"/>
        <v>170</v>
      </c>
      <c r="CV333" s="544">
        <f t="shared" si="860"/>
        <v>200</v>
      </c>
      <c r="CW333" s="544">
        <f t="shared" si="861"/>
        <v>400</v>
      </c>
      <c r="CX333" s="543">
        <f t="shared" si="862"/>
        <v>400</v>
      </c>
      <c r="CY333" s="543">
        <f t="shared" si="863"/>
        <v>400</v>
      </c>
      <c r="CZ333" s="543">
        <f t="shared" si="864"/>
        <v>400</v>
      </c>
      <c r="DA333" s="543">
        <f t="shared" si="865"/>
        <v>500</v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5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1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80">
        <f t="shared" si="851"/>
        <v>3140</v>
      </c>
      <c r="CD334" s="1321">
        <f t="shared" si="852"/>
        <v>3140</v>
      </c>
      <c r="CE334" s="1322">
        <f t="shared" si="852"/>
        <v>3140</v>
      </c>
      <c r="CF334" s="1322">
        <f t="shared" si="852"/>
        <v>3140</v>
      </c>
      <c r="CG334" s="1322">
        <f t="shared" si="852"/>
        <v>3140</v>
      </c>
      <c r="CH334" s="1322">
        <f t="shared" si="852"/>
        <v>3140</v>
      </c>
      <c r="CI334" s="1323">
        <f t="shared" si="852"/>
        <v>3140</v>
      </c>
      <c r="CJ334" s="1322">
        <f t="shared" si="852"/>
        <v>3140</v>
      </c>
      <c r="CK334" s="1322">
        <f t="shared" si="852"/>
        <v>3140</v>
      </c>
      <c r="CL334" s="1322">
        <f t="shared" si="852"/>
        <v>3140</v>
      </c>
      <c r="CM334" s="1322">
        <f t="shared" si="852"/>
        <v>3140</v>
      </c>
      <c r="CN334" s="1321">
        <f t="shared" si="852"/>
        <v>3140</v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5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80">
        <f t="shared" si="851"/>
        <v>63.333333333333336</v>
      </c>
      <c r="CD335" s="1321">
        <f t="shared" si="852"/>
        <v>0</v>
      </c>
      <c r="CE335" s="1322">
        <f t="shared" si="852"/>
        <v>20</v>
      </c>
      <c r="CF335" s="1322">
        <f t="shared" si="852"/>
        <v>20</v>
      </c>
      <c r="CG335" s="1322">
        <f t="shared" si="852"/>
        <v>20</v>
      </c>
      <c r="CH335" s="1322">
        <f t="shared" si="852"/>
        <v>50</v>
      </c>
      <c r="CI335" s="1323">
        <f t="shared" si="852"/>
        <v>60</v>
      </c>
      <c r="CJ335" s="1322">
        <f t="shared" si="852"/>
        <v>100</v>
      </c>
      <c r="CK335" s="1322">
        <f t="shared" si="852"/>
        <v>100</v>
      </c>
      <c r="CL335" s="1322">
        <f t="shared" si="852"/>
        <v>100</v>
      </c>
      <c r="CM335" s="1322">
        <f t="shared" si="852"/>
        <v>100</v>
      </c>
      <c r="CN335" s="1321">
        <f t="shared" si="852"/>
        <v>130</v>
      </c>
      <c r="CO335" s="542" t="str">
        <f t="shared" si="853"/>
        <v/>
      </c>
      <c r="CP335" s="543" t="str">
        <f t="shared" si="854"/>
        <v/>
      </c>
      <c r="CQ335" s="543">
        <f t="shared" si="855"/>
        <v>0</v>
      </c>
      <c r="CR335" s="543">
        <f t="shared" si="856"/>
        <v>20</v>
      </c>
      <c r="CS335" s="543">
        <f t="shared" si="857"/>
        <v>20</v>
      </c>
      <c r="CT335" s="543">
        <f t="shared" si="858"/>
        <v>20</v>
      </c>
      <c r="CU335" s="544">
        <f t="shared" si="859"/>
        <v>50</v>
      </c>
      <c r="CV335" s="544">
        <f t="shared" si="860"/>
        <v>60</v>
      </c>
      <c r="CW335" s="544">
        <f t="shared" si="861"/>
        <v>100</v>
      </c>
      <c r="CX335" s="543">
        <f t="shared" si="862"/>
        <v>100</v>
      </c>
      <c r="CY335" s="543">
        <f t="shared" si="863"/>
        <v>100</v>
      </c>
      <c r="CZ335" s="543">
        <f t="shared" si="864"/>
        <v>100</v>
      </c>
      <c r="DA335" s="543">
        <f t="shared" si="865"/>
        <v>130</v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5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2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8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8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8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8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80">
        <f t="shared" si="851"/>
        <v>6.25</v>
      </c>
      <c r="CD336" s="1321" t="str">
        <f t="shared" si="852"/>
        <v/>
      </c>
      <c r="CE336" s="1322">
        <f t="shared" si="852"/>
        <v>6</v>
      </c>
      <c r="CF336" s="1322">
        <f t="shared" si="852"/>
        <v>6</v>
      </c>
      <c r="CG336" s="1322">
        <f t="shared" si="852"/>
        <v>6</v>
      </c>
      <c r="CH336" s="1322">
        <f t="shared" si="852"/>
        <v>6</v>
      </c>
      <c r="CI336" s="1323">
        <f t="shared" si="852"/>
        <v>6</v>
      </c>
      <c r="CJ336" s="1322">
        <f t="shared" si="852"/>
        <v>6</v>
      </c>
      <c r="CK336" s="1322">
        <f t="shared" si="852"/>
        <v>6</v>
      </c>
      <c r="CL336" s="1322">
        <f t="shared" si="852"/>
        <v>7</v>
      </c>
      <c r="CM336" s="1322">
        <f t="shared" si="852"/>
        <v>7</v>
      </c>
      <c r="CN336" s="1321">
        <f t="shared" si="852"/>
        <v>7</v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>
        <f t="shared" si="856"/>
        <v>6</v>
      </c>
      <c r="CS336" s="543">
        <f t="shared" si="857"/>
        <v>6</v>
      </c>
      <c r="CT336" s="543">
        <f t="shared" si="858"/>
        <v>6</v>
      </c>
      <c r="CU336" s="544">
        <f t="shared" si="859"/>
        <v>6</v>
      </c>
      <c r="CV336" s="544">
        <f t="shared" si="860"/>
        <v>6</v>
      </c>
      <c r="CW336" s="544">
        <f t="shared" si="861"/>
        <v>6</v>
      </c>
      <c r="CX336" s="543">
        <f t="shared" si="862"/>
        <v>6</v>
      </c>
      <c r="CY336" s="543">
        <f t="shared" si="863"/>
        <v>7</v>
      </c>
      <c r="CZ336" s="543">
        <f t="shared" si="864"/>
        <v>7</v>
      </c>
      <c r="DA336" s="543">
        <f t="shared" si="865"/>
        <v>7</v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5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2" t="s">
        <v>182</v>
      </c>
      <c r="B337" s="622" t="str">
        <f t="shared" ref="B337:R337" si="877">IF(B335="","",B335*B336)</f>
        <v/>
      </c>
      <c r="C337" s="622" t="str">
        <f t="shared" si="877"/>
        <v/>
      </c>
      <c r="D337" s="622" t="str">
        <f t="shared" si="877"/>
        <v/>
      </c>
      <c r="E337" s="622" t="str">
        <f t="shared" si="877"/>
        <v/>
      </c>
      <c r="F337" s="622" t="str">
        <f t="shared" si="877"/>
        <v/>
      </c>
      <c r="G337" s="622" t="str">
        <f t="shared" si="877"/>
        <v/>
      </c>
      <c r="H337" s="622" t="str">
        <f t="shared" si="877"/>
        <v/>
      </c>
      <c r="I337" s="622" t="str">
        <f t="shared" si="877"/>
        <v/>
      </c>
      <c r="J337" s="622" t="str">
        <f t="shared" si="877"/>
        <v/>
      </c>
      <c r="K337" s="622" t="str">
        <f t="shared" si="877"/>
        <v/>
      </c>
      <c r="L337" s="622" t="str">
        <f t="shared" si="877"/>
        <v/>
      </c>
      <c r="M337" s="622" t="str">
        <f t="shared" si="877"/>
        <v/>
      </c>
      <c r="N337" s="622" t="str">
        <f t="shared" si="877"/>
        <v/>
      </c>
      <c r="O337" s="622" t="str">
        <f t="shared" si="877"/>
        <v/>
      </c>
      <c r="P337" s="622" t="str">
        <f t="shared" si="877"/>
        <v/>
      </c>
      <c r="Q337" s="622" t="str">
        <f t="shared" si="877"/>
        <v/>
      </c>
      <c r="R337" s="622" t="str">
        <f t="shared" si="877"/>
        <v/>
      </c>
      <c r="S337" s="654"/>
      <c r="T337" s="622">
        <f t="shared" ref="T337:AD337" si="878">IF(T335="","",T335*T336)</f>
        <v>975</v>
      </c>
      <c r="U337" s="622">
        <f t="shared" si="878"/>
        <v>0</v>
      </c>
      <c r="V337" s="622">
        <f t="shared" si="878"/>
        <v>0</v>
      </c>
      <c r="W337" s="622">
        <f t="shared" si="878"/>
        <v>0</v>
      </c>
      <c r="X337" s="622" t="str">
        <f t="shared" si="878"/>
        <v/>
      </c>
      <c r="Y337" s="622" t="str">
        <f t="shared" si="878"/>
        <v/>
      </c>
      <c r="Z337" s="622">
        <f t="shared" si="878"/>
        <v>0</v>
      </c>
      <c r="AA337" s="622" t="str">
        <f t="shared" si="878"/>
        <v/>
      </c>
      <c r="AB337" s="622" t="str">
        <f t="shared" si="878"/>
        <v/>
      </c>
      <c r="AC337" s="622" t="str">
        <f t="shared" si="878"/>
        <v/>
      </c>
      <c r="AD337" s="622" t="str">
        <f t="shared" si="878"/>
        <v/>
      </c>
      <c r="AE337" s="622"/>
      <c r="AF337" s="622"/>
      <c r="AG337" s="622"/>
      <c r="AH337" s="622"/>
      <c r="AI337" s="622"/>
      <c r="AJ337" s="622"/>
      <c r="AK337" s="654"/>
      <c r="AL337" s="622">
        <f t="shared" ref="AL337:AV337" si="879">IF(AL335="","",AL335*AL336)</f>
        <v>247.5</v>
      </c>
      <c r="AM337" s="622">
        <f t="shared" si="879"/>
        <v>55</v>
      </c>
      <c r="AN337" s="622">
        <f t="shared" si="879"/>
        <v>70</v>
      </c>
      <c r="AO337" s="622">
        <f t="shared" si="879"/>
        <v>0</v>
      </c>
      <c r="AP337" s="622">
        <f t="shared" si="879"/>
        <v>640</v>
      </c>
      <c r="AQ337" s="622">
        <f t="shared" si="879"/>
        <v>0</v>
      </c>
      <c r="AR337" s="622">
        <f t="shared" si="879"/>
        <v>33</v>
      </c>
      <c r="AS337" s="622">
        <f t="shared" si="879"/>
        <v>0</v>
      </c>
      <c r="AT337" s="622">
        <f t="shared" si="879"/>
        <v>60</v>
      </c>
      <c r="AU337" s="622">
        <f t="shared" si="879"/>
        <v>60</v>
      </c>
      <c r="AV337" s="622">
        <f t="shared" si="879"/>
        <v>0</v>
      </c>
      <c r="AW337" s="622"/>
      <c r="AX337" s="622"/>
      <c r="AY337" s="622"/>
      <c r="AZ337" s="622"/>
      <c r="BA337" s="622"/>
      <c r="BB337" s="622"/>
      <c r="BC337" s="654"/>
      <c r="BD337" s="622">
        <f t="shared" ref="BD337:BN337" si="880">IF(BD335="","",BD335*BD336)</f>
        <v>140</v>
      </c>
      <c r="BE337" s="622">
        <f t="shared" si="880"/>
        <v>700</v>
      </c>
      <c r="BF337" s="622">
        <f t="shared" si="880"/>
        <v>360</v>
      </c>
      <c r="BG337" s="622">
        <f t="shared" si="880"/>
        <v>600</v>
      </c>
      <c r="BH337" s="622">
        <f t="shared" si="880"/>
        <v>300</v>
      </c>
      <c r="BI337" s="622">
        <f t="shared" si="880"/>
        <v>0</v>
      </c>
      <c r="BJ337" s="622">
        <f t="shared" si="880"/>
        <v>120</v>
      </c>
      <c r="BK337" s="622">
        <f t="shared" si="880"/>
        <v>120</v>
      </c>
      <c r="BL337" s="622">
        <f t="shared" si="880"/>
        <v>600</v>
      </c>
      <c r="BM337" s="622">
        <f t="shared" si="880"/>
        <v>780</v>
      </c>
      <c r="BN337" s="622">
        <f t="shared" si="880"/>
        <v>700</v>
      </c>
      <c r="BO337" s="622"/>
      <c r="BP337" s="622"/>
      <c r="BQ337" s="622"/>
      <c r="BR337" s="622"/>
      <c r="BS337" s="622"/>
      <c r="BT337" s="622"/>
      <c r="BU337" s="654"/>
      <c r="BV337" s="622" t="str">
        <f>IF(BV335="","",BV335*BV336)</f>
        <v/>
      </c>
      <c r="BW337" s="622">
        <f>IF(BW335="","",BW335*BW336)</f>
        <v>0</v>
      </c>
      <c r="BX337" s="622">
        <f>IF(BX335="","",BX335*BX336)</f>
        <v>50</v>
      </c>
      <c r="BY337" s="622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80">
        <f t="shared" si="851"/>
        <v>404.44444444444446</v>
      </c>
      <c r="CD337" s="1321">
        <f t="shared" si="852"/>
        <v>0</v>
      </c>
      <c r="CE337" s="1322">
        <f t="shared" si="852"/>
        <v>120</v>
      </c>
      <c r="CF337" s="1322">
        <f t="shared" si="852"/>
        <v>120</v>
      </c>
      <c r="CG337" s="1322">
        <f t="shared" si="852"/>
        <v>140</v>
      </c>
      <c r="CH337" s="1322">
        <f t="shared" si="852"/>
        <v>300</v>
      </c>
      <c r="CI337" s="1323">
        <f t="shared" si="852"/>
        <v>360</v>
      </c>
      <c r="CJ337" s="1322">
        <f t="shared" si="852"/>
        <v>600</v>
      </c>
      <c r="CK337" s="1322">
        <f t="shared" si="852"/>
        <v>600</v>
      </c>
      <c r="CL337" s="1322">
        <f t="shared" si="852"/>
        <v>700</v>
      </c>
      <c r="CM337" s="1322">
        <f t="shared" si="852"/>
        <v>700</v>
      </c>
      <c r="CN337" s="1321">
        <f t="shared" si="852"/>
        <v>780</v>
      </c>
      <c r="CO337" s="542" t="str">
        <f t="shared" si="853"/>
        <v/>
      </c>
      <c r="CP337" s="543" t="str">
        <f t="shared" si="854"/>
        <v/>
      </c>
      <c r="CQ337" s="543">
        <f t="shared" si="855"/>
        <v>0</v>
      </c>
      <c r="CR337" s="543">
        <f t="shared" si="856"/>
        <v>120</v>
      </c>
      <c r="CS337" s="543">
        <f t="shared" si="857"/>
        <v>120</v>
      </c>
      <c r="CT337" s="543">
        <f t="shared" si="858"/>
        <v>140</v>
      </c>
      <c r="CU337" s="544">
        <f t="shared" si="859"/>
        <v>300</v>
      </c>
      <c r="CV337" s="544">
        <f t="shared" si="860"/>
        <v>360</v>
      </c>
      <c r="CW337" s="544">
        <f t="shared" si="861"/>
        <v>600</v>
      </c>
      <c r="CX337" s="543">
        <f t="shared" si="862"/>
        <v>600</v>
      </c>
      <c r="CY337" s="543">
        <f t="shared" si="863"/>
        <v>700</v>
      </c>
      <c r="CZ337" s="543">
        <f t="shared" si="864"/>
        <v>700</v>
      </c>
      <c r="DA337" s="543">
        <f t="shared" si="865"/>
        <v>780</v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5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2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9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9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9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9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80">
        <f t="shared" si="851"/>
        <v>24.285714285714285</v>
      </c>
      <c r="CD338" s="1321" t="str">
        <f t="shared" si="852"/>
        <v/>
      </c>
      <c r="CE338" s="1322">
        <f t="shared" si="852"/>
        <v>0</v>
      </c>
      <c r="CF338" s="1322">
        <f t="shared" si="852"/>
        <v>0</v>
      </c>
      <c r="CG338" s="1322">
        <f t="shared" si="852"/>
        <v>0</v>
      </c>
      <c r="CH338" s="1322">
        <f t="shared" si="852"/>
        <v>0</v>
      </c>
      <c r="CI338" s="1323">
        <f t="shared" si="852"/>
        <v>0</v>
      </c>
      <c r="CJ338" s="1322">
        <f t="shared" si="852"/>
        <v>0</v>
      </c>
      <c r="CK338" s="1322">
        <f t="shared" si="852"/>
        <v>20</v>
      </c>
      <c r="CL338" s="1322">
        <f t="shared" si="852"/>
        <v>150</v>
      </c>
      <c r="CM338" s="1322">
        <f t="shared" si="852"/>
        <v>200</v>
      </c>
      <c r="CN338" s="1321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>
        <f t="shared" si="856"/>
        <v>0</v>
      </c>
      <c r="CS338" s="543">
        <f t="shared" si="857"/>
        <v>0</v>
      </c>
      <c r="CT338" s="543">
        <f t="shared" si="858"/>
        <v>0</v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20</v>
      </c>
      <c r="CY338" s="543">
        <f t="shared" si="863"/>
        <v>150</v>
      </c>
      <c r="CZ338" s="543">
        <f t="shared" si="864"/>
        <v>200</v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5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0" t="s">
        <v>226</v>
      </c>
      <c r="B339" s="625" t="str">
        <f t="shared" ref="B339:R339" si="881">IF(B333="","",(B333-B335-B338)*B334/B$46/365/$G$1)</f>
        <v/>
      </c>
      <c r="C339" s="625" t="str">
        <f t="shared" si="881"/>
        <v/>
      </c>
      <c r="D339" s="625" t="str">
        <f t="shared" si="881"/>
        <v/>
      </c>
      <c r="E339" s="625" t="str">
        <f t="shared" si="881"/>
        <v/>
      </c>
      <c r="F339" s="625" t="str">
        <f t="shared" si="881"/>
        <v/>
      </c>
      <c r="G339" s="625" t="str">
        <f t="shared" si="881"/>
        <v/>
      </c>
      <c r="H339" s="625" t="str">
        <f t="shared" si="881"/>
        <v/>
      </c>
      <c r="I339" s="625" t="str">
        <f t="shared" si="881"/>
        <v/>
      </c>
      <c r="J339" s="625" t="str">
        <f t="shared" si="881"/>
        <v/>
      </c>
      <c r="K339" s="625" t="str">
        <f t="shared" si="881"/>
        <v/>
      </c>
      <c r="L339" s="625" t="str">
        <f t="shared" si="881"/>
        <v/>
      </c>
      <c r="M339" s="625" t="str">
        <f t="shared" si="881"/>
        <v/>
      </c>
      <c r="N339" s="625" t="str">
        <f t="shared" si="881"/>
        <v/>
      </c>
      <c r="O339" s="625" t="str">
        <f t="shared" si="881"/>
        <v/>
      </c>
      <c r="P339" s="625" t="str">
        <f t="shared" si="881"/>
        <v/>
      </c>
      <c r="Q339" s="625" t="str">
        <f t="shared" si="881"/>
        <v/>
      </c>
      <c r="R339" s="625" t="str">
        <f t="shared" si="881"/>
        <v/>
      </c>
      <c r="S339" s="644"/>
      <c r="T339" s="625">
        <f t="shared" ref="T339:AD339" si="882">IF(T333="","",(T333-T335-T338)*T334/T$46/365/$G$1)</f>
        <v>2.4439601494396015E-2</v>
      </c>
      <c r="U339" s="625">
        <f t="shared" si="882"/>
        <v>3.2586135325861354E-3</v>
      </c>
      <c r="V339" s="625">
        <f t="shared" si="882"/>
        <v>4.1896459704678889E-2</v>
      </c>
      <c r="W339" s="625">
        <f t="shared" si="882"/>
        <v>2.4439601494396015E-2</v>
      </c>
      <c r="X339" s="625" t="str">
        <f t="shared" si="882"/>
        <v/>
      </c>
      <c r="Y339" s="625" t="str">
        <f t="shared" si="882"/>
        <v/>
      </c>
      <c r="Z339" s="625">
        <f t="shared" si="882"/>
        <v>3.2586135325861354E-2</v>
      </c>
      <c r="AA339" s="625" t="str">
        <f t="shared" si="882"/>
        <v/>
      </c>
      <c r="AB339" s="625" t="str">
        <f t="shared" si="882"/>
        <v/>
      </c>
      <c r="AC339" s="625" t="str">
        <f t="shared" si="882"/>
        <v/>
      </c>
      <c r="AD339" s="625" t="str">
        <f t="shared" si="882"/>
        <v/>
      </c>
      <c r="AE339" s="625"/>
      <c r="AF339" s="625"/>
      <c r="AG339" s="625"/>
      <c r="AH339" s="625"/>
      <c r="AI339" s="625"/>
      <c r="AJ339" s="625"/>
      <c r="AK339" s="644"/>
      <c r="AL339" s="625">
        <f t="shared" ref="AL339:AV339" si="883">IF(AL333="","",(AL333-AL335-AL338)*AL334/AL$46/365/$G$1)</f>
        <v>7.8817714819427148E-2</v>
      </c>
      <c r="AM339" s="625">
        <f t="shared" si="883"/>
        <v>2.7372353673723537E-2</v>
      </c>
      <c r="AN339" s="625">
        <f t="shared" si="883"/>
        <v>6.1913657119136566E-2</v>
      </c>
      <c r="AO339" s="625">
        <f t="shared" si="883"/>
        <v>5.5861946272905173E-2</v>
      </c>
      <c r="AP339" s="625">
        <f t="shared" si="883"/>
        <v>1.6758583881871552E-2</v>
      </c>
      <c r="AQ339" s="625">
        <f t="shared" si="883"/>
        <v>1.6293067662930677E-2</v>
      </c>
      <c r="AR339" s="625">
        <f t="shared" si="883"/>
        <v>1.3127557374132714E-2</v>
      </c>
      <c r="AS339" s="625">
        <f t="shared" si="883"/>
        <v>6.5172270651722708E-2</v>
      </c>
      <c r="AT339" s="625">
        <f t="shared" si="883"/>
        <v>2.7372353673723537E-2</v>
      </c>
      <c r="AU339" s="625">
        <f t="shared" si="883"/>
        <v>5.3767123287671234E-2</v>
      </c>
      <c r="AV339" s="625">
        <f t="shared" si="883"/>
        <v>1.3034454130344542E-2</v>
      </c>
      <c r="AW339" s="625"/>
      <c r="AX339" s="625"/>
      <c r="AY339" s="625"/>
      <c r="AZ339" s="625"/>
      <c r="BA339" s="625"/>
      <c r="BB339" s="625"/>
      <c r="BC339" s="644"/>
      <c r="BD339" s="625">
        <f t="shared" ref="BD339:BN339" si="884">IF(BD333="","",(BD333-BD335-BD338)*BD334/BD$46/365/$G$1)</f>
        <v>3.7474055624740557E-2</v>
      </c>
      <c r="BE339" s="625">
        <f t="shared" si="884"/>
        <v>6.5172270651722708E-3</v>
      </c>
      <c r="BF339" s="625">
        <f t="shared" si="884"/>
        <v>7.820672478206725E-3</v>
      </c>
      <c r="BG339" s="625">
        <f t="shared" si="884"/>
        <v>1.6293067662930677E-2</v>
      </c>
      <c r="BH339" s="625">
        <f t="shared" si="884"/>
        <v>9.7758405977584062E-3</v>
      </c>
      <c r="BI339" s="625">
        <f t="shared" si="884"/>
        <v>4.8879202988792031E-2</v>
      </c>
      <c r="BJ339" s="625">
        <f t="shared" si="884"/>
        <v>6.1913657119136566E-2</v>
      </c>
      <c r="BK339" s="625">
        <f t="shared" si="884"/>
        <v>2.1995641344956414E-2</v>
      </c>
      <c r="BL339" s="625">
        <f t="shared" si="884"/>
        <v>6.5172270651722708E-2</v>
      </c>
      <c r="BM339" s="625">
        <f t="shared" si="884"/>
        <v>4.8879202988792031E-3</v>
      </c>
      <c r="BN339" s="625">
        <f t="shared" si="884"/>
        <v>3.6659402241594023E-2</v>
      </c>
      <c r="BO339" s="625"/>
      <c r="BP339" s="625"/>
      <c r="BQ339" s="625"/>
      <c r="BR339" s="625"/>
      <c r="BS339" s="625"/>
      <c r="BT339" s="625"/>
      <c r="BU339" s="644"/>
      <c r="BV339" s="625" t="str">
        <f>IF(BV333="","",(BV333-BV335-BV338)*BV334/BV$46/365/$G$1)</f>
        <v/>
      </c>
      <c r="BW339" s="625">
        <f>IF(BW333="","",(BW333-BW335-BW338)*BW334/BW$46/365/$G$1)</f>
        <v>4.0732669157326686E-2</v>
      </c>
      <c r="BX339" s="625">
        <f>IF(BX333="","",(BX333-BX335-BX338)*BX334/BX$46/365/$G$1)</f>
        <v>6.354296388542964E-2</v>
      </c>
      <c r="BY339" s="625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3">
        <f t="shared" si="851"/>
        <v>2.7480974124809741E-2</v>
      </c>
      <c r="CD339" s="1324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>4.8879202988792031E-3</v>
      </c>
      <c r="CE339" s="1325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6.5172270651722708E-3</v>
      </c>
      <c r="CF339" s="1325">
        <f t="shared" si="885"/>
        <v>7.820672478206725E-3</v>
      </c>
      <c r="CG339" s="1325">
        <f t="shared" si="885"/>
        <v>9.7758405977584062E-3</v>
      </c>
      <c r="CH339" s="1325">
        <f t="shared" si="885"/>
        <v>1.6293067662930677E-2</v>
      </c>
      <c r="CI339" s="1326">
        <f t="shared" si="885"/>
        <v>2.1995641344956414E-2</v>
      </c>
      <c r="CJ339" s="1325">
        <f t="shared" si="885"/>
        <v>3.6659402241594023E-2</v>
      </c>
      <c r="CK339" s="1325">
        <f t="shared" si="885"/>
        <v>3.7474055624740557E-2</v>
      </c>
      <c r="CL339" s="1325">
        <f t="shared" si="885"/>
        <v>4.8879202988792031E-2</v>
      </c>
      <c r="CM339" s="1325">
        <f t="shared" si="885"/>
        <v>6.1913657119136566E-2</v>
      </c>
      <c r="CN339" s="1324">
        <f t="shared" si="885"/>
        <v>6.5172270651722708E-2</v>
      </c>
      <c r="CO339" s="530" t="str">
        <f t="shared" si="853"/>
        <v/>
      </c>
      <c r="CP339" s="531" t="str">
        <f t="shared" si="854"/>
        <v/>
      </c>
      <c r="CQ339" s="531">
        <f t="shared" si="855"/>
        <v>4.8879202988792031E-3</v>
      </c>
      <c r="CR339" s="531">
        <f t="shared" si="856"/>
        <v>6.5172270651722708E-3</v>
      </c>
      <c r="CS339" s="531">
        <f t="shared" si="857"/>
        <v>7.820672478206725E-3</v>
      </c>
      <c r="CT339" s="531">
        <f t="shared" si="858"/>
        <v>9.7758405977584062E-3</v>
      </c>
      <c r="CU339" s="532">
        <f t="shared" si="859"/>
        <v>1.6293067662930677E-2</v>
      </c>
      <c r="CV339" s="532">
        <f t="shared" si="860"/>
        <v>2.1995641344956414E-2</v>
      </c>
      <c r="CW339" s="532">
        <f t="shared" si="861"/>
        <v>3.6659402241594023E-2</v>
      </c>
      <c r="CX339" s="531">
        <f t="shared" si="862"/>
        <v>3.7474055624740557E-2</v>
      </c>
      <c r="CY339" s="531">
        <f t="shared" si="863"/>
        <v>4.8879202988792031E-2</v>
      </c>
      <c r="CZ339" s="531">
        <f t="shared" si="864"/>
        <v>6.1913657119136566E-2</v>
      </c>
      <c r="DA339" s="531">
        <f t="shared" si="865"/>
        <v>6.5172270651722708E-2</v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5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80" t="str">
        <f t="shared" si="851"/>
        <v/>
      </c>
      <c r="CD340" s="1321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2" t="str">
        <f t="shared" si="885"/>
        <v/>
      </c>
      <c r="CF340" s="1322" t="str">
        <f t="shared" si="885"/>
        <v/>
      </c>
      <c r="CG340" s="1322" t="str">
        <f t="shared" si="885"/>
        <v/>
      </c>
      <c r="CH340" s="1322" t="str">
        <f t="shared" si="885"/>
        <v/>
      </c>
      <c r="CI340" s="1323" t="str">
        <f t="shared" si="885"/>
        <v/>
      </c>
      <c r="CJ340" s="1322" t="str">
        <f t="shared" si="885"/>
        <v/>
      </c>
      <c r="CK340" s="1322" t="str">
        <f t="shared" si="885"/>
        <v/>
      </c>
      <c r="CL340" s="1322" t="str">
        <f t="shared" si="885"/>
        <v/>
      </c>
      <c r="CM340" s="1322" t="str">
        <f t="shared" si="885"/>
        <v/>
      </c>
      <c r="CN340" s="1321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5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2"/>
      <c r="CA341" s="582"/>
      <c r="CB341" s="582"/>
      <c r="CC341" s="679"/>
      <c r="CD341" s="1348"/>
      <c r="CE341" s="1349"/>
      <c r="CF341" s="1349"/>
      <c r="CG341" s="1349"/>
      <c r="CH341" s="1349"/>
      <c r="CI341" s="1349"/>
      <c r="CJ341" s="1349"/>
      <c r="CK341" s="1349"/>
      <c r="CL341" s="1349"/>
      <c r="CM341" s="1349"/>
      <c r="CN341" s="1348"/>
      <c r="CO341" s="711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7" customFormat="1" ht="15.75" customHeight="1">
      <c r="A342" s="701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80" t="str">
        <f t="shared" ref="CC342:CC350" si="889">IF(DH342&lt;3,"",(SUM(BD342:BT342)-MIN(BD342:BT342)-MAX(BD342:BT342))/(DH342-2))</f>
        <v/>
      </c>
      <c r="CD342" s="1321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2" t="str">
        <f t="shared" si="890"/>
        <v/>
      </c>
      <c r="CF342" s="1322" t="str">
        <f t="shared" si="890"/>
        <v/>
      </c>
      <c r="CG342" s="1322" t="str">
        <f t="shared" si="890"/>
        <v/>
      </c>
      <c r="CH342" s="1322" t="str">
        <f t="shared" si="890"/>
        <v/>
      </c>
      <c r="CI342" s="1323" t="str">
        <f t="shared" si="890"/>
        <v/>
      </c>
      <c r="CJ342" s="1322" t="str">
        <f t="shared" si="890"/>
        <v/>
      </c>
      <c r="CK342" s="1322" t="str">
        <f t="shared" si="890"/>
        <v/>
      </c>
      <c r="CL342" s="1322" t="str">
        <f t="shared" si="890"/>
        <v/>
      </c>
      <c r="CM342" s="1322" t="str">
        <f t="shared" si="890"/>
        <v/>
      </c>
      <c r="CN342" s="1321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5"/>
      <c r="DJ342" s="637"/>
      <c r="DK342" s="637"/>
      <c r="DL342" s="637"/>
      <c r="DM342" s="637"/>
      <c r="DN342" s="637"/>
      <c r="DO342" s="637"/>
      <c r="DP342" s="637"/>
      <c r="DQ342" s="637"/>
      <c r="DR342" s="706"/>
    </row>
    <row r="343" spans="1:122" s="478" customFormat="1" ht="15.75" customHeight="1">
      <c r="A343" s="701" t="s">
        <v>269</v>
      </c>
      <c r="B343" s="622" t="str">
        <f t="shared" ref="B343:R343" si="911">IF(B340="","",B340*B342)</f>
        <v/>
      </c>
      <c r="C343" s="622" t="str">
        <f t="shared" si="911"/>
        <v/>
      </c>
      <c r="D343" s="622" t="str">
        <f t="shared" si="911"/>
        <v/>
      </c>
      <c r="E343" s="622" t="str">
        <f t="shared" si="911"/>
        <v/>
      </c>
      <c r="F343" s="622" t="str">
        <f t="shared" si="911"/>
        <v/>
      </c>
      <c r="G343" s="622" t="str">
        <f t="shared" si="911"/>
        <v/>
      </c>
      <c r="H343" s="622" t="str">
        <f t="shared" si="911"/>
        <v/>
      </c>
      <c r="I343" s="622" t="str">
        <f t="shared" si="911"/>
        <v/>
      </c>
      <c r="J343" s="622" t="str">
        <f t="shared" si="911"/>
        <v/>
      </c>
      <c r="K343" s="622" t="str">
        <f t="shared" si="911"/>
        <v/>
      </c>
      <c r="L343" s="622" t="str">
        <f t="shared" si="911"/>
        <v/>
      </c>
      <c r="M343" s="622" t="str">
        <f t="shared" si="911"/>
        <v/>
      </c>
      <c r="N343" s="622" t="str">
        <f t="shared" si="911"/>
        <v/>
      </c>
      <c r="O343" s="622" t="str">
        <f t="shared" si="911"/>
        <v/>
      </c>
      <c r="P343" s="622" t="str">
        <f t="shared" si="911"/>
        <v/>
      </c>
      <c r="Q343" s="622" t="str">
        <f t="shared" si="911"/>
        <v/>
      </c>
      <c r="R343" s="622" t="str">
        <f t="shared" si="911"/>
        <v/>
      </c>
      <c r="S343" s="654"/>
      <c r="T343" s="622" t="str">
        <f t="shared" ref="T343:AD343" si="912">IF(T340="","",T340*T342)</f>
        <v/>
      </c>
      <c r="U343" s="622" t="str">
        <f t="shared" si="912"/>
        <v/>
      </c>
      <c r="V343" s="622" t="str">
        <f t="shared" si="912"/>
        <v/>
      </c>
      <c r="W343" s="622" t="str">
        <f t="shared" si="912"/>
        <v/>
      </c>
      <c r="X343" s="622" t="str">
        <f t="shared" si="912"/>
        <v/>
      </c>
      <c r="Y343" s="622" t="str">
        <f t="shared" si="912"/>
        <v/>
      </c>
      <c r="Z343" s="622" t="str">
        <f t="shared" si="912"/>
        <v/>
      </c>
      <c r="AA343" s="622" t="str">
        <f t="shared" si="912"/>
        <v/>
      </c>
      <c r="AB343" s="622" t="str">
        <f t="shared" si="912"/>
        <v/>
      </c>
      <c r="AC343" s="622" t="str">
        <f t="shared" si="912"/>
        <v/>
      </c>
      <c r="AD343" s="622" t="str">
        <f t="shared" si="912"/>
        <v/>
      </c>
      <c r="AE343" s="622"/>
      <c r="AF343" s="622"/>
      <c r="AG343" s="622"/>
      <c r="AH343" s="622"/>
      <c r="AI343" s="622"/>
      <c r="AJ343" s="622"/>
      <c r="AK343" s="654"/>
      <c r="AL343" s="622" t="str">
        <f t="shared" ref="AL343:AV343" si="913">IF(AL340="","",AL340*AL342)</f>
        <v/>
      </c>
      <c r="AM343" s="622" t="str">
        <f t="shared" si="913"/>
        <v/>
      </c>
      <c r="AN343" s="622" t="str">
        <f t="shared" si="913"/>
        <v/>
      </c>
      <c r="AO343" s="622" t="str">
        <f t="shared" si="913"/>
        <v/>
      </c>
      <c r="AP343" s="622" t="str">
        <f t="shared" si="913"/>
        <v/>
      </c>
      <c r="AQ343" s="622" t="str">
        <f t="shared" si="913"/>
        <v/>
      </c>
      <c r="AR343" s="622" t="str">
        <f t="shared" si="913"/>
        <v/>
      </c>
      <c r="AS343" s="622" t="str">
        <f t="shared" si="913"/>
        <v/>
      </c>
      <c r="AT343" s="622" t="str">
        <f t="shared" si="913"/>
        <v/>
      </c>
      <c r="AU343" s="622" t="str">
        <f t="shared" si="913"/>
        <v/>
      </c>
      <c r="AV343" s="622" t="str">
        <f t="shared" si="913"/>
        <v/>
      </c>
      <c r="AW343" s="622"/>
      <c r="AX343" s="622"/>
      <c r="AY343" s="622"/>
      <c r="AZ343" s="622"/>
      <c r="BA343" s="622"/>
      <c r="BB343" s="622"/>
      <c r="BC343" s="654"/>
      <c r="BD343" s="622" t="str">
        <f t="shared" ref="BD343:BN343" si="914">IF(BD340="","",BD340*BD342)</f>
        <v/>
      </c>
      <c r="BE343" s="622" t="str">
        <f t="shared" si="914"/>
        <v/>
      </c>
      <c r="BF343" s="622" t="str">
        <f t="shared" si="914"/>
        <v/>
      </c>
      <c r="BG343" s="622" t="str">
        <f t="shared" si="914"/>
        <v/>
      </c>
      <c r="BH343" s="622" t="str">
        <f t="shared" si="914"/>
        <v/>
      </c>
      <c r="BI343" s="622" t="str">
        <f t="shared" si="914"/>
        <v/>
      </c>
      <c r="BJ343" s="622" t="str">
        <f t="shared" si="914"/>
        <v/>
      </c>
      <c r="BK343" s="622" t="str">
        <f t="shared" si="914"/>
        <v/>
      </c>
      <c r="BL343" s="622" t="str">
        <f t="shared" si="914"/>
        <v/>
      </c>
      <c r="BM343" s="622" t="str">
        <f t="shared" si="914"/>
        <v/>
      </c>
      <c r="BN343" s="622" t="str">
        <f t="shared" si="914"/>
        <v/>
      </c>
      <c r="BO343" s="622"/>
      <c r="BP343" s="622"/>
      <c r="BQ343" s="622"/>
      <c r="BR343" s="622"/>
      <c r="BS343" s="622"/>
      <c r="BT343" s="622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80" t="str">
        <f t="shared" si="889"/>
        <v/>
      </c>
      <c r="CD343" s="1321" t="str">
        <f t="shared" si="890"/>
        <v/>
      </c>
      <c r="CE343" s="1322" t="str">
        <f t="shared" si="890"/>
        <v/>
      </c>
      <c r="CF343" s="1322" t="str">
        <f t="shared" si="890"/>
        <v/>
      </c>
      <c r="CG343" s="1322" t="str">
        <f t="shared" si="890"/>
        <v/>
      </c>
      <c r="CH343" s="1322" t="str">
        <f t="shared" si="890"/>
        <v/>
      </c>
      <c r="CI343" s="1323" t="str">
        <f t="shared" si="890"/>
        <v/>
      </c>
      <c r="CJ343" s="1322" t="str">
        <f t="shared" si="890"/>
        <v/>
      </c>
      <c r="CK343" s="1322" t="str">
        <f t="shared" si="890"/>
        <v/>
      </c>
      <c r="CL343" s="1322" t="str">
        <f t="shared" si="890"/>
        <v/>
      </c>
      <c r="CM343" s="1322" t="str">
        <f t="shared" si="890"/>
        <v/>
      </c>
      <c r="CN343" s="1321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5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1" t="s">
        <v>259</v>
      </c>
      <c r="B344" s="694">
        <f>5790*$K$1</f>
        <v>24241.572</v>
      </c>
      <c r="C344" s="694">
        <f t="shared" ref="C344:R344" si="915">5790*$K$1</f>
        <v>24241.572</v>
      </c>
      <c r="D344" s="694">
        <f t="shared" si="915"/>
        <v>24241.572</v>
      </c>
      <c r="E344" s="694">
        <f t="shared" si="915"/>
        <v>24241.572</v>
      </c>
      <c r="F344" s="694">
        <f t="shared" si="915"/>
        <v>24241.572</v>
      </c>
      <c r="G344" s="694">
        <f t="shared" si="915"/>
        <v>24241.572</v>
      </c>
      <c r="H344" s="694">
        <f t="shared" si="915"/>
        <v>24241.572</v>
      </c>
      <c r="I344" s="694">
        <f t="shared" si="915"/>
        <v>24241.572</v>
      </c>
      <c r="J344" s="694">
        <f t="shared" si="915"/>
        <v>24241.572</v>
      </c>
      <c r="K344" s="694">
        <f t="shared" si="915"/>
        <v>24241.572</v>
      </c>
      <c r="L344" s="694">
        <f t="shared" si="915"/>
        <v>24241.572</v>
      </c>
      <c r="M344" s="694">
        <f t="shared" si="915"/>
        <v>24241.572</v>
      </c>
      <c r="N344" s="694">
        <f t="shared" si="915"/>
        <v>24241.572</v>
      </c>
      <c r="O344" s="694">
        <f t="shared" si="915"/>
        <v>24241.572</v>
      </c>
      <c r="P344" s="694">
        <f t="shared" si="915"/>
        <v>24241.572</v>
      </c>
      <c r="Q344" s="694">
        <f t="shared" si="915"/>
        <v>24241.572</v>
      </c>
      <c r="R344" s="694">
        <f t="shared" si="915"/>
        <v>24241.572</v>
      </c>
      <c r="S344" s="702"/>
      <c r="T344" s="694">
        <f>5790*$K$1</f>
        <v>24241.572</v>
      </c>
      <c r="U344" s="694">
        <f t="shared" ref="U344:AD344" si="916">5790*$K$1</f>
        <v>24241.572</v>
      </c>
      <c r="V344" s="694">
        <f t="shared" si="916"/>
        <v>24241.572</v>
      </c>
      <c r="W344" s="694">
        <f t="shared" si="916"/>
        <v>24241.572</v>
      </c>
      <c r="X344" s="694">
        <f t="shared" si="916"/>
        <v>24241.572</v>
      </c>
      <c r="Y344" s="694">
        <f t="shared" si="916"/>
        <v>24241.572</v>
      </c>
      <c r="Z344" s="694">
        <f t="shared" si="916"/>
        <v>24241.572</v>
      </c>
      <c r="AA344" s="694">
        <f t="shared" si="916"/>
        <v>24241.572</v>
      </c>
      <c r="AB344" s="694">
        <f t="shared" si="916"/>
        <v>24241.572</v>
      </c>
      <c r="AC344" s="694">
        <f t="shared" si="916"/>
        <v>24241.572</v>
      </c>
      <c r="AD344" s="694">
        <f t="shared" si="916"/>
        <v>24241.572</v>
      </c>
      <c r="AE344" s="694"/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V344" si="917">5790*$K$1</f>
        <v>24241.572</v>
      </c>
      <c r="AN344" s="694">
        <f t="shared" si="917"/>
        <v>24241.572</v>
      </c>
      <c r="AO344" s="694">
        <f t="shared" si="917"/>
        <v>24241.572</v>
      </c>
      <c r="AP344" s="694">
        <f t="shared" si="917"/>
        <v>24241.572</v>
      </c>
      <c r="AQ344" s="694">
        <f t="shared" si="917"/>
        <v>24241.572</v>
      </c>
      <c r="AR344" s="694">
        <f t="shared" si="917"/>
        <v>24241.572</v>
      </c>
      <c r="AS344" s="694">
        <f t="shared" si="917"/>
        <v>24241.572</v>
      </c>
      <c r="AT344" s="694">
        <f t="shared" si="917"/>
        <v>24241.572</v>
      </c>
      <c r="AU344" s="694">
        <f t="shared" si="917"/>
        <v>24241.572</v>
      </c>
      <c r="AV344" s="694">
        <f t="shared" si="917"/>
        <v>24241.572</v>
      </c>
      <c r="AW344" s="694"/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18">5790*$K$1</f>
        <v>24241.572</v>
      </c>
      <c r="BF344" s="694">
        <f t="shared" si="918"/>
        <v>24241.572</v>
      </c>
      <c r="BG344" s="694">
        <f t="shared" si="918"/>
        <v>24241.572</v>
      </c>
      <c r="BH344" s="694">
        <f t="shared" si="918"/>
        <v>24241.572</v>
      </c>
      <c r="BI344" s="694">
        <f t="shared" si="918"/>
        <v>24241.572</v>
      </c>
      <c r="BJ344" s="694">
        <f t="shared" si="918"/>
        <v>24241.572</v>
      </c>
      <c r="BK344" s="694">
        <f t="shared" si="918"/>
        <v>24241.572</v>
      </c>
      <c r="BL344" s="694">
        <f t="shared" si="918"/>
        <v>24241.572</v>
      </c>
      <c r="BM344" s="694">
        <f t="shared" si="918"/>
        <v>24241.572</v>
      </c>
      <c r="BN344" s="694">
        <f t="shared" si="918"/>
        <v>24241.572</v>
      </c>
      <c r="BO344" s="694"/>
      <c r="BP344" s="694"/>
      <c r="BQ344" s="694"/>
      <c r="BR344" s="694"/>
      <c r="BS344" s="694"/>
      <c r="BT344" s="694"/>
      <c r="BU344" s="689"/>
      <c r="BV344" s="694">
        <f t="shared" si="918"/>
        <v>24241.572</v>
      </c>
      <c r="BW344" s="694">
        <f t="shared" si="918"/>
        <v>24241.572</v>
      </c>
      <c r="BX344" s="694">
        <f t="shared" si="918"/>
        <v>24241.572</v>
      </c>
      <c r="BY344" s="694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80">
        <f t="shared" si="889"/>
        <v>24241.572</v>
      </c>
      <c r="CD344" s="1321">
        <f t="shared" si="890"/>
        <v>24241.572</v>
      </c>
      <c r="CE344" s="1322">
        <f t="shared" si="890"/>
        <v>24241.572</v>
      </c>
      <c r="CF344" s="1322">
        <f t="shared" si="890"/>
        <v>24241.572</v>
      </c>
      <c r="CG344" s="1322">
        <f t="shared" si="890"/>
        <v>24241.572</v>
      </c>
      <c r="CH344" s="1322">
        <f t="shared" si="890"/>
        <v>24241.572</v>
      </c>
      <c r="CI344" s="1323">
        <f t="shared" si="890"/>
        <v>24241.572</v>
      </c>
      <c r="CJ344" s="1322">
        <f t="shared" si="890"/>
        <v>24241.572</v>
      </c>
      <c r="CK344" s="1322">
        <f t="shared" si="890"/>
        <v>24241.572</v>
      </c>
      <c r="CL344" s="1322">
        <f t="shared" si="890"/>
        <v>24241.572</v>
      </c>
      <c r="CM344" s="1322">
        <f t="shared" si="890"/>
        <v>24241.572</v>
      </c>
      <c r="CN344" s="1321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5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80" t="str">
        <f t="shared" si="889"/>
        <v/>
      </c>
      <c r="CD345" s="1321" t="str">
        <f t="shared" si="890"/>
        <v/>
      </c>
      <c r="CE345" s="1322" t="str">
        <f t="shared" si="890"/>
        <v/>
      </c>
      <c r="CF345" s="1322" t="str">
        <f t="shared" si="890"/>
        <v/>
      </c>
      <c r="CG345" s="1322" t="str">
        <f t="shared" si="890"/>
        <v/>
      </c>
      <c r="CH345" s="1322" t="str">
        <f t="shared" si="890"/>
        <v/>
      </c>
      <c r="CI345" s="1323" t="str">
        <f t="shared" si="890"/>
        <v/>
      </c>
      <c r="CJ345" s="1322" t="str">
        <f t="shared" si="890"/>
        <v/>
      </c>
      <c r="CK345" s="1322" t="str">
        <f t="shared" si="890"/>
        <v/>
      </c>
      <c r="CL345" s="1322" t="str">
        <f t="shared" si="890"/>
        <v/>
      </c>
      <c r="CM345" s="1322" t="str">
        <f t="shared" si="890"/>
        <v/>
      </c>
      <c r="CN345" s="1321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5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2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1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1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80" t="str">
        <f t="shared" si="889"/>
        <v/>
      </c>
      <c r="CD346" s="1321" t="str">
        <f t="shared" si="890"/>
        <v/>
      </c>
      <c r="CE346" s="1322" t="str">
        <f t="shared" si="890"/>
        <v/>
      </c>
      <c r="CF346" s="1322" t="str">
        <f t="shared" si="890"/>
        <v/>
      </c>
      <c r="CG346" s="1322" t="str">
        <f t="shared" si="890"/>
        <v/>
      </c>
      <c r="CH346" s="1322" t="str">
        <f t="shared" si="890"/>
        <v/>
      </c>
      <c r="CI346" s="1323" t="str">
        <f t="shared" si="890"/>
        <v/>
      </c>
      <c r="CJ346" s="1322" t="str">
        <f t="shared" si="890"/>
        <v/>
      </c>
      <c r="CK346" s="1322" t="str">
        <f t="shared" si="890"/>
        <v/>
      </c>
      <c r="CL346" s="1322" t="str">
        <f t="shared" si="890"/>
        <v/>
      </c>
      <c r="CM346" s="1322" t="str">
        <f t="shared" si="890"/>
        <v/>
      </c>
      <c r="CN346" s="1321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5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2" t="s">
        <v>182</v>
      </c>
      <c r="B347" s="622" t="str">
        <f t="shared" ref="B347:R347" si="919">IF(B345="","",B345*B346)</f>
        <v/>
      </c>
      <c r="C347" s="622" t="str">
        <f t="shared" si="919"/>
        <v/>
      </c>
      <c r="D347" s="622" t="str">
        <f t="shared" si="919"/>
        <v/>
      </c>
      <c r="E347" s="622" t="str">
        <f t="shared" si="919"/>
        <v/>
      </c>
      <c r="F347" s="622" t="str">
        <f t="shared" si="919"/>
        <v/>
      </c>
      <c r="G347" s="622" t="str">
        <f t="shared" si="919"/>
        <v/>
      </c>
      <c r="H347" s="622" t="str">
        <f t="shared" si="919"/>
        <v/>
      </c>
      <c r="I347" s="622" t="str">
        <f t="shared" si="919"/>
        <v/>
      </c>
      <c r="J347" s="622" t="str">
        <f t="shared" si="919"/>
        <v/>
      </c>
      <c r="K347" s="622" t="str">
        <f t="shared" si="919"/>
        <v/>
      </c>
      <c r="L347" s="622" t="str">
        <f t="shared" si="919"/>
        <v/>
      </c>
      <c r="M347" s="622" t="str">
        <f t="shared" si="919"/>
        <v/>
      </c>
      <c r="N347" s="622" t="str">
        <f t="shared" si="919"/>
        <v/>
      </c>
      <c r="O347" s="622" t="str">
        <f t="shared" si="919"/>
        <v/>
      </c>
      <c r="P347" s="622" t="str">
        <f t="shared" si="919"/>
        <v/>
      </c>
      <c r="Q347" s="622" t="str">
        <f t="shared" si="919"/>
        <v/>
      </c>
      <c r="R347" s="622" t="str">
        <f t="shared" si="919"/>
        <v/>
      </c>
      <c r="S347" s="654"/>
      <c r="T347" s="622" t="str">
        <f t="shared" ref="T347:AD347" si="920">IF(T345="","",T345*T346)</f>
        <v/>
      </c>
      <c r="U347" s="622" t="str">
        <f t="shared" si="920"/>
        <v/>
      </c>
      <c r="V347" s="622" t="str">
        <f t="shared" si="920"/>
        <v/>
      </c>
      <c r="W347" s="622" t="str">
        <f t="shared" si="920"/>
        <v/>
      </c>
      <c r="X347" s="622" t="str">
        <f t="shared" si="920"/>
        <v/>
      </c>
      <c r="Y347" s="622" t="str">
        <f t="shared" si="920"/>
        <v/>
      </c>
      <c r="Z347" s="622" t="str">
        <f t="shared" si="920"/>
        <v/>
      </c>
      <c r="AA347" s="622" t="str">
        <f t="shared" si="920"/>
        <v/>
      </c>
      <c r="AB347" s="622" t="str">
        <f t="shared" si="920"/>
        <v/>
      </c>
      <c r="AC347" s="622" t="str">
        <f t="shared" si="920"/>
        <v/>
      </c>
      <c r="AD347" s="622" t="str">
        <f t="shared" si="920"/>
        <v/>
      </c>
      <c r="AE347" s="622"/>
      <c r="AF347" s="622"/>
      <c r="AG347" s="622"/>
      <c r="AH347" s="622"/>
      <c r="AI347" s="622"/>
      <c r="AJ347" s="622"/>
      <c r="AK347" s="654"/>
      <c r="AL347" s="622" t="str">
        <f t="shared" ref="AL347:AV347" si="921">IF(AL345="","",AL345*AL346)</f>
        <v/>
      </c>
      <c r="AM347" s="622" t="str">
        <f t="shared" si="921"/>
        <v/>
      </c>
      <c r="AN347" s="622" t="str">
        <f t="shared" si="921"/>
        <v/>
      </c>
      <c r="AO347" s="622" t="str">
        <f t="shared" si="921"/>
        <v/>
      </c>
      <c r="AP347" s="622" t="str">
        <f t="shared" si="921"/>
        <v/>
      </c>
      <c r="AQ347" s="622" t="str">
        <f t="shared" si="921"/>
        <v/>
      </c>
      <c r="AR347" s="622" t="str">
        <f t="shared" si="921"/>
        <v/>
      </c>
      <c r="AS347" s="622" t="str">
        <f t="shared" si="921"/>
        <v/>
      </c>
      <c r="AT347" s="622" t="str">
        <f t="shared" si="921"/>
        <v/>
      </c>
      <c r="AU347" s="622" t="str">
        <f t="shared" si="921"/>
        <v/>
      </c>
      <c r="AV347" s="622" t="str">
        <f t="shared" si="921"/>
        <v/>
      </c>
      <c r="AW347" s="622"/>
      <c r="AX347" s="622"/>
      <c r="AY347" s="622"/>
      <c r="AZ347" s="622"/>
      <c r="BA347" s="622"/>
      <c r="BB347" s="622"/>
      <c r="BC347" s="654"/>
      <c r="BD347" s="622" t="str">
        <f t="shared" ref="BD347:BN347" si="922">IF(BD345="","",BD345*BD346)</f>
        <v/>
      </c>
      <c r="BE347" s="622" t="str">
        <f t="shared" si="922"/>
        <v/>
      </c>
      <c r="BF347" s="622" t="str">
        <f t="shared" si="922"/>
        <v/>
      </c>
      <c r="BG347" s="622" t="str">
        <f t="shared" si="922"/>
        <v/>
      </c>
      <c r="BH347" s="622" t="str">
        <f t="shared" si="922"/>
        <v/>
      </c>
      <c r="BI347" s="622" t="str">
        <f t="shared" si="922"/>
        <v/>
      </c>
      <c r="BJ347" s="622" t="str">
        <f t="shared" si="922"/>
        <v/>
      </c>
      <c r="BK347" s="622" t="str">
        <f t="shared" si="922"/>
        <v/>
      </c>
      <c r="BL347" s="622" t="str">
        <f t="shared" si="922"/>
        <v/>
      </c>
      <c r="BM347" s="622" t="str">
        <f t="shared" si="922"/>
        <v/>
      </c>
      <c r="BN347" s="622" t="str">
        <f t="shared" si="922"/>
        <v/>
      </c>
      <c r="BO347" s="622"/>
      <c r="BP347" s="622"/>
      <c r="BQ347" s="622"/>
      <c r="BR347" s="622"/>
      <c r="BS347" s="622"/>
      <c r="BT347" s="622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80" t="str">
        <f t="shared" si="889"/>
        <v/>
      </c>
      <c r="CD347" s="1321" t="str">
        <f t="shared" si="890"/>
        <v/>
      </c>
      <c r="CE347" s="1322" t="str">
        <f t="shared" si="890"/>
        <v/>
      </c>
      <c r="CF347" s="1322" t="str">
        <f t="shared" si="890"/>
        <v/>
      </c>
      <c r="CG347" s="1322" t="str">
        <f t="shared" si="890"/>
        <v/>
      </c>
      <c r="CH347" s="1322" t="str">
        <f t="shared" si="890"/>
        <v/>
      </c>
      <c r="CI347" s="1323" t="str">
        <f t="shared" si="890"/>
        <v/>
      </c>
      <c r="CJ347" s="1322" t="str">
        <f t="shared" si="890"/>
        <v/>
      </c>
      <c r="CK347" s="1322" t="str">
        <f t="shared" si="890"/>
        <v/>
      </c>
      <c r="CL347" s="1322" t="str">
        <f t="shared" si="890"/>
        <v/>
      </c>
      <c r="CM347" s="1322" t="str">
        <f t="shared" si="890"/>
        <v/>
      </c>
      <c r="CN347" s="1321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5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2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80" t="str">
        <f t="shared" si="889"/>
        <v/>
      </c>
      <c r="CD348" s="1321" t="str">
        <f t="shared" si="890"/>
        <v/>
      </c>
      <c r="CE348" s="1322" t="str">
        <f t="shared" si="890"/>
        <v/>
      </c>
      <c r="CF348" s="1322" t="str">
        <f t="shared" si="890"/>
        <v/>
      </c>
      <c r="CG348" s="1322" t="str">
        <f t="shared" si="890"/>
        <v/>
      </c>
      <c r="CH348" s="1322" t="str">
        <f t="shared" si="890"/>
        <v/>
      </c>
      <c r="CI348" s="1323" t="str">
        <f t="shared" si="890"/>
        <v/>
      </c>
      <c r="CJ348" s="1322" t="str">
        <f t="shared" si="890"/>
        <v/>
      </c>
      <c r="CK348" s="1322" t="str">
        <f t="shared" si="890"/>
        <v/>
      </c>
      <c r="CL348" s="1322" t="str">
        <f t="shared" si="890"/>
        <v/>
      </c>
      <c r="CM348" s="1322" t="str">
        <f t="shared" si="890"/>
        <v/>
      </c>
      <c r="CN348" s="1321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5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0" t="s">
        <v>226</v>
      </c>
      <c r="B349" s="625" t="str">
        <f t="shared" ref="B349:R349" si="923">IF(B343="","",(B343-B345-B348)*B344/B$46/365/$G$1)</f>
        <v/>
      </c>
      <c r="C349" s="625" t="str">
        <f t="shared" si="923"/>
        <v/>
      </c>
      <c r="D349" s="625" t="str">
        <f t="shared" si="923"/>
        <v/>
      </c>
      <c r="E349" s="625" t="str">
        <f t="shared" si="923"/>
        <v/>
      </c>
      <c r="F349" s="625" t="str">
        <f t="shared" si="923"/>
        <v/>
      </c>
      <c r="G349" s="625" t="str">
        <f t="shared" si="923"/>
        <v/>
      </c>
      <c r="H349" s="625" t="str">
        <f t="shared" si="923"/>
        <v/>
      </c>
      <c r="I349" s="625" t="str">
        <f t="shared" si="923"/>
        <v/>
      </c>
      <c r="J349" s="625" t="str">
        <f t="shared" si="923"/>
        <v/>
      </c>
      <c r="K349" s="625" t="str">
        <f t="shared" si="923"/>
        <v/>
      </c>
      <c r="L349" s="625" t="str">
        <f t="shared" si="923"/>
        <v/>
      </c>
      <c r="M349" s="625" t="str">
        <f t="shared" si="923"/>
        <v/>
      </c>
      <c r="N349" s="625" t="str">
        <f t="shared" si="923"/>
        <v/>
      </c>
      <c r="O349" s="625" t="str">
        <f t="shared" si="923"/>
        <v/>
      </c>
      <c r="P349" s="625" t="str">
        <f t="shared" si="923"/>
        <v/>
      </c>
      <c r="Q349" s="625" t="str">
        <f t="shared" si="923"/>
        <v/>
      </c>
      <c r="R349" s="625" t="str">
        <f t="shared" si="923"/>
        <v/>
      </c>
      <c r="S349" s="644"/>
      <c r="T349" s="625" t="str">
        <f t="shared" ref="T349:AD349" si="924">IF(T343="","",(T343-T345-T348)*T344/T$46/365/$G$1)</f>
        <v/>
      </c>
      <c r="U349" s="625" t="str">
        <f t="shared" si="924"/>
        <v/>
      </c>
      <c r="V349" s="625" t="str">
        <f t="shared" si="924"/>
        <v/>
      </c>
      <c r="W349" s="625" t="str">
        <f t="shared" si="924"/>
        <v/>
      </c>
      <c r="X349" s="625" t="str">
        <f t="shared" si="924"/>
        <v/>
      </c>
      <c r="Y349" s="625" t="str">
        <f t="shared" si="924"/>
        <v/>
      </c>
      <c r="Z349" s="625" t="str">
        <f t="shared" si="924"/>
        <v/>
      </c>
      <c r="AA349" s="625" t="str">
        <f t="shared" si="924"/>
        <v/>
      </c>
      <c r="AB349" s="625" t="str">
        <f t="shared" si="924"/>
        <v/>
      </c>
      <c r="AC349" s="625" t="str">
        <f t="shared" si="924"/>
        <v/>
      </c>
      <c r="AD349" s="625" t="str">
        <f t="shared" si="924"/>
        <v/>
      </c>
      <c r="AE349" s="625"/>
      <c r="AF349" s="625"/>
      <c r="AG349" s="625"/>
      <c r="AH349" s="625"/>
      <c r="AI349" s="625"/>
      <c r="AJ349" s="625"/>
      <c r="AK349" s="644"/>
      <c r="AL349" s="625" t="str">
        <f t="shared" ref="AL349:AV349" si="925">IF(AL343="","",(AL343-AL345-AL348)*AL344/AL$46/365/$G$1)</f>
        <v/>
      </c>
      <c r="AM349" s="625" t="str">
        <f t="shared" si="925"/>
        <v/>
      </c>
      <c r="AN349" s="625" t="str">
        <f t="shared" si="925"/>
        <v/>
      </c>
      <c r="AO349" s="625" t="str">
        <f t="shared" si="925"/>
        <v/>
      </c>
      <c r="AP349" s="625" t="str">
        <f t="shared" si="925"/>
        <v/>
      </c>
      <c r="AQ349" s="625" t="str">
        <f t="shared" si="925"/>
        <v/>
      </c>
      <c r="AR349" s="625" t="str">
        <f t="shared" si="925"/>
        <v/>
      </c>
      <c r="AS349" s="625" t="str">
        <f t="shared" si="925"/>
        <v/>
      </c>
      <c r="AT349" s="625" t="str">
        <f t="shared" si="925"/>
        <v/>
      </c>
      <c r="AU349" s="625" t="str">
        <f t="shared" si="925"/>
        <v/>
      </c>
      <c r="AV349" s="625" t="str">
        <f t="shared" si="925"/>
        <v/>
      </c>
      <c r="AW349" s="625"/>
      <c r="AX349" s="625"/>
      <c r="AY349" s="625"/>
      <c r="AZ349" s="625"/>
      <c r="BA349" s="625"/>
      <c r="BB349" s="625"/>
      <c r="BC349" s="644"/>
      <c r="BD349" s="625" t="str">
        <f t="shared" ref="BD349:BN349" si="926">IF(BD343="","",(BD343-BD345-BD348)*BD344/BD$46/365/$G$1)</f>
        <v/>
      </c>
      <c r="BE349" s="625" t="str">
        <f t="shared" si="926"/>
        <v/>
      </c>
      <c r="BF349" s="625" t="str">
        <f t="shared" si="926"/>
        <v/>
      </c>
      <c r="BG349" s="625" t="str">
        <f t="shared" si="926"/>
        <v/>
      </c>
      <c r="BH349" s="625" t="str">
        <f t="shared" si="926"/>
        <v/>
      </c>
      <c r="BI349" s="625" t="str">
        <f t="shared" si="926"/>
        <v/>
      </c>
      <c r="BJ349" s="625" t="str">
        <f t="shared" si="926"/>
        <v/>
      </c>
      <c r="BK349" s="625" t="str">
        <f t="shared" si="926"/>
        <v/>
      </c>
      <c r="BL349" s="625" t="str">
        <f t="shared" si="926"/>
        <v/>
      </c>
      <c r="BM349" s="625" t="str">
        <f t="shared" si="926"/>
        <v/>
      </c>
      <c r="BN349" s="625" t="str">
        <f t="shared" si="926"/>
        <v/>
      </c>
      <c r="BO349" s="625"/>
      <c r="BP349" s="625"/>
      <c r="BQ349" s="625"/>
      <c r="BR349" s="625"/>
      <c r="BS349" s="625"/>
      <c r="BT349" s="625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3" t="str">
        <f t="shared" si="889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27"/>
        <v/>
      </c>
      <c r="CG349" s="1325" t="str">
        <f t="shared" si="927"/>
        <v/>
      </c>
      <c r="CH349" s="1325" t="str">
        <f t="shared" si="927"/>
        <v/>
      </c>
      <c r="CI349" s="1326" t="str">
        <f t="shared" si="927"/>
        <v/>
      </c>
      <c r="CJ349" s="1325" t="str">
        <f t="shared" si="927"/>
        <v/>
      </c>
      <c r="CK349" s="1325" t="str">
        <f t="shared" si="927"/>
        <v/>
      </c>
      <c r="CL349" s="1325" t="str">
        <f t="shared" si="927"/>
        <v/>
      </c>
      <c r="CM349" s="1325" t="str">
        <f t="shared" si="927"/>
        <v/>
      </c>
      <c r="CN349" s="1324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5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80" t="str">
        <f t="shared" si="889"/>
        <v/>
      </c>
      <c r="CD350" s="132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2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2" t="str">
        <f t="shared" si="928"/>
        <v/>
      </c>
      <c r="CG350" s="1322" t="str">
        <f t="shared" si="928"/>
        <v/>
      </c>
      <c r="CH350" s="1322" t="str">
        <f t="shared" si="928"/>
        <v/>
      </c>
      <c r="CI350" s="1323" t="str">
        <f t="shared" si="928"/>
        <v/>
      </c>
      <c r="CJ350" s="1322" t="str">
        <f t="shared" si="928"/>
        <v/>
      </c>
      <c r="CK350" s="1322" t="str">
        <f t="shared" si="928"/>
        <v/>
      </c>
      <c r="CL350" s="1322" t="str">
        <f t="shared" si="928"/>
        <v/>
      </c>
      <c r="CM350" s="1322" t="str">
        <f t="shared" si="928"/>
        <v/>
      </c>
      <c r="CN350" s="1321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5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9"/>
      <c r="CD351" s="1348"/>
      <c r="CE351" s="1349"/>
      <c r="CF351" s="1349"/>
      <c r="CG351" s="1349"/>
      <c r="CH351" s="1349"/>
      <c r="CI351" s="1349"/>
      <c r="CJ351" s="1349"/>
      <c r="CK351" s="1349"/>
      <c r="CL351" s="1349"/>
      <c r="CM351" s="1349"/>
      <c r="CN351" s="1348"/>
      <c r="CO351" s="711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80" t="str">
        <f t="shared" ref="CC352:CC361" si="932">IF(DH352&lt;3,"",(SUM(BD352:BT352)-MIN(BD352:BT352)-MAX(BD352:BT352))/(DH352-2))</f>
        <v/>
      </c>
      <c r="CD352" s="1321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2" t="str">
        <f t="shared" si="933"/>
        <v/>
      </c>
      <c r="CF352" s="1322" t="str">
        <f t="shared" si="933"/>
        <v/>
      </c>
      <c r="CG352" s="1322" t="str">
        <f t="shared" si="933"/>
        <v/>
      </c>
      <c r="CH352" s="1322" t="str">
        <f t="shared" si="933"/>
        <v/>
      </c>
      <c r="CI352" s="1323" t="str">
        <f t="shared" si="933"/>
        <v/>
      </c>
      <c r="CJ352" s="1322" t="str">
        <f t="shared" si="933"/>
        <v/>
      </c>
      <c r="CK352" s="1322" t="str">
        <f t="shared" si="933"/>
        <v/>
      </c>
      <c r="CL352" s="1322" t="str">
        <f t="shared" si="933"/>
        <v/>
      </c>
      <c r="CM352" s="1322" t="str">
        <f t="shared" si="933"/>
        <v/>
      </c>
      <c r="CN352" s="1321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5"/>
      <c r="DJ352" s="637"/>
      <c r="DK352" s="637"/>
      <c r="DL352" s="637"/>
      <c r="DM352" s="637"/>
      <c r="DN352" s="637"/>
      <c r="DO352" s="637"/>
      <c r="DP352" s="637"/>
      <c r="DQ352" s="637"/>
      <c r="DR352" s="706"/>
    </row>
    <row r="353" spans="1:122" s="478" customFormat="1" ht="15.75" customHeight="1">
      <c r="A353" s="701" t="s">
        <v>269</v>
      </c>
      <c r="B353" s="622" t="str">
        <f t="shared" ref="B353:R353" si="954">IF(B350="","",B350*B352)</f>
        <v/>
      </c>
      <c r="C353" s="622" t="str">
        <f t="shared" si="954"/>
        <v/>
      </c>
      <c r="D353" s="622" t="str">
        <f t="shared" si="954"/>
        <v/>
      </c>
      <c r="E353" s="622" t="str">
        <f t="shared" si="954"/>
        <v/>
      </c>
      <c r="F353" s="622" t="str">
        <f t="shared" si="954"/>
        <v/>
      </c>
      <c r="G353" s="622" t="str">
        <f t="shared" si="954"/>
        <v/>
      </c>
      <c r="H353" s="622" t="str">
        <f t="shared" si="954"/>
        <v/>
      </c>
      <c r="I353" s="622" t="str">
        <f t="shared" si="954"/>
        <v/>
      </c>
      <c r="J353" s="622" t="str">
        <f t="shared" si="954"/>
        <v/>
      </c>
      <c r="K353" s="622" t="str">
        <f t="shared" si="954"/>
        <v/>
      </c>
      <c r="L353" s="622" t="str">
        <f t="shared" si="954"/>
        <v/>
      </c>
      <c r="M353" s="622" t="str">
        <f t="shared" si="954"/>
        <v/>
      </c>
      <c r="N353" s="622" t="str">
        <f t="shared" si="954"/>
        <v/>
      </c>
      <c r="O353" s="622" t="str">
        <f t="shared" si="954"/>
        <v/>
      </c>
      <c r="P353" s="622" t="str">
        <f t="shared" si="954"/>
        <v/>
      </c>
      <c r="Q353" s="622" t="str">
        <f t="shared" si="954"/>
        <v/>
      </c>
      <c r="R353" s="622" t="str">
        <f t="shared" si="954"/>
        <v/>
      </c>
      <c r="S353" s="654"/>
      <c r="T353" s="622" t="str">
        <f t="shared" ref="T353:AD353" si="955">IF(T350="","",T350*T352)</f>
        <v/>
      </c>
      <c r="U353" s="622" t="str">
        <f t="shared" si="955"/>
        <v/>
      </c>
      <c r="V353" s="622" t="str">
        <f t="shared" si="955"/>
        <v/>
      </c>
      <c r="W353" s="622" t="str">
        <f t="shared" si="955"/>
        <v/>
      </c>
      <c r="X353" s="622" t="str">
        <f t="shared" si="955"/>
        <v/>
      </c>
      <c r="Y353" s="622" t="str">
        <f t="shared" si="955"/>
        <v/>
      </c>
      <c r="Z353" s="622" t="str">
        <f t="shared" si="955"/>
        <v/>
      </c>
      <c r="AA353" s="622" t="str">
        <f t="shared" si="955"/>
        <v/>
      </c>
      <c r="AB353" s="622" t="str">
        <f t="shared" si="955"/>
        <v/>
      </c>
      <c r="AC353" s="622" t="str">
        <f t="shared" si="955"/>
        <v/>
      </c>
      <c r="AD353" s="622" t="str">
        <f t="shared" si="955"/>
        <v/>
      </c>
      <c r="AE353" s="622"/>
      <c r="AF353" s="622"/>
      <c r="AG353" s="622"/>
      <c r="AH353" s="622"/>
      <c r="AI353" s="622"/>
      <c r="AJ353" s="622"/>
      <c r="AK353" s="654"/>
      <c r="AL353" s="622" t="str">
        <f t="shared" ref="AL353:AV353" si="956">IF(AL350="","",AL350*AL352)</f>
        <v/>
      </c>
      <c r="AM353" s="622" t="str">
        <f t="shared" si="956"/>
        <v/>
      </c>
      <c r="AN353" s="622" t="str">
        <f t="shared" si="956"/>
        <v/>
      </c>
      <c r="AO353" s="622" t="str">
        <f t="shared" si="956"/>
        <v/>
      </c>
      <c r="AP353" s="622" t="str">
        <f t="shared" si="956"/>
        <v/>
      </c>
      <c r="AQ353" s="622" t="str">
        <f t="shared" si="956"/>
        <v/>
      </c>
      <c r="AR353" s="622" t="str">
        <f t="shared" si="956"/>
        <v/>
      </c>
      <c r="AS353" s="622" t="str">
        <f t="shared" si="956"/>
        <v/>
      </c>
      <c r="AT353" s="622" t="str">
        <f t="shared" si="956"/>
        <v/>
      </c>
      <c r="AU353" s="622" t="str">
        <f t="shared" si="956"/>
        <v/>
      </c>
      <c r="AV353" s="622" t="str">
        <f t="shared" si="956"/>
        <v/>
      </c>
      <c r="AW353" s="622"/>
      <c r="AX353" s="622"/>
      <c r="AY353" s="622"/>
      <c r="AZ353" s="622"/>
      <c r="BA353" s="622"/>
      <c r="BB353" s="622"/>
      <c r="BC353" s="654"/>
      <c r="BD353" s="622" t="str">
        <f t="shared" ref="BD353:BN353" si="957">IF(BD350="","",BD350*BD352)</f>
        <v/>
      </c>
      <c r="BE353" s="622" t="str">
        <f t="shared" si="957"/>
        <v/>
      </c>
      <c r="BF353" s="622" t="str">
        <f t="shared" si="957"/>
        <v/>
      </c>
      <c r="BG353" s="622" t="str">
        <f t="shared" si="957"/>
        <v/>
      </c>
      <c r="BH353" s="622" t="str">
        <f t="shared" si="957"/>
        <v/>
      </c>
      <c r="BI353" s="622" t="str">
        <f t="shared" si="957"/>
        <v/>
      </c>
      <c r="BJ353" s="622" t="str">
        <f t="shared" si="957"/>
        <v/>
      </c>
      <c r="BK353" s="622" t="str">
        <f t="shared" si="957"/>
        <v/>
      </c>
      <c r="BL353" s="622" t="str">
        <f t="shared" si="957"/>
        <v/>
      </c>
      <c r="BM353" s="622" t="str">
        <f t="shared" si="957"/>
        <v/>
      </c>
      <c r="BN353" s="622" t="str">
        <f t="shared" si="957"/>
        <v/>
      </c>
      <c r="BO353" s="622"/>
      <c r="BP353" s="622"/>
      <c r="BQ353" s="622"/>
      <c r="BR353" s="622"/>
      <c r="BS353" s="622"/>
      <c r="BT353" s="622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80" t="str">
        <f t="shared" si="932"/>
        <v/>
      </c>
      <c r="CD353" s="1321" t="str">
        <f t="shared" si="933"/>
        <v/>
      </c>
      <c r="CE353" s="1322" t="str">
        <f t="shared" si="933"/>
        <v/>
      </c>
      <c r="CF353" s="1322" t="str">
        <f t="shared" si="933"/>
        <v/>
      </c>
      <c r="CG353" s="1322" t="str">
        <f t="shared" si="933"/>
        <v/>
      </c>
      <c r="CH353" s="1322" t="str">
        <f t="shared" si="933"/>
        <v/>
      </c>
      <c r="CI353" s="1323" t="str">
        <f t="shared" si="933"/>
        <v/>
      </c>
      <c r="CJ353" s="1322" t="str">
        <f t="shared" si="933"/>
        <v/>
      </c>
      <c r="CK353" s="1322" t="str">
        <f t="shared" si="933"/>
        <v/>
      </c>
      <c r="CL353" s="1322" t="str">
        <f t="shared" si="933"/>
        <v/>
      </c>
      <c r="CM353" s="1322" t="str">
        <f t="shared" si="933"/>
        <v/>
      </c>
      <c r="CN353" s="1321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5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1" t="s">
        <v>259</v>
      </c>
      <c r="B354" s="694">
        <f>3670*$K$1</f>
        <v>15365.555999999999</v>
      </c>
      <c r="C354" s="694">
        <f t="shared" ref="C354:R354" si="958">3670*$K$1</f>
        <v>15365.555999999999</v>
      </c>
      <c r="D354" s="694">
        <f t="shared" si="958"/>
        <v>15365.555999999999</v>
      </c>
      <c r="E354" s="694">
        <f t="shared" si="958"/>
        <v>15365.555999999999</v>
      </c>
      <c r="F354" s="694">
        <f t="shared" si="958"/>
        <v>15365.555999999999</v>
      </c>
      <c r="G354" s="694">
        <f t="shared" si="958"/>
        <v>15365.555999999999</v>
      </c>
      <c r="H354" s="694">
        <f t="shared" si="958"/>
        <v>15365.555999999999</v>
      </c>
      <c r="I354" s="694">
        <f t="shared" si="958"/>
        <v>15365.555999999999</v>
      </c>
      <c r="J354" s="694">
        <f t="shared" si="958"/>
        <v>15365.555999999999</v>
      </c>
      <c r="K354" s="694">
        <f t="shared" si="958"/>
        <v>15365.555999999999</v>
      </c>
      <c r="L354" s="694">
        <f t="shared" si="958"/>
        <v>15365.555999999999</v>
      </c>
      <c r="M354" s="694">
        <f t="shared" si="958"/>
        <v>15365.555999999999</v>
      </c>
      <c r="N354" s="694">
        <f t="shared" si="958"/>
        <v>15365.555999999999</v>
      </c>
      <c r="O354" s="694">
        <f t="shared" si="958"/>
        <v>15365.555999999999</v>
      </c>
      <c r="P354" s="694">
        <f t="shared" si="958"/>
        <v>15365.555999999999</v>
      </c>
      <c r="Q354" s="694">
        <f t="shared" si="958"/>
        <v>15365.555999999999</v>
      </c>
      <c r="R354" s="694">
        <f t="shared" si="958"/>
        <v>15365.555999999999</v>
      </c>
      <c r="S354" s="702"/>
      <c r="T354" s="694">
        <f>3670*$K$1</f>
        <v>15365.555999999999</v>
      </c>
      <c r="U354" s="694">
        <f t="shared" ref="U354:AD354" si="959">3670*$K$1</f>
        <v>15365.555999999999</v>
      </c>
      <c r="V354" s="694">
        <f t="shared" si="959"/>
        <v>15365.555999999999</v>
      </c>
      <c r="W354" s="694">
        <f t="shared" si="959"/>
        <v>15365.555999999999</v>
      </c>
      <c r="X354" s="694">
        <f t="shared" si="959"/>
        <v>15365.555999999999</v>
      </c>
      <c r="Y354" s="694">
        <f t="shared" si="959"/>
        <v>15365.555999999999</v>
      </c>
      <c r="Z354" s="694">
        <f t="shared" si="959"/>
        <v>15365.555999999999</v>
      </c>
      <c r="AA354" s="694">
        <f t="shared" si="959"/>
        <v>15365.555999999999</v>
      </c>
      <c r="AB354" s="694">
        <f t="shared" si="959"/>
        <v>15365.555999999999</v>
      </c>
      <c r="AC354" s="694">
        <f t="shared" si="959"/>
        <v>15365.555999999999</v>
      </c>
      <c r="AD354" s="694">
        <f t="shared" si="959"/>
        <v>15365.555999999999</v>
      </c>
      <c r="AE354" s="694"/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V354" si="960">3670*$K$1</f>
        <v>15365.555999999999</v>
      </c>
      <c r="AN354" s="694">
        <f t="shared" si="960"/>
        <v>15365.555999999999</v>
      </c>
      <c r="AO354" s="694">
        <f t="shared" si="960"/>
        <v>15365.555999999999</v>
      </c>
      <c r="AP354" s="694">
        <f t="shared" si="960"/>
        <v>15365.555999999999</v>
      </c>
      <c r="AQ354" s="694">
        <f t="shared" si="960"/>
        <v>15365.555999999999</v>
      </c>
      <c r="AR354" s="694">
        <f t="shared" si="960"/>
        <v>15365.555999999999</v>
      </c>
      <c r="AS354" s="694">
        <f t="shared" si="960"/>
        <v>15365.555999999999</v>
      </c>
      <c r="AT354" s="694">
        <f t="shared" si="960"/>
        <v>15365.555999999999</v>
      </c>
      <c r="AU354" s="694">
        <f t="shared" si="960"/>
        <v>15365.555999999999</v>
      </c>
      <c r="AV354" s="694">
        <f t="shared" si="960"/>
        <v>15365.555999999999</v>
      </c>
      <c r="AW354" s="694"/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61">3670*$K$1</f>
        <v>15365.555999999999</v>
      </c>
      <c r="BF354" s="694">
        <f t="shared" si="961"/>
        <v>15365.555999999999</v>
      </c>
      <c r="BG354" s="694">
        <f t="shared" si="961"/>
        <v>15365.555999999999</v>
      </c>
      <c r="BH354" s="694">
        <f t="shared" si="961"/>
        <v>15365.555999999999</v>
      </c>
      <c r="BI354" s="694">
        <f t="shared" si="961"/>
        <v>15365.555999999999</v>
      </c>
      <c r="BJ354" s="694">
        <f t="shared" si="961"/>
        <v>15365.555999999999</v>
      </c>
      <c r="BK354" s="694">
        <f t="shared" si="961"/>
        <v>15365.555999999999</v>
      </c>
      <c r="BL354" s="694">
        <f t="shared" si="961"/>
        <v>15365.555999999999</v>
      </c>
      <c r="BM354" s="694">
        <f t="shared" si="961"/>
        <v>15365.555999999999</v>
      </c>
      <c r="BN354" s="694">
        <f t="shared" si="961"/>
        <v>15365.555999999999</v>
      </c>
      <c r="BO354" s="694"/>
      <c r="BP354" s="694"/>
      <c r="BQ354" s="694"/>
      <c r="BR354" s="694"/>
      <c r="BS354" s="694"/>
      <c r="BT354" s="694"/>
      <c r="BU354" s="595"/>
      <c r="BV354" s="694">
        <f t="shared" si="961"/>
        <v>15365.555999999999</v>
      </c>
      <c r="BW354" s="694">
        <f t="shared" si="961"/>
        <v>15365.555999999999</v>
      </c>
      <c r="BX354" s="694">
        <f t="shared" si="961"/>
        <v>15365.555999999999</v>
      </c>
      <c r="BY354" s="694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80">
        <f t="shared" si="932"/>
        <v>15365.555999999999</v>
      </c>
      <c r="CD354" s="1321">
        <f t="shared" si="933"/>
        <v>15365.555999999999</v>
      </c>
      <c r="CE354" s="1322">
        <f t="shared" si="933"/>
        <v>15365.555999999999</v>
      </c>
      <c r="CF354" s="1322">
        <f t="shared" si="933"/>
        <v>15365.555999999999</v>
      </c>
      <c r="CG354" s="1322">
        <f t="shared" si="933"/>
        <v>15365.555999999999</v>
      </c>
      <c r="CH354" s="1322">
        <f t="shared" si="933"/>
        <v>15365.555999999999</v>
      </c>
      <c r="CI354" s="1323">
        <f t="shared" si="933"/>
        <v>15365.555999999999</v>
      </c>
      <c r="CJ354" s="1322">
        <f t="shared" si="933"/>
        <v>15365.555999999999</v>
      </c>
      <c r="CK354" s="1322">
        <f t="shared" si="933"/>
        <v>15365.555999999999</v>
      </c>
      <c r="CL354" s="1322">
        <f t="shared" si="933"/>
        <v>15365.555999999999</v>
      </c>
      <c r="CM354" s="1322">
        <f t="shared" si="933"/>
        <v>15365.555999999999</v>
      </c>
      <c r="CN354" s="1321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5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80" t="str">
        <f t="shared" si="932"/>
        <v/>
      </c>
      <c r="CD355" s="1321" t="str">
        <f t="shared" si="933"/>
        <v/>
      </c>
      <c r="CE355" s="1322" t="str">
        <f t="shared" si="933"/>
        <v/>
      </c>
      <c r="CF355" s="1322" t="str">
        <f t="shared" si="933"/>
        <v/>
      </c>
      <c r="CG355" s="1322" t="str">
        <f t="shared" si="933"/>
        <v/>
      </c>
      <c r="CH355" s="1322" t="str">
        <f t="shared" si="933"/>
        <v/>
      </c>
      <c r="CI355" s="1323" t="str">
        <f t="shared" si="933"/>
        <v/>
      </c>
      <c r="CJ355" s="1322" t="str">
        <f t="shared" si="933"/>
        <v/>
      </c>
      <c r="CK355" s="1322" t="str">
        <f t="shared" si="933"/>
        <v/>
      </c>
      <c r="CL355" s="1322" t="str">
        <f t="shared" si="933"/>
        <v/>
      </c>
      <c r="CM355" s="1322" t="str">
        <f t="shared" si="933"/>
        <v/>
      </c>
      <c r="CN355" s="1321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5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80" t="str">
        <f t="shared" si="932"/>
        <v/>
      </c>
      <c r="CD356" s="1321" t="str">
        <f t="shared" si="933"/>
        <v/>
      </c>
      <c r="CE356" s="1322" t="str">
        <f t="shared" si="933"/>
        <v/>
      </c>
      <c r="CF356" s="1322" t="str">
        <f t="shared" si="933"/>
        <v/>
      </c>
      <c r="CG356" s="1322" t="str">
        <f t="shared" si="933"/>
        <v/>
      </c>
      <c r="CH356" s="1322" t="str">
        <f t="shared" si="933"/>
        <v/>
      </c>
      <c r="CI356" s="1323" t="str">
        <f t="shared" si="933"/>
        <v/>
      </c>
      <c r="CJ356" s="1322" t="str">
        <f t="shared" si="933"/>
        <v/>
      </c>
      <c r="CK356" s="1322" t="str">
        <f t="shared" si="933"/>
        <v/>
      </c>
      <c r="CL356" s="1322" t="str">
        <f t="shared" si="933"/>
        <v/>
      </c>
      <c r="CM356" s="1322" t="str">
        <f t="shared" si="933"/>
        <v/>
      </c>
      <c r="CN356" s="1321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5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2" t="s">
        <v>182</v>
      </c>
      <c r="B357" s="622" t="str">
        <f t="shared" ref="B357:R357" si="962">IF(B355="","",B355*B356)</f>
        <v/>
      </c>
      <c r="C357" s="622" t="str">
        <f t="shared" si="962"/>
        <v/>
      </c>
      <c r="D357" s="622" t="str">
        <f t="shared" si="962"/>
        <v/>
      </c>
      <c r="E357" s="622" t="str">
        <f t="shared" si="962"/>
        <v/>
      </c>
      <c r="F357" s="622" t="str">
        <f t="shared" si="962"/>
        <v/>
      </c>
      <c r="G357" s="622" t="str">
        <f t="shared" si="962"/>
        <v/>
      </c>
      <c r="H357" s="622" t="str">
        <f t="shared" si="962"/>
        <v/>
      </c>
      <c r="I357" s="622" t="str">
        <f t="shared" si="962"/>
        <v/>
      </c>
      <c r="J357" s="622" t="str">
        <f t="shared" si="962"/>
        <v/>
      </c>
      <c r="K357" s="622" t="str">
        <f t="shared" si="962"/>
        <v/>
      </c>
      <c r="L357" s="622" t="str">
        <f t="shared" si="962"/>
        <v/>
      </c>
      <c r="M357" s="622" t="str">
        <f t="shared" si="962"/>
        <v/>
      </c>
      <c r="N357" s="622" t="str">
        <f t="shared" si="962"/>
        <v/>
      </c>
      <c r="O357" s="622" t="str">
        <f t="shared" si="962"/>
        <v/>
      </c>
      <c r="P357" s="622" t="str">
        <f t="shared" si="962"/>
        <v/>
      </c>
      <c r="Q357" s="622" t="str">
        <f t="shared" si="962"/>
        <v/>
      </c>
      <c r="R357" s="622" t="str">
        <f t="shared" si="962"/>
        <v/>
      </c>
      <c r="S357" s="654"/>
      <c r="T357" s="622" t="str">
        <f t="shared" ref="T357:AD357" si="963">IF(T355="","",T355*T356)</f>
        <v/>
      </c>
      <c r="U357" s="622" t="str">
        <f t="shared" si="963"/>
        <v/>
      </c>
      <c r="V357" s="622" t="str">
        <f t="shared" si="963"/>
        <v/>
      </c>
      <c r="W357" s="622" t="str">
        <f t="shared" si="963"/>
        <v/>
      </c>
      <c r="X357" s="622" t="str">
        <f t="shared" si="963"/>
        <v/>
      </c>
      <c r="Y357" s="622" t="str">
        <f t="shared" si="963"/>
        <v/>
      </c>
      <c r="Z357" s="622" t="str">
        <f t="shared" si="963"/>
        <v/>
      </c>
      <c r="AA357" s="622" t="str">
        <f t="shared" si="963"/>
        <v/>
      </c>
      <c r="AB357" s="622" t="str">
        <f t="shared" si="963"/>
        <v/>
      </c>
      <c r="AC357" s="622" t="str">
        <f t="shared" si="963"/>
        <v/>
      </c>
      <c r="AD357" s="622" t="str">
        <f t="shared" si="963"/>
        <v/>
      </c>
      <c r="AE357" s="622"/>
      <c r="AF357" s="622"/>
      <c r="AG357" s="622"/>
      <c r="AH357" s="622"/>
      <c r="AI357" s="622"/>
      <c r="AJ357" s="622"/>
      <c r="AK357" s="654"/>
      <c r="AL357" s="622" t="str">
        <f t="shared" ref="AL357:AV357" si="964">IF(AL355="","",AL355*AL356)</f>
        <v/>
      </c>
      <c r="AM357" s="622" t="str">
        <f t="shared" si="964"/>
        <v/>
      </c>
      <c r="AN357" s="622" t="str">
        <f t="shared" si="964"/>
        <v/>
      </c>
      <c r="AO357" s="622" t="str">
        <f t="shared" si="964"/>
        <v/>
      </c>
      <c r="AP357" s="622" t="str">
        <f t="shared" si="964"/>
        <v/>
      </c>
      <c r="AQ357" s="622" t="str">
        <f t="shared" si="964"/>
        <v/>
      </c>
      <c r="AR357" s="622" t="str">
        <f t="shared" si="964"/>
        <v/>
      </c>
      <c r="AS357" s="622" t="str">
        <f t="shared" si="964"/>
        <v/>
      </c>
      <c r="AT357" s="622" t="str">
        <f t="shared" si="964"/>
        <v/>
      </c>
      <c r="AU357" s="622" t="str">
        <f t="shared" si="964"/>
        <v/>
      </c>
      <c r="AV357" s="622" t="str">
        <f t="shared" si="964"/>
        <v/>
      </c>
      <c r="AW357" s="622"/>
      <c r="AX357" s="622"/>
      <c r="AY357" s="622"/>
      <c r="AZ357" s="622"/>
      <c r="BA357" s="622"/>
      <c r="BB357" s="622"/>
      <c r="BC357" s="654"/>
      <c r="BD357" s="622" t="str">
        <f t="shared" ref="BD357:BN357" si="965">IF(BD355="","",BD355*BD356)</f>
        <v/>
      </c>
      <c r="BE357" s="622" t="str">
        <f t="shared" si="965"/>
        <v/>
      </c>
      <c r="BF357" s="622" t="str">
        <f t="shared" si="965"/>
        <v/>
      </c>
      <c r="BG357" s="622" t="str">
        <f t="shared" si="965"/>
        <v/>
      </c>
      <c r="BH357" s="622" t="str">
        <f t="shared" si="965"/>
        <v/>
      </c>
      <c r="BI357" s="622" t="str">
        <f t="shared" si="965"/>
        <v/>
      </c>
      <c r="BJ357" s="622" t="str">
        <f t="shared" si="965"/>
        <v/>
      </c>
      <c r="BK357" s="622" t="str">
        <f t="shared" si="965"/>
        <v/>
      </c>
      <c r="BL357" s="622" t="str">
        <f t="shared" si="965"/>
        <v/>
      </c>
      <c r="BM357" s="622" t="str">
        <f t="shared" si="965"/>
        <v/>
      </c>
      <c r="BN357" s="622" t="str">
        <f t="shared" si="965"/>
        <v/>
      </c>
      <c r="BO357" s="622"/>
      <c r="BP357" s="622"/>
      <c r="BQ357" s="622"/>
      <c r="BR357" s="622"/>
      <c r="BS357" s="622"/>
      <c r="BT357" s="622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80" t="str">
        <f t="shared" si="932"/>
        <v/>
      </c>
      <c r="CD357" s="1321" t="str">
        <f t="shared" si="933"/>
        <v/>
      </c>
      <c r="CE357" s="1322" t="str">
        <f t="shared" si="933"/>
        <v/>
      </c>
      <c r="CF357" s="1322" t="str">
        <f t="shared" si="933"/>
        <v/>
      </c>
      <c r="CG357" s="1322" t="str">
        <f t="shared" si="933"/>
        <v/>
      </c>
      <c r="CH357" s="1322" t="str">
        <f t="shared" si="933"/>
        <v/>
      </c>
      <c r="CI357" s="1323" t="str">
        <f t="shared" si="933"/>
        <v/>
      </c>
      <c r="CJ357" s="1322" t="str">
        <f t="shared" si="933"/>
        <v/>
      </c>
      <c r="CK357" s="1322" t="str">
        <f t="shared" si="933"/>
        <v/>
      </c>
      <c r="CL357" s="1322" t="str">
        <f t="shared" si="933"/>
        <v/>
      </c>
      <c r="CM357" s="1322" t="str">
        <f t="shared" si="933"/>
        <v/>
      </c>
      <c r="CN357" s="1321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5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2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80" t="str">
        <f t="shared" si="932"/>
        <v/>
      </c>
      <c r="CD358" s="1321" t="str">
        <f t="shared" si="933"/>
        <v/>
      </c>
      <c r="CE358" s="1322" t="str">
        <f t="shared" si="933"/>
        <v/>
      </c>
      <c r="CF358" s="1322" t="str">
        <f t="shared" si="933"/>
        <v/>
      </c>
      <c r="CG358" s="1322" t="str">
        <f t="shared" si="933"/>
        <v/>
      </c>
      <c r="CH358" s="1322" t="str">
        <f t="shared" si="933"/>
        <v/>
      </c>
      <c r="CI358" s="1323" t="str">
        <f t="shared" si="933"/>
        <v/>
      </c>
      <c r="CJ358" s="1322" t="str">
        <f t="shared" si="933"/>
        <v/>
      </c>
      <c r="CK358" s="1322" t="str">
        <f t="shared" si="933"/>
        <v/>
      </c>
      <c r="CL358" s="1322" t="str">
        <f t="shared" si="933"/>
        <v/>
      </c>
      <c r="CM358" s="1322" t="str">
        <f t="shared" si="933"/>
        <v/>
      </c>
      <c r="CN358" s="1321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5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0" t="s">
        <v>226</v>
      </c>
      <c r="B359" s="625" t="str">
        <f t="shared" ref="B359:R359" si="966">IF(B353="","",(B353-B355-B358)*B354/B$46/365/$G$1)</f>
        <v/>
      </c>
      <c r="C359" s="625" t="str">
        <f t="shared" si="966"/>
        <v/>
      </c>
      <c r="D359" s="625" t="str">
        <f t="shared" si="966"/>
        <v/>
      </c>
      <c r="E359" s="625" t="str">
        <f t="shared" si="966"/>
        <v/>
      </c>
      <c r="F359" s="625" t="str">
        <f t="shared" si="966"/>
        <v/>
      </c>
      <c r="G359" s="625" t="str">
        <f t="shared" si="966"/>
        <v/>
      </c>
      <c r="H359" s="625" t="str">
        <f t="shared" si="966"/>
        <v/>
      </c>
      <c r="I359" s="625" t="str">
        <f t="shared" si="966"/>
        <v/>
      </c>
      <c r="J359" s="625" t="str">
        <f t="shared" si="966"/>
        <v/>
      </c>
      <c r="K359" s="625" t="str">
        <f t="shared" si="966"/>
        <v/>
      </c>
      <c r="L359" s="625" t="str">
        <f t="shared" si="966"/>
        <v/>
      </c>
      <c r="M359" s="625" t="str">
        <f t="shared" si="966"/>
        <v/>
      </c>
      <c r="N359" s="625" t="str">
        <f t="shared" si="966"/>
        <v/>
      </c>
      <c r="O359" s="625" t="str">
        <f t="shared" si="966"/>
        <v/>
      </c>
      <c r="P359" s="625" t="str">
        <f t="shared" si="966"/>
        <v/>
      </c>
      <c r="Q359" s="625" t="str">
        <f t="shared" si="966"/>
        <v/>
      </c>
      <c r="R359" s="625" t="str">
        <f t="shared" si="966"/>
        <v/>
      </c>
      <c r="S359" s="644"/>
      <c r="T359" s="625" t="str">
        <f t="shared" ref="T359:AD359" si="967">IF(T353="","",(T353-T355-T358)*T354/T$46/365/$G$1)</f>
        <v/>
      </c>
      <c r="U359" s="625" t="str">
        <f t="shared" si="967"/>
        <v/>
      </c>
      <c r="V359" s="625" t="str">
        <f t="shared" si="967"/>
        <v/>
      </c>
      <c r="W359" s="625" t="str">
        <f t="shared" si="967"/>
        <v/>
      </c>
      <c r="X359" s="625" t="str">
        <f t="shared" si="967"/>
        <v/>
      </c>
      <c r="Y359" s="625" t="str">
        <f t="shared" si="967"/>
        <v/>
      </c>
      <c r="Z359" s="625" t="str">
        <f t="shared" si="967"/>
        <v/>
      </c>
      <c r="AA359" s="625" t="str">
        <f t="shared" si="967"/>
        <v/>
      </c>
      <c r="AB359" s="625" t="str">
        <f t="shared" si="967"/>
        <v/>
      </c>
      <c r="AC359" s="625" t="str">
        <f t="shared" si="967"/>
        <v/>
      </c>
      <c r="AD359" s="625" t="str">
        <f t="shared" si="967"/>
        <v/>
      </c>
      <c r="AE359" s="625"/>
      <c r="AF359" s="625"/>
      <c r="AG359" s="625"/>
      <c r="AH359" s="625"/>
      <c r="AI359" s="625"/>
      <c r="AJ359" s="625"/>
      <c r="AK359" s="644"/>
      <c r="AL359" s="625" t="str">
        <f t="shared" ref="AL359:AV359" si="968">IF(AL353="","",(AL353-AL355-AL358)*AL354/AL$46/365/$G$1)</f>
        <v/>
      </c>
      <c r="AM359" s="625" t="str">
        <f t="shared" si="968"/>
        <v/>
      </c>
      <c r="AN359" s="625" t="str">
        <f t="shared" si="968"/>
        <v/>
      </c>
      <c r="AO359" s="625" t="str">
        <f t="shared" si="968"/>
        <v/>
      </c>
      <c r="AP359" s="625" t="str">
        <f t="shared" si="968"/>
        <v/>
      </c>
      <c r="AQ359" s="625" t="str">
        <f t="shared" si="968"/>
        <v/>
      </c>
      <c r="AR359" s="625" t="str">
        <f t="shared" si="968"/>
        <v/>
      </c>
      <c r="AS359" s="625" t="str">
        <f t="shared" si="968"/>
        <v/>
      </c>
      <c r="AT359" s="625" t="str">
        <f t="shared" si="968"/>
        <v/>
      </c>
      <c r="AU359" s="625" t="str">
        <f t="shared" si="968"/>
        <v/>
      </c>
      <c r="AV359" s="625" t="str">
        <f t="shared" si="968"/>
        <v/>
      </c>
      <c r="AW359" s="625"/>
      <c r="AX359" s="625"/>
      <c r="AY359" s="625"/>
      <c r="AZ359" s="625"/>
      <c r="BA359" s="625"/>
      <c r="BB359" s="625"/>
      <c r="BC359" s="644"/>
      <c r="BD359" s="625" t="str">
        <f t="shared" ref="BD359:BN359" si="969">IF(BD353="","",(BD353-BD355-BD358)*BD354/BD$46/365/$G$1)</f>
        <v/>
      </c>
      <c r="BE359" s="625" t="str">
        <f t="shared" si="969"/>
        <v/>
      </c>
      <c r="BF359" s="625" t="str">
        <f t="shared" si="969"/>
        <v/>
      </c>
      <c r="BG359" s="625" t="str">
        <f t="shared" si="969"/>
        <v/>
      </c>
      <c r="BH359" s="625" t="str">
        <f t="shared" si="969"/>
        <v/>
      </c>
      <c r="BI359" s="625" t="str">
        <f t="shared" si="969"/>
        <v/>
      </c>
      <c r="BJ359" s="625" t="str">
        <f t="shared" si="969"/>
        <v/>
      </c>
      <c r="BK359" s="625" t="str">
        <f t="shared" si="969"/>
        <v/>
      </c>
      <c r="BL359" s="625" t="str">
        <f t="shared" si="969"/>
        <v/>
      </c>
      <c r="BM359" s="625" t="str">
        <f t="shared" si="969"/>
        <v/>
      </c>
      <c r="BN359" s="625" t="str">
        <f t="shared" si="969"/>
        <v/>
      </c>
      <c r="BO359" s="625"/>
      <c r="BP359" s="625"/>
      <c r="BQ359" s="625"/>
      <c r="BR359" s="625"/>
      <c r="BS359" s="625"/>
      <c r="BT359" s="625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3" t="str">
        <f t="shared" si="932"/>
        <v/>
      </c>
      <c r="CD359" s="132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5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5" t="str">
        <f t="shared" si="970"/>
        <v/>
      </c>
      <c r="CG359" s="1325" t="str">
        <f t="shared" si="970"/>
        <v/>
      </c>
      <c r="CH359" s="1325" t="str">
        <f t="shared" si="970"/>
        <v/>
      </c>
      <c r="CI359" s="1326" t="str">
        <f t="shared" si="970"/>
        <v/>
      </c>
      <c r="CJ359" s="1325" t="str">
        <f t="shared" si="970"/>
        <v/>
      </c>
      <c r="CK359" s="1325" t="str">
        <f t="shared" si="970"/>
        <v/>
      </c>
      <c r="CL359" s="1325" t="str">
        <f t="shared" si="970"/>
        <v/>
      </c>
      <c r="CM359" s="1325" t="str">
        <f t="shared" si="970"/>
        <v/>
      </c>
      <c r="CN359" s="1324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5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7" customFormat="1" ht="15.75" customHeight="1">
      <c r="A360" s="674" t="s">
        <v>956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5"/>
      <c r="BV360" s="678"/>
      <c r="BW360" s="678"/>
      <c r="BX360" s="678"/>
      <c r="BY360" s="678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9" t="str">
        <f t="shared" si="932"/>
        <v/>
      </c>
      <c r="CD360" s="1350"/>
      <c r="CE360" s="1350"/>
      <c r="CF360" s="1350"/>
      <c r="CG360" s="1350"/>
      <c r="CH360" s="1350"/>
      <c r="CI360" s="1350"/>
      <c r="CJ360" s="1350"/>
      <c r="CK360" s="1350"/>
      <c r="CL360" s="1350"/>
      <c r="CM360" s="1350"/>
      <c r="CN360" s="1350"/>
      <c r="CO360" s="721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3"/>
      <c r="DF360" s="721"/>
      <c r="DG360" s="721"/>
      <c r="DH360" s="721"/>
      <c r="DI360" s="722"/>
      <c r="DJ360" s="724"/>
      <c r="DK360" s="724"/>
      <c r="DL360" s="724"/>
      <c r="DM360" s="724"/>
      <c r="DN360" s="724"/>
      <c r="DO360" s="724"/>
      <c r="DP360" s="724"/>
      <c r="DQ360" s="610"/>
      <c r="DR360" s="724"/>
    </row>
    <row r="361" spans="1:122" s="707" customFormat="1" ht="15.75" customHeight="1">
      <c r="A361" s="725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80" t="str">
        <f t="shared" si="932"/>
        <v/>
      </c>
      <c r="CD361" s="1321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2" t="str">
        <f t="shared" si="971"/>
        <v/>
      </c>
      <c r="CF361" s="1322" t="str">
        <f t="shared" si="971"/>
        <v/>
      </c>
      <c r="CG361" s="1322" t="str">
        <f t="shared" si="971"/>
        <v/>
      </c>
      <c r="CH361" s="1322" t="str">
        <f t="shared" si="971"/>
        <v/>
      </c>
      <c r="CI361" s="1323">
        <f t="shared" si="971"/>
        <v>20</v>
      </c>
      <c r="CJ361" s="1322">
        <f t="shared" si="971"/>
        <v>30</v>
      </c>
      <c r="CK361" s="1322" t="str">
        <f t="shared" si="971"/>
        <v/>
      </c>
      <c r="CL361" s="1322" t="str">
        <f t="shared" si="971"/>
        <v/>
      </c>
      <c r="CM361" s="1322" t="str">
        <f t="shared" si="971"/>
        <v/>
      </c>
      <c r="CN361" s="1321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20</v>
      </c>
      <c r="CW361" s="544">
        <f t="shared" si="972"/>
        <v>30</v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5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5"/>
      <c r="DJ361" s="637"/>
      <c r="DK361" s="637"/>
      <c r="DL361" s="637"/>
      <c r="DM361" s="637"/>
      <c r="DN361" s="637"/>
      <c r="DO361" s="637"/>
      <c r="DP361" s="637"/>
      <c r="DQ361" s="611"/>
      <c r="DR361" s="706"/>
    </row>
    <row r="362" spans="1:122" s="478" customFormat="1" ht="15.75" customHeight="1">
      <c r="A362" s="649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9"/>
      <c r="CD362" s="1348"/>
      <c r="CE362" s="1349"/>
      <c r="CF362" s="1349"/>
      <c r="CG362" s="1349"/>
      <c r="CH362" s="1349"/>
      <c r="CI362" s="1349"/>
      <c r="CJ362" s="1349"/>
      <c r="CK362" s="1349"/>
      <c r="CL362" s="1349"/>
      <c r="CM362" s="1349"/>
      <c r="CN362" s="1348"/>
      <c r="CO362" s="711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80" t="str">
        <f t="shared" ref="CC363:CC372" si="976">IF(DH363&lt;3,"",(SUM(BD363:BT363)-MIN(BD363:BT363)-MAX(BD363:BT363))/(DH363-2))</f>
        <v/>
      </c>
      <c r="CD363" s="1321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2" t="str">
        <f t="shared" si="977"/>
        <v/>
      </c>
      <c r="CF363" s="1322" t="str">
        <f t="shared" si="977"/>
        <v/>
      </c>
      <c r="CG363" s="1322" t="str">
        <f t="shared" si="977"/>
        <v/>
      </c>
      <c r="CH363" s="1322" t="str">
        <f t="shared" si="977"/>
        <v/>
      </c>
      <c r="CI363" s="1323">
        <f t="shared" si="977"/>
        <v>6</v>
      </c>
      <c r="CJ363" s="1322">
        <f t="shared" si="977"/>
        <v>50</v>
      </c>
      <c r="CK363" s="1322" t="str">
        <f t="shared" si="977"/>
        <v/>
      </c>
      <c r="CL363" s="1322" t="str">
        <f t="shared" si="977"/>
        <v/>
      </c>
      <c r="CM363" s="1322" t="str">
        <f t="shared" si="977"/>
        <v/>
      </c>
      <c r="CN363" s="1321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6</v>
      </c>
      <c r="CW363" s="544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1" t="s">
        <v>269</v>
      </c>
      <c r="B364" s="622" t="str">
        <f t="shared" ref="B364:R364" si="998">IF(B361="","",B361*B363)</f>
        <v/>
      </c>
      <c r="C364" s="622" t="str">
        <f t="shared" si="998"/>
        <v/>
      </c>
      <c r="D364" s="622" t="str">
        <f t="shared" si="998"/>
        <v/>
      </c>
      <c r="E364" s="622" t="str">
        <f t="shared" si="998"/>
        <v/>
      </c>
      <c r="F364" s="622" t="str">
        <f t="shared" si="998"/>
        <v/>
      </c>
      <c r="G364" s="622" t="str">
        <f t="shared" si="998"/>
        <v/>
      </c>
      <c r="H364" s="622" t="str">
        <f t="shared" si="998"/>
        <v/>
      </c>
      <c r="I364" s="622" t="str">
        <f t="shared" si="998"/>
        <v/>
      </c>
      <c r="J364" s="622" t="str">
        <f t="shared" si="998"/>
        <v/>
      </c>
      <c r="K364" s="622" t="str">
        <f t="shared" si="998"/>
        <v/>
      </c>
      <c r="L364" s="622" t="str">
        <f t="shared" si="998"/>
        <v/>
      </c>
      <c r="M364" s="622" t="str">
        <f t="shared" si="998"/>
        <v/>
      </c>
      <c r="N364" s="622" t="str">
        <f t="shared" si="998"/>
        <v/>
      </c>
      <c r="O364" s="622" t="str">
        <f t="shared" si="998"/>
        <v/>
      </c>
      <c r="P364" s="622" t="str">
        <f t="shared" si="998"/>
        <v/>
      </c>
      <c r="Q364" s="622" t="str">
        <f t="shared" si="998"/>
        <v/>
      </c>
      <c r="R364" s="622" t="str">
        <f t="shared" si="998"/>
        <v/>
      </c>
      <c r="S364" s="654"/>
      <c r="T364" s="622">
        <f t="shared" ref="T364:AD364" si="999">IF(T361="","",T361*T363)</f>
        <v>10</v>
      </c>
      <c r="U364" s="622" t="str">
        <f t="shared" si="999"/>
        <v/>
      </c>
      <c r="V364" s="622" t="str">
        <f t="shared" si="999"/>
        <v/>
      </c>
      <c r="W364" s="622" t="str">
        <f t="shared" si="999"/>
        <v/>
      </c>
      <c r="X364" s="622" t="str">
        <f t="shared" si="999"/>
        <v/>
      </c>
      <c r="Y364" s="622" t="str">
        <f t="shared" si="999"/>
        <v/>
      </c>
      <c r="Z364" s="622" t="str">
        <f t="shared" si="999"/>
        <v/>
      </c>
      <c r="AA364" s="622" t="str">
        <f t="shared" si="999"/>
        <v/>
      </c>
      <c r="AB364" s="622" t="str">
        <f t="shared" si="999"/>
        <v/>
      </c>
      <c r="AC364" s="622" t="str">
        <f t="shared" si="999"/>
        <v/>
      </c>
      <c r="AD364" s="622" t="str">
        <f t="shared" si="999"/>
        <v/>
      </c>
      <c r="AE364" s="622"/>
      <c r="AF364" s="622"/>
      <c r="AG364" s="622"/>
      <c r="AH364" s="622"/>
      <c r="AI364" s="622"/>
      <c r="AJ364" s="622"/>
      <c r="AK364" s="654"/>
      <c r="AL364" s="622">
        <f t="shared" ref="AL364:AV364" si="1000">IF(AL361="","",AL361*AL363)</f>
        <v>400</v>
      </c>
      <c r="AM364" s="622">
        <f t="shared" si="1000"/>
        <v>500</v>
      </c>
      <c r="AN364" s="622" t="str">
        <f t="shared" si="1000"/>
        <v/>
      </c>
      <c r="AO364" s="622" t="str">
        <f t="shared" si="1000"/>
        <v/>
      </c>
      <c r="AP364" s="622" t="str">
        <f t="shared" si="1000"/>
        <v/>
      </c>
      <c r="AQ364" s="622" t="str">
        <f t="shared" si="1000"/>
        <v/>
      </c>
      <c r="AR364" s="622" t="str">
        <f t="shared" si="1000"/>
        <v/>
      </c>
      <c r="AS364" s="622" t="str">
        <f t="shared" si="1000"/>
        <v/>
      </c>
      <c r="AT364" s="622" t="str">
        <f t="shared" si="1000"/>
        <v/>
      </c>
      <c r="AU364" s="622" t="str">
        <f t="shared" si="1000"/>
        <v/>
      </c>
      <c r="AV364" s="622" t="str">
        <f t="shared" si="1000"/>
        <v/>
      </c>
      <c r="AW364" s="622"/>
      <c r="AX364" s="622"/>
      <c r="AY364" s="622"/>
      <c r="AZ364" s="622"/>
      <c r="BA364" s="622"/>
      <c r="BB364" s="622"/>
      <c r="BC364" s="654"/>
      <c r="BD364" s="622">
        <f t="shared" ref="BD364:BN364" si="1001">IF(BD361="","",BD361*BD363)</f>
        <v>1500</v>
      </c>
      <c r="BE364" s="622" t="str">
        <f t="shared" si="1001"/>
        <v/>
      </c>
      <c r="BF364" s="622" t="str">
        <f t="shared" si="1001"/>
        <v/>
      </c>
      <c r="BG364" s="622" t="str">
        <f t="shared" si="1001"/>
        <v/>
      </c>
      <c r="BH364" s="622" t="str">
        <f t="shared" si="1001"/>
        <v/>
      </c>
      <c r="BI364" s="622" t="str">
        <f t="shared" si="1001"/>
        <v/>
      </c>
      <c r="BJ364" s="622">
        <f t="shared" si="1001"/>
        <v>120</v>
      </c>
      <c r="BK364" s="622" t="str">
        <f t="shared" si="1001"/>
        <v/>
      </c>
      <c r="BL364" s="622" t="str">
        <f t="shared" si="1001"/>
        <v/>
      </c>
      <c r="BM364" s="622" t="str">
        <f t="shared" si="1001"/>
        <v/>
      </c>
      <c r="BN364" s="622" t="str">
        <f t="shared" si="1001"/>
        <v/>
      </c>
      <c r="BO364" s="622"/>
      <c r="BP364" s="622"/>
      <c r="BQ364" s="622"/>
      <c r="BR364" s="622"/>
      <c r="BS364" s="622"/>
      <c r="BT364" s="622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80" t="str">
        <f t="shared" si="976"/>
        <v/>
      </c>
      <c r="CD364" s="1321" t="str">
        <f t="shared" si="977"/>
        <v/>
      </c>
      <c r="CE364" s="1322" t="str">
        <f t="shared" si="977"/>
        <v/>
      </c>
      <c r="CF364" s="1322" t="str">
        <f t="shared" si="977"/>
        <v/>
      </c>
      <c r="CG364" s="1322" t="str">
        <f t="shared" si="977"/>
        <v/>
      </c>
      <c r="CH364" s="1322" t="str">
        <f t="shared" si="977"/>
        <v/>
      </c>
      <c r="CI364" s="1323">
        <f t="shared" si="977"/>
        <v>120</v>
      </c>
      <c r="CJ364" s="1322">
        <f t="shared" si="977"/>
        <v>1500</v>
      </c>
      <c r="CK364" s="1322" t="str">
        <f t="shared" si="977"/>
        <v/>
      </c>
      <c r="CL364" s="1322" t="str">
        <f t="shared" si="977"/>
        <v/>
      </c>
      <c r="CM364" s="1322" t="str">
        <f t="shared" si="977"/>
        <v/>
      </c>
      <c r="CN364" s="1321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120</v>
      </c>
      <c r="CW364" s="544">
        <f t="shared" si="986"/>
        <v>1500</v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5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1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80">
        <f t="shared" si="976"/>
        <v>4350</v>
      </c>
      <c r="CD365" s="1321">
        <f t="shared" si="977"/>
        <v>4350</v>
      </c>
      <c r="CE365" s="1322">
        <f t="shared" si="977"/>
        <v>4350</v>
      </c>
      <c r="CF365" s="1322">
        <f t="shared" si="977"/>
        <v>4350</v>
      </c>
      <c r="CG365" s="1322">
        <f t="shared" si="977"/>
        <v>4350</v>
      </c>
      <c r="CH365" s="1322">
        <f t="shared" si="977"/>
        <v>4350</v>
      </c>
      <c r="CI365" s="1323">
        <f t="shared" si="977"/>
        <v>4350</v>
      </c>
      <c r="CJ365" s="1322">
        <f t="shared" si="977"/>
        <v>4350</v>
      </c>
      <c r="CK365" s="1322">
        <f t="shared" si="977"/>
        <v>4350</v>
      </c>
      <c r="CL365" s="1322">
        <f t="shared" si="977"/>
        <v>4350</v>
      </c>
      <c r="CM365" s="1322">
        <f t="shared" si="977"/>
        <v>4350</v>
      </c>
      <c r="CN365" s="1321">
        <f t="shared" si="977"/>
        <v>4350</v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5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20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20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20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80" t="str">
        <f t="shared" si="976"/>
        <v/>
      </c>
      <c r="CD366" s="1321" t="str">
        <f t="shared" si="977"/>
        <v/>
      </c>
      <c r="CE366" s="1322" t="str">
        <f t="shared" si="977"/>
        <v/>
      </c>
      <c r="CF366" s="1322" t="str">
        <f t="shared" si="977"/>
        <v/>
      </c>
      <c r="CG366" s="1322" t="str">
        <f t="shared" si="977"/>
        <v/>
      </c>
      <c r="CH366" s="1322" t="str">
        <f t="shared" si="977"/>
        <v/>
      </c>
      <c r="CI366" s="1323">
        <f t="shared" si="977"/>
        <v>10</v>
      </c>
      <c r="CJ366" s="1322">
        <f t="shared" si="977"/>
        <v>40</v>
      </c>
      <c r="CK366" s="1322" t="str">
        <f t="shared" si="977"/>
        <v/>
      </c>
      <c r="CL366" s="1322" t="str">
        <f t="shared" si="977"/>
        <v/>
      </c>
      <c r="CM366" s="1322" t="str">
        <f t="shared" si="977"/>
        <v/>
      </c>
      <c r="CN366" s="1321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10</v>
      </c>
      <c r="CW366" s="544">
        <f t="shared" si="986"/>
        <v>40</v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5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2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80" t="str">
        <f t="shared" si="976"/>
        <v/>
      </c>
      <c r="CD367" s="1321" t="str">
        <f t="shared" si="977"/>
        <v/>
      </c>
      <c r="CE367" s="1322" t="str">
        <f t="shared" si="977"/>
        <v/>
      </c>
      <c r="CF367" s="1322" t="str">
        <f t="shared" si="977"/>
        <v/>
      </c>
      <c r="CG367" s="1322" t="str">
        <f t="shared" si="977"/>
        <v/>
      </c>
      <c r="CH367" s="1322" t="str">
        <f t="shared" si="977"/>
        <v/>
      </c>
      <c r="CI367" s="1323">
        <f t="shared" si="977"/>
        <v>30</v>
      </c>
      <c r="CJ367" s="1322">
        <f t="shared" si="977"/>
        <v>212</v>
      </c>
      <c r="CK367" s="1322" t="str">
        <f t="shared" si="977"/>
        <v/>
      </c>
      <c r="CL367" s="1322" t="str">
        <f t="shared" si="977"/>
        <v/>
      </c>
      <c r="CM367" s="1322" t="str">
        <f t="shared" si="977"/>
        <v/>
      </c>
      <c r="CN367" s="1321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>
        <f t="shared" si="985"/>
        <v>30</v>
      </c>
      <c r="CW367" s="544">
        <f t="shared" si="986"/>
        <v>212</v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5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2" t="s">
        <v>182</v>
      </c>
      <c r="B368" s="622" t="str">
        <f t="shared" ref="B368:R368" si="1002">IF(B366="","",B366*B367)</f>
        <v/>
      </c>
      <c r="C368" s="622" t="str">
        <f t="shared" si="1002"/>
        <v/>
      </c>
      <c r="D368" s="622" t="str">
        <f t="shared" si="1002"/>
        <v/>
      </c>
      <c r="E368" s="622" t="str">
        <f t="shared" si="1002"/>
        <v/>
      </c>
      <c r="F368" s="622" t="str">
        <f t="shared" si="1002"/>
        <v/>
      </c>
      <c r="G368" s="622" t="str">
        <f t="shared" si="1002"/>
        <v/>
      </c>
      <c r="H368" s="622" t="str">
        <f t="shared" si="1002"/>
        <v/>
      </c>
      <c r="I368" s="622" t="str">
        <f t="shared" si="1002"/>
        <v/>
      </c>
      <c r="J368" s="622" t="str">
        <f t="shared" si="1002"/>
        <v/>
      </c>
      <c r="K368" s="622" t="str">
        <f t="shared" si="1002"/>
        <v/>
      </c>
      <c r="L368" s="622" t="str">
        <f t="shared" si="1002"/>
        <v/>
      </c>
      <c r="M368" s="622" t="str">
        <f t="shared" si="1002"/>
        <v/>
      </c>
      <c r="N368" s="622" t="str">
        <f t="shared" si="1002"/>
        <v/>
      </c>
      <c r="O368" s="622" t="str">
        <f t="shared" si="1002"/>
        <v/>
      </c>
      <c r="P368" s="622" t="str">
        <f t="shared" si="1002"/>
        <v/>
      </c>
      <c r="Q368" s="622" t="str">
        <f t="shared" si="1002"/>
        <v/>
      </c>
      <c r="R368" s="622" t="str">
        <f t="shared" si="1002"/>
        <v/>
      </c>
      <c r="S368" s="654"/>
      <c r="T368" s="622">
        <f t="shared" ref="T368:AD368" si="1003">IF(T366="","",T366*T367)</f>
        <v>0</v>
      </c>
      <c r="U368" s="622" t="str">
        <f t="shared" si="1003"/>
        <v/>
      </c>
      <c r="V368" s="622" t="str">
        <f t="shared" si="1003"/>
        <v/>
      </c>
      <c r="W368" s="622" t="str">
        <f t="shared" si="1003"/>
        <v/>
      </c>
      <c r="X368" s="622" t="str">
        <f t="shared" si="1003"/>
        <v/>
      </c>
      <c r="Y368" s="622" t="str">
        <f t="shared" si="1003"/>
        <v/>
      </c>
      <c r="Z368" s="622" t="str">
        <f t="shared" si="1003"/>
        <v/>
      </c>
      <c r="AA368" s="622" t="str">
        <f t="shared" si="1003"/>
        <v/>
      </c>
      <c r="AB368" s="622" t="str">
        <f t="shared" si="1003"/>
        <v/>
      </c>
      <c r="AC368" s="622" t="str">
        <f t="shared" si="1003"/>
        <v/>
      </c>
      <c r="AD368" s="622" t="str">
        <f t="shared" si="1003"/>
        <v/>
      </c>
      <c r="AE368" s="622"/>
      <c r="AF368" s="622"/>
      <c r="AG368" s="622"/>
      <c r="AH368" s="622"/>
      <c r="AI368" s="622"/>
      <c r="AJ368" s="622"/>
      <c r="AK368" s="654"/>
      <c r="AL368" s="622">
        <f t="shared" ref="AL368:AV368" si="1004">IF(AL366="","",AL366*AL367)</f>
        <v>800</v>
      </c>
      <c r="AM368" s="622">
        <f t="shared" si="1004"/>
        <v>1700</v>
      </c>
      <c r="AN368" s="622" t="str">
        <f t="shared" si="1004"/>
        <v/>
      </c>
      <c r="AO368" s="622" t="str">
        <f t="shared" si="1004"/>
        <v/>
      </c>
      <c r="AP368" s="622" t="str">
        <f t="shared" si="1004"/>
        <v/>
      </c>
      <c r="AQ368" s="622" t="str">
        <f t="shared" si="1004"/>
        <v/>
      </c>
      <c r="AR368" s="622" t="str">
        <f t="shared" si="1004"/>
        <v/>
      </c>
      <c r="AS368" s="622" t="str">
        <f t="shared" si="1004"/>
        <v/>
      </c>
      <c r="AT368" s="622" t="str">
        <f t="shared" si="1004"/>
        <v/>
      </c>
      <c r="AU368" s="622" t="str">
        <f t="shared" si="1004"/>
        <v/>
      </c>
      <c r="AV368" s="622" t="str">
        <f t="shared" si="1004"/>
        <v/>
      </c>
      <c r="AW368" s="622"/>
      <c r="AX368" s="622"/>
      <c r="AY368" s="622"/>
      <c r="AZ368" s="622"/>
      <c r="BA368" s="622"/>
      <c r="BB368" s="622"/>
      <c r="BC368" s="654"/>
      <c r="BD368" s="622">
        <f t="shared" ref="BD368:BN368" si="1005">IF(BD366="","",BD366*BD367)</f>
        <v>2120</v>
      </c>
      <c r="BE368" s="622" t="str">
        <f t="shared" si="1005"/>
        <v/>
      </c>
      <c r="BF368" s="622" t="str">
        <f t="shared" si="1005"/>
        <v/>
      </c>
      <c r="BG368" s="622" t="str">
        <f t="shared" si="1005"/>
        <v/>
      </c>
      <c r="BH368" s="622" t="str">
        <f t="shared" si="1005"/>
        <v/>
      </c>
      <c r="BI368" s="622" t="str">
        <f t="shared" si="1005"/>
        <v/>
      </c>
      <c r="BJ368" s="622">
        <f t="shared" si="1005"/>
        <v>1200</v>
      </c>
      <c r="BK368" s="622" t="str">
        <f t="shared" si="1005"/>
        <v/>
      </c>
      <c r="BL368" s="622" t="str">
        <f t="shared" si="1005"/>
        <v/>
      </c>
      <c r="BM368" s="622" t="str">
        <f t="shared" si="1005"/>
        <v/>
      </c>
      <c r="BN368" s="622" t="str">
        <f t="shared" si="1005"/>
        <v/>
      </c>
      <c r="BO368" s="622"/>
      <c r="BP368" s="622"/>
      <c r="BQ368" s="622"/>
      <c r="BR368" s="622"/>
      <c r="BS368" s="622"/>
      <c r="BT368" s="622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80" t="str">
        <f t="shared" si="976"/>
        <v/>
      </c>
      <c r="CD368" s="1321" t="str">
        <f t="shared" si="977"/>
        <v/>
      </c>
      <c r="CE368" s="1322" t="str">
        <f t="shared" si="977"/>
        <v/>
      </c>
      <c r="CF368" s="1322" t="str">
        <f t="shared" si="977"/>
        <v/>
      </c>
      <c r="CG368" s="1322" t="str">
        <f t="shared" si="977"/>
        <v/>
      </c>
      <c r="CH368" s="1322" t="str">
        <f t="shared" si="977"/>
        <v/>
      </c>
      <c r="CI368" s="1323">
        <f t="shared" si="977"/>
        <v>1200</v>
      </c>
      <c r="CJ368" s="1322">
        <f t="shared" si="977"/>
        <v>2120</v>
      </c>
      <c r="CK368" s="1322" t="str">
        <f t="shared" si="977"/>
        <v/>
      </c>
      <c r="CL368" s="1322" t="str">
        <f t="shared" si="977"/>
        <v/>
      </c>
      <c r="CM368" s="1322" t="str">
        <f t="shared" si="977"/>
        <v/>
      </c>
      <c r="CN368" s="1321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1200</v>
      </c>
      <c r="CW368" s="544">
        <f t="shared" si="986"/>
        <v>2120</v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5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7" customFormat="1" ht="15.75" customHeight="1">
      <c r="A369" s="632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80" t="str">
        <f t="shared" si="976"/>
        <v/>
      </c>
      <c r="CD369" s="1321" t="str">
        <f t="shared" si="977"/>
        <v/>
      </c>
      <c r="CE369" s="1322" t="str">
        <f t="shared" si="977"/>
        <v/>
      </c>
      <c r="CF369" s="1322" t="str">
        <f t="shared" si="977"/>
        <v/>
      </c>
      <c r="CG369" s="1322" t="str">
        <f t="shared" si="977"/>
        <v/>
      </c>
      <c r="CH369" s="1322" t="str">
        <f t="shared" si="977"/>
        <v/>
      </c>
      <c r="CI369" s="1323">
        <f t="shared" si="977"/>
        <v>0</v>
      </c>
      <c r="CJ369" s="1322">
        <f t="shared" si="977"/>
        <v>500</v>
      </c>
      <c r="CK369" s="1322" t="str">
        <f t="shared" si="977"/>
        <v/>
      </c>
      <c r="CL369" s="1322" t="str">
        <f t="shared" si="977"/>
        <v/>
      </c>
      <c r="CM369" s="1322" t="str">
        <f t="shared" si="977"/>
        <v/>
      </c>
      <c r="CN369" s="1321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>
        <f t="shared" si="986"/>
        <v>500</v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5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5"/>
      <c r="DJ369" s="637"/>
      <c r="DK369" s="637"/>
      <c r="DL369" s="637"/>
      <c r="DM369" s="637"/>
      <c r="DN369" s="637"/>
      <c r="DO369" s="637"/>
      <c r="DP369" s="637"/>
      <c r="DQ369" s="611"/>
      <c r="DR369" s="706"/>
    </row>
    <row r="370" spans="1:122" s="707" customFormat="1" ht="15.75" customHeight="1">
      <c r="A370" s="640" t="s">
        <v>226</v>
      </c>
      <c r="B370" s="625" t="str">
        <f t="shared" ref="B370:R370" si="1006">IF(B364="","",(B364-B366-B369)*B365/B$46/365/$G$1)</f>
        <v/>
      </c>
      <c r="C370" s="625" t="str">
        <f t="shared" si="1006"/>
        <v/>
      </c>
      <c r="D370" s="625" t="str">
        <f t="shared" si="1006"/>
        <v/>
      </c>
      <c r="E370" s="625" t="str">
        <f t="shared" si="1006"/>
        <v/>
      </c>
      <c r="F370" s="625" t="str">
        <f t="shared" si="1006"/>
        <v/>
      </c>
      <c r="G370" s="625" t="str">
        <f t="shared" si="1006"/>
        <v/>
      </c>
      <c r="H370" s="625" t="str">
        <f t="shared" si="1006"/>
        <v/>
      </c>
      <c r="I370" s="625" t="str">
        <f t="shared" si="1006"/>
        <v/>
      </c>
      <c r="J370" s="625" t="str">
        <f t="shared" si="1006"/>
        <v/>
      </c>
      <c r="K370" s="625" t="str">
        <f t="shared" si="1006"/>
        <v/>
      </c>
      <c r="L370" s="625" t="str">
        <f t="shared" si="1006"/>
        <v/>
      </c>
      <c r="M370" s="625" t="str">
        <f t="shared" si="1006"/>
        <v/>
      </c>
      <c r="N370" s="625" t="str">
        <f t="shared" si="1006"/>
        <v/>
      </c>
      <c r="O370" s="625" t="str">
        <f t="shared" si="1006"/>
        <v/>
      </c>
      <c r="P370" s="625" t="str">
        <f t="shared" si="1006"/>
        <v/>
      </c>
      <c r="Q370" s="625" t="str">
        <f t="shared" si="1006"/>
        <v/>
      </c>
      <c r="R370" s="625" t="str">
        <f t="shared" si="1006"/>
        <v/>
      </c>
      <c r="S370" s="644"/>
      <c r="T370" s="625">
        <f t="shared" ref="T370:AD370" si="1007">IF(T364="","",(T364-T366-T369)*T365/T$46/365/$G$1)</f>
        <v>2.2571606475716064E-3</v>
      </c>
      <c r="U370" s="625" t="str">
        <f t="shared" si="1007"/>
        <v/>
      </c>
      <c r="V370" s="625" t="str">
        <f t="shared" si="1007"/>
        <v/>
      </c>
      <c r="W370" s="625" t="str">
        <f t="shared" si="1007"/>
        <v/>
      </c>
      <c r="X370" s="625" t="str">
        <f t="shared" si="1007"/>
        <v/>
      </c>
      <c r="Y370" s="625" t="str">
        <f t="shared" si="1007"/>
        <v/>
      </c>
      <c r="Z370" s="625" t="str">
        <f t="shared" si="1007"/>
        <v/>
      </c>
      <c r="AA370" s="625" t="str">
        <f t="shared" si="1007"/>
        <v/>
      </c>
      <c r="AB370" s="625" t="str">
        <f t="shared" si="1007"/>
        <v/>
      </c>
      <c r="AC370" s="625" t="str">
        <f t="shared" si="1007"/>
        <v/>
      </c>
      <c r="AD370" s="625" t="str">
        <f t="shared" si="1007"/>
        <v/>
      </c>
      <c r="AE370" s="625"/>
      <c r="AF370" s="625"/>
      <c r="AG370" s="625"/>
      <c r="AH370" s="625"/>
      <c r="AI370" s="625"/>
      <c r="AJ370" s="625"/>
      <c r="AK370" s="644"/>
      <c r="AL370" s="625">
        <f t="shared" ref="AL370:AV370" si="1008">IF(AL364="","",(AL364-AL366-AL369)*AL365/AL$46/365/$G$1)</f>
        <v>6.6021948941469483E-2</v>
      </c>
      <c r="AM370" s="625">
        <f t="shared" si="1008"/>
        <v>0.13001245330012454</v>
      </c>
      <c r="AN370" s="625" t="str">
        <f t="shared" si="1008"/>
        <v/>
      </c>
      <c r="AO370" s="625" t="str">
        <f t="shared" si="1008"/>
        <v/>
      </c>
      <c r="AP370" s="625" t="str">
        <f t="shared" si="1008"/>
        <v/>
      </c>
      <c r="AQ370" s="625" t="str">
        <f t="shared" si="1008"/>
        <v/>
      </c>
      <c r="AR370" s="625" t="str">
        <f t="shared" si="1008"/>
        <v/>
      </c>
      <c r="AS370" s="625" t="str">
        <f t="shared" si="1008"/>
        <v/>
      </c>
      <c r="AT370" s="625" t="str">
        <f t="shared" si="1008"/>
        <v/>
      </c>
      <c r="AU370" s="625" t="str">
        <f t="shared" si="1008"/>
        <v/>
      </c>
      <c r="AV370" s="625" t="str">
        <f t="shared" si="1008"/>
        <v/>
      </c>
      <c r="AW370" s="625"/>
      <c r="AX370" s="625"/>
      <c r="AY370" s="625"/>
      <c r="AZ370" s="625"/>
      <c r="BA370" s="625"/>
      <c r="BB370" s="625"/>
      <c r="BC370" s="644"/>
      <c r="BD370" s="625">
        <f t="shared" ref="BD370:BN370" si="1009">IF(BD364="","",(BD364-BD366-BD369)*BD365/BD$46/365/$G$1)</f>
        <v>0.22345890410958905</v>
      </c>
      <c r="BE370" s="625" t="str">
        <f t="shared" si="1009"/>
        <v/>
      </c>
      <c r="BF370" s="625" t="str">
        <f t="shared" si="1009"/>
        <v/>
      </c>
      <c r="BG370" s="625" t="str">
        <f t="shared" si="1009"/>
        <v/>
      </c>
      <c r="BH370" s="625" t="str">
        <f t="shared" si="1009"/>
        <v/>
      </c>
      <c r="BI370" s="625" t="str">
        <f t="shared" si="1009"/>
        <v/>
      </c>
      <c r="BJ370" s="625">
        <f t="shared" si="1009"/>
        <v>1.8057285180572851E-2</v>
      </c>
      <c r="BK370" s="625" t="str">
        <f t="shared" si="1009"/>
        <v/>
      </c>
      <c r="BL370" s="625" t="str">
        <f t="shared" si="1009"/>
        <v/>
      </c>
      <c r="BM370" s="625" t="str">
        <f t="shared" si="1009"/>
        <v/>
      </c>
      <c r="BN370" s="625" t="str">
        <f t="shared" si="1009"/>
        <v/>
      </c>
      <c r="BO370" s="625"/>
      <c r="BP370" s="625"/>
      <c r="BQ370" s="625"/>
      <c r="BR370" s="625"/>
      <c r="BS370" s="625"/>
      <c r="BT370" s="625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3" t="str">
        <f t="shared" si="976"/>
        <v/>
      </c>
      <c r="CD370" s="132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5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5" t="str">
        <f t="shared" si="1010"/>
        <v/>
      </c>
      <c r="CG370" s="1325" t="str">
        <f t="shared" si="1010"/>
        <v/>
      </c>
      <c r="CH370" s="1325" t="str">
        <f t="shared" si="1010"/>
        <v/>
      </c>
      <c r="CI370" s="1326">
        <f t="shared" si="1010"/>
        <v>1.8057285180572851E-2</v>
      </c>
      <c r="CJ370" s="1325">
        <f t="shared" si="1010"/>
        <v>0.22345890410958905</v>
      </c>
      <c r="CK370" s="1325" t="str">
        <f t="shared" si="1010"/>
        <v/>
      </c>
      <c r="CL370" s="1325" t="str">
        <f t="shared" si="1010"/>
        <v/>
      </c>
      <c r="CM370" s="1325" t="str">
        <f t="shared" si="1010"/>
        <v/>
      </c>
      <c r="CN370" s="1324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1.8057285180572851E-2</v>
      </c>
      <c r="CW370" s="532">
        <f t="shared" si="986"/>
        <v>0.22345890410958905</v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5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5"/>
      <c r="DJ370" s="637"/>
      <c r="DK370" s="637"/>
      <c r="DL370" s="637"/>
      <c r="DM370" s="637"/>
      <c r="DN370" s="637"/>
      <c r="DO370" s="637"/>
      <c r="DP370" s="637"/>
      <c r="DQ370" s="611"/>
      <c r="DR370" s="706"/>
    </row>
    <row r="371" spans="1:122" s="707" customFormat="1" ht="15.75" customHeight="1">
      <c r="A371" s="674" t="s">
        <v>1031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5"/>
      <c r="BV371" s="678"/>
      <c r="BW371" s="678"/>
      <c r="BX371" s="678"/>
      <c r="BY371" s="678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9" t="str">
        <f t="shared" si="976"/>
        <v/>
      </c>
      <c r="CD371" s="1350"/>
      <c r="CE371" s="1350"/>
      <c r="CF371" s="1350"/>
      <c r="CG371" s="1350"/>
      <c r="CH371" s="1350"/>
      <c r="CI371" s="1350"/>
      <c r="CJ371" s="1350"/>
      <c r="CK371" s="1350"/>
      <c r="CL371" s="1350"/>
      <c r="CM371" s="1350"/>
      <c r="CN371" s="1350"/>
      <c r="CO371" s="721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3"/>
      <c r="DF371" s="721"/>
      <c r="DG371" s="721"/>
      <c r="DH371" s="721"/>
      <c r="DI371" s="722"/>
      <c r="DJ371" s="724"/>
      <c r="DK371" s="724"/>
      <c r="DL371" s="724"/>
      <c r="DM371" s="724"/>
      <c r="DN371" s="724"/>
      <c r="DO371" s="724"/>
      <c r="DP371" s="724"/>
      <c r="DQ371" s="610"/>
      <c r="DR371" s="724"/>
    </row>
    <row r="372" spans="1:122" s="707" customFormat="1" ht="15.75" customHeight="1">
      <c r="A372" s="725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80" t="str">
        <f t="shared" si="976"/>
        <v/>
      </c>
      <c r="CD372" s="1321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2" t="str">
        <f t="shared" si="1011"/>
        <v/>
      </c>
      <c r="CF372" s="1322" t="str">
        <f t="shared" si="1011"/>
        <v/>
      </c>
      <c r="CG372" s="1322" t="str">
        <f t="shared" si="1011"/>
        <v/>
      </c>
      <c r="CH372" s="1322" t="str">
        <f t="shared" si="1011"/>
        <v/>
      </c>
      <c r="CI372" s="1323">
        <f t="shared" si="1011"/>
        <v>10</v>
      </c>
      <c r="CJ372" s="1322" t="str">
        <f t="shared" si="1011"/>
        <v/>
      </c>
      <c r="CK372" s="1322" t="str">
        <f t="shared" si="1011"/>
        <v/>
      </c>
      <c r="CL372" s="1322" t="str">
        <f t="shared" si="1011"/>
        <v/>
      </c>
      <c r="CM372" s="1322" t="str">
        <f t="shared" si="1011"/>
        <v/>
      </c>
      <c r="CN372" s="1321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5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5"/>
      <c r="DJ372" s="637"/>
      <c r="DK372" s="637"/>
      <c r="DL372" s="637"/>
      <c r="DM372" s="637"/>
      <c r="DN372" s="637"/>
      <c r="DO372" s="637"/>
      <c r="DP372" s="637"/>
      <c r="DQ372" s="611"/>
      <c r="DR372" s="706"/>
    </row>
    <row r="373" spans="1:122" s="478" customFormat="1" ht="15.75" customHeight="1">
      <c r="A373" s="649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9"/>
      <c r="CD373" s="1348"/>
      <c r="CE373" s="1349"/>
      <c r="CF373" s="1349"/>
      <c r="CG373" s="1349"/>
      <c r="CH373" s="1349"/>
      <c r="CI373" s="1349"/>
      <c r="CJ373" s="1349"/>
      <c r="CK373" s="1349"/>
      <c r="CL373" s="1349"/>
      <c r="CM373" s="1349"/>
      <c r="CN373" s="1348"/>
      <c r="CO373" s="711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1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80" t="str">
        <f t="shared" ref="CC374:CC382" si="1016">IF(DH374&lt;3,"",(SUM(BD374:BT374)-MIN(BD374:BT374)-MAX(BD374:BT374))/(DH374-2))</f>
        <v/>
      </c>
      <c r="CD374" s="1321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2" t="str">
        <f t="shared" si="1017"/>
        <v/>
      </c>
      <c r="CF374" s="1322" t="str">
        <f t="shared" si="1017"/>
        <v/>
      </c>
      <c r="CG374" s="1322" t="str">
        <f t="shared" si="1017"/>
        <v/>
      </c>
      <c r="CH374" s="1322" t="str">
        <f t="shared" si="1017"/>
        <v/>
      </c>
      <c r="CI374" s="1323">
        <f t="shared" si="1017"/>
        <v>10</v>
      </c>
      <c r="CJ374" s="1322" t="str">
        <f t="shared" si="1017"/>
        <v/>
      </c>
      <c r="CK374" s="1322" t="str">
        <f t="shared" si="1017"/>
        <v/>
      </c>
      <c r="CL374" s="1322" t="str">
        <f t="shared" si="1017"/>
        <v/>
      </c>
      <c r="CM374" s="1322" t="str">
        <f t="shared" si="1017"/>
        <v/>
      </c>
      <c r="CN374" s="1321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1" t="s">
        <v>269</v>
      </c>
      <c r="B375" s="622" t="str">
        <f t="shared" ref="B375:R375" si="1038">IF(B372="","",B372*B374)</f>
        <v/>
      </c>
      <c r="C375" s="622" t="str">
        <f t="shared" si="1038"/>
        <v/>
      </c>
      <c r="D375" s="622" t="str">
        <f t="shared" si="1038"/>
        <v/>
      </c>
      <c r="E375" s="622" t="str">
        <f t="shared" si="1038"/>
        <v/>
      </c>
      <c r="F375" s="622" t="str">
        <f t="shared" si="1038"/>
        <v/>
      </c>
      <c r="G375" s="622" t="str">
        <f t="shared" si="1038"/>
        <v/>
      </c>
      <c r="H375" s="622" t="str">
        <f t="shared" si="1038"/>
        <v/>
      </c>
      <c r="I375" s="622" t="str">
        <f t="shared" si="1038"/>
        <v/>
      </c>
      <c r="J375" s="622" t="str">
        <f t="shared" si="1038"/>
        <v/>
      </c>
      <c r="K375" s="622" t="str">
        <f t="shared" si="1038"/>
        <v/>
      </c>
      <c r="L375" s="622" t="str">
        <f t="shared" si="1038"/>
        <v/>
      </c>
      <c r="M375" s="622" t="str">
        <f t="shared" si="1038"/>
        <v/>
      </c>
      <c r="N375" s="622" t="str">
        <f t="shared" si="1038"/>
        <v/>
      </c>
      <c r="O375" s="622" t="str">
        <f t="shared" si="1038"/>
        <v/>
      </c>
      <c r="P375" s="622" t="str">
        <f t="shared" si="1038"/>
        <v/>
      </c>
      <c r="Q375" s="622" t="str">
        <f t="shared" si="1038"/>
        <v/>
      </c>
      <c r="R375" s="622" t="str">
        <f t="shared" si="1038"/>
        <v/>
      </c>
      <c r="S375" s="654"/>
      <c r="T375" s="622">
        <f t="shared" ref="T375:AD375" si="1039">IF(T372="","",T372*T374)</f>
        <v>200</v>
      </c>
      <c r="U375" s="622" t="str">
        <f t="shared" si="1039"/>
        <v/>
      </c>
      <c r="V375" s="622" t="str">
        <f t="shared" si="1039"/>
        <v/>
      </c>
      <c r="W375" s="622" t="str">
        <f t="shared" si="1039"/>
        <v/>
      </c>
      <c r="X375" s="622" t="str">
        <f t="shared" si="1039"/>
        <v/>
      </c>
      <c r="Y375" s="622" t="str">
        <f t="shared" si="1039"/>
        <v/>
      </c>
      <c r="Z375" s="622" t="str">
        <f t="shared" si="1039"/>
        <v/>
      </c>
      <c r="AA375" s="622" t="str">
        <f t="shared" si="1039"/>
        <v/>
      </c>
      <c r="AB375" s="622" t="str">
        <f t="shared" si="1039"/>
        <v/>
      </c>
      <c r="AC375" s="622" t="str">
        <f t="shared" si="1039"/>
        <v/>
      </c>
      <c r="AD375" s="622" t="str">
        <f t="shared" si="1039"/>
        <v/>
      </c>
      <c r="AE375" s="622"/>
      <c r="AF375" s="622"/>
      <c r="AG375" s="622"/>
      <c r="AH375" s="622"/>
      <c r="AI375" s="622"/>
      <c r="AJ375" s="622"/>
      <c r="AK375" s="654"/>
      <c r="AL375" s="622">
        <f t="shared" ref="AL375:AV375" si="1040">IF(AL372="","",AL372*AL374)</f>
        <v>200</v>
      </c>
      <c r="AM375" s="622" t="str">
        <f t="shared" si="1040"/>
        <v/>
      </c>
      <c r="AN375" s="622" t="str">
        <f t="shared" si="1040"/>
        <v/>
      </c>
      <c r="AO375" s="622" t="str">
        <f t="shared" si="1040"/>
        <v/>
      </c>
      <c r="AP375" s="622" t="str">
        <f t="shared" si="1040"/>
        <v/>
      </c>
      <c r="AQ375" s="622" t="str">
        <f t="shared" si="1040"/>
        <v/>
      </c>
      <c r="AR375" s="622" t="str">
        <f t="shared" si="1040"/>
        <v/>
      </c>
      <c r="AS375" s="622" t="str">
        <f t="shared" si="1040"/>
        <v/>
      </c>
      <c r="AT375" s="622" t="str">
        <f t="shared" si="1040"/>
        <v/>
      </c>
      <c r="AU375" s="622" t="str">
        <f t="shared" si="1040"/>
        <v/>
      </c>
      <c r="AV375" s="622" t="str">
        <f t="shared" si="1040"/>
        <v/>
      </c>
      <c r="AW375" s="622"/>
      <c r="AX375" s="622"/>
      <c r="AY375" s="622"/>
      <c r="AZ375" s="622"/>
      <c r="BA375" s="622"/>
      <c r="BB375" s="622"/>
      <c r="BC375" s="654"/>
      <c r="BD375" s="622">
        <f t="shared" ref="BD375:BN375" si="1041">IF(BD372="","",BD372*BD374)</f>
        <v>100</v>
      </c>
      <c r="BE375" s="622" t="str">
        <f t="shared" si="1041"/>
        <v/>
      </c>
      <c r="BF375" s="622" t="str">
        <f t="shared" si="1041"/>
        <v/>
      </c>
      <c r="BG375" s="622" t="str">
        <f t="shared" si="1041"/>
        <v/>
      </c>
      <c r="BH375" s="622" t="str">
        <f t="shared" si="1041"/>
        <v/>
      </c>
      <c r="BI375" s="622" t="str">
        <f t="shared" si="1041"/>
        <v/>
      </c>
      <c r="BJ375" s="622" t="str">
        <f t="shared" si="1041"/>
        <v/>
      </c>
      <c r="BK375" s="622" t="str">
        <f t="shared" si="1041"/>
        <v/>
      </c>
      <c r="BL375" s="622" t="str">
        <f t="shared" si="1041"/>
        <v/>
      </c>
      <c r="BM375" s="622" t="str">
        <f t="shared" si="1041"/>
        <v/>
      </c>
      <c r="BN375" s="622" t="str">
        <f t="shared" si="1041"/>
        <v/>
      </c>
      <c r="BO375" s="622"/>
      <c r="BP375" s="622"/>
      <c r="BQ375" s="622"/>
      <c r="BR375" s="622"/>
      <c r="BS375" s="622"/>
      <c r="BT375" s="622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80" t="str">
        <f t="shared" si="1016"/>
        <v/>
      </c>
      <c r="CD375" s="1321" t="str">
        <f t="shared" si="1017"/>
        <v/>
      </c>
      <c r="CE375" s="1322" t="str">
        <f t="shared" si="1017"/>
        <v/>
      </c>
      <c r="CF375" s="1322" t="str">
        <f t="shared" si="1017"/>
        <v/>
      </c>
      <c r="CG375" s="1322" t="str">
        <f t="shared" si="1017"/>
        <v/>
      </c>
      <c r="CH375" s="1322" t="str">
        <f t="shared" si="1017"/>
        <v/>
      </c>
      <c r="CI375" s="1323">
        <f t="shared" si="1017"/>
        <v>100</v>
      </c>
      <c r="CJ375" s="1322" t="str">
        <f t="shared" si="1017"/>
        <v/>
      </c>
      <c r="CK375" s="1322" t="str">
        <f t="shared" si="1017"/>
        <v/>
      </c>
      <c r="CL375" s="1322" t="str">
        <f t="shared" si="1017"/>
        <v/>
      </c>
      <c r="CM375" s="1322" t="str">
        <f t="shared" si="1017"/>
        <v/>
      </c>
      <c r="CN375" s="1321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100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5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1" t="s">
        <v>259</v>
      </c>
      <c r="B376" s="694">
        <v>4770</v>
      </c>
      <c r="C376" s="694">
        <v>4770</v>
      </c>
      <c r="D376" s="694">
        <v>4770</v>
      </c>
      <c r="E376" s="694">
        <v>4770</v>
      </c>
      <c r="F376" s="694">
        <v>4770</v>
      </c>
      <c r="G376" s="694">
        <v>4770</v>
      </c>
      <c r="H376" s="694">
        <v>4770</v>
      </c>
      <c r="I376" s="694">
        <v>4770</v>
      </c>
      <c r="J376" s="694">
        <v>4770</v>
      </c>
      <c r="K376" s="694">
        <v>4770</v>
      </c>
      <c r="L376" s="694">
        <v>4770</v>
      </c>
      <c r="M376" s="694">
        <v>4770</v>
      </c>
      <c r="N376" s="694">
        <v>4770</v>
      </c>
      <c r="O376" s="694">
        <v>4770</v>
      </c>
      <c r="P376" s="694">
        <v>4770</v>
      </c>
      <c r="Q376" s="694">
        <v>4770</v>
      </c>
      <c r="R376" s="694">
        <v>4770</v>
      </c>
      <c r="S376" s="608"/>
      <c r="T376" s="694">
        <v>4770</v>
      </c>
      <c r="U376" s="694">
        <v>4770</v>
      </c>
      <c r="V376" s="694">
        <v>4770</v>
      </c>
      <c r="W376" s="694">
        <v>4770</v>
      </c>
      <c r="X376" s="694">
        <v>4770</v>
      </c>
      <c r="Y376" s="694">
        <v>4770</v>
      </c>
      <c r="Z376" s="694">
        <v>4770</v>
      </c>
      <c r="AA376" s="694">
        <v>4770</v>
      </c>
      <c r="AB376" s="694">
        <v>4770</v>
      </c>
      <c r="AC376" s="694">
        <v>4770</v>
      </c>
      <c r="AD376" s="694">
        <v>4770</v>
      </c>
      <c r="AE376" s="694"/>
      <c r="AF376" s="694"/>
      <c r="AG376" s="694"/>
      <c r="AH376" s="694"/>
      <c r="AI376" s="694"/>
      <c r="AJ376" s="694"/>
      <c r="AK376" s="608"/>
      <c r="AL376" s="694">
        <v>4770</v>
      </c>
      <c r="AM376" s="694">
        <v>4770</v>
      </c>
      <c r="AN376" s="694">
        <v>4770</v>
      </c>
      <c r="AO376" s="694">
        <v>4770</v>
      </c>
      <c r="AP376" s="694">
        <v>4770</v>
      </c>
      <c r="AQ376" s="694">
        <v>4770</v>
      </c>
      <c r="AR376" s="694">
        <v>4770</v>
      </c>
      <c r="AS376" s="694">
        <v>4770</v>
      </c>
      <c r="AT376" s="694">
        <v>4770</v>
      </c>
      <c r="AU376" s="694">
        <v>4770</v>
      </c>
      <c r="AV376" s="694">
        <v>4770</v>
      </c>
      <c r="AW376" s="694"/>
      <c r="AX376" s="694"/>
      <c r="AY376" s="694"/>
      <c r="AZ376" s="694"/>
      <c r="BA376" s="694"/>
      <c r="BB376" s="694"/>
      <c r="BC376" s="608"/>
      <c r="BD376" s="694">
        <v>4770</v>
      </c>
      <c r="BE376" s="694">
        <v>4770</v>
      </c>
      <c r="BF376" s="694">
        <v>4770</v>
      </c>
      <c r="BG376" s="694">
        <v>4770</v>
      </c>
      <c r="BH376" s="694">
        <v>4770</v>
      </c>
      <c r="BI376" s="694">
        <v>4770</v>
      </c>
      <c r="BJ376" s="694">
        <v>4770</v>
      </c>
      <c r="BK376" s="694">
        <v>4770</v>
      </c>
      <c r="BL376" s="694">
        <v>4770</v>
      </c>
      <c r="BM376" s="694">
        <v>4770</v>
      </c>
      <c r="BN376" s="694">
        <v>4770</v>
      </c>
      <c r="BO376" s="694"/>
      <c r="BP376" s="694"/>
      <c r="BQ376" s="694"/>
      <c r="BR376" s="694"/>
      <c r="BS376" s="694"/>
      <c r="BT376" s="694"/>
      <c r="BU376" s="608"/>
      <c r="BV376" s="694">
        <f t="shared" ref="BV376:BY376" si="1042">260*$K$1</f>
        <v>1088.568</v>
      </c>
      <c r="BW376" s="694">
        <f t="shared" si="1042"/>
        <v>1088.568</v>
      </c>
      <c r="BX376" s="694">
        <f t="shared" si="1042"/>
        <v>1088.568</v>
      </c>
      <c r="BY376" s="694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80">
        <f t="shared" si="1016"/>
        <v>4770</v>
      </c>
      <c r="CD376" s="1321">
        <f t="shared" si="1017"/>
        <v>4770</v>
      </c>
      <c r="CE376" s="1322">
        <f t="shared" si="1017"/>
        <v>4770</v>
      </c>
      <c r="CF376" s="1322">
        <f t="shared" si="1017"/>
        <v>4770</v>
      </c>
      <c r="CG376" s="1322">
        <f t="shared" si="1017"/>
        <v>4770</v>
      </c>
      <c r="CH376" s="1322">
        <f t="shared" si="1017"/>
        <v>4770</v>
      </c>
      <c r="CI376" s="1323">
        <f t="shared" si="1017"/>
        <v>4770</v>
      </c>
      <c r="CJ376" s="1322">
        <f t="shared" si="1017"/>
        <v>4770</v>
      </c>
      <c r="CK376" s="1322">
        <f t="shared" si="1017"/>
        <v>4770</v>
      </c>
      <c r="CL376" s="1322">
        <f t="shared" si="1017"/>
        <v>4770</v>
      </c>
      <c r="CM376" s="1322">
        <f t="shared" si="1017"/>
        <v>4770</v>
      </c>
      <c r="CN376" s="1321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5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80" t="str">
        <f t="shared" si="1016"/>
        <v/>
      </c>
      <c r="CD377" s="1321" t="str">
        <f t="shared" si="1017"/>
        <v/>
      </c>
      <c r="CE377" s="1322" t="str">
        <f t="shared" si="1017"/>
        <v/>
      </c>
      <c r="CF377" s="1322" t="str">
        <f t="shared" si="1017"/>
        <v/>
      </c>
      <c r="CG377" s="1322" t="str">
        <f t="shared" si="1017"/>
        <v/>
      </c>
      <c r="CH377" s="1322" t="str">
        <f t="shared" si="1017"/>
        <v/>
      </c>
      <c r="CI377" s="1323">
        <f t="shared" si="1017"/>
        <v>7</v>
      </c>
      <c r="CJ377" s="1322" t="str">
        <f t="shared" si="1017"/>
        <v/>
      </c>
      <c r="CK377" s="1322" t="str">
        <f t="shared" si="1017"/>
        <v/>
      </c>
      <c r="CL377" s="1322" t="str">
        <f t="shared" si="1017"/>
        <v/>
      </c>
      <c r="CM377" s="1322" t="str">
        <f t="shared" si="1017"/>
        <v/>
      </c>
      <c r="CN377" s="1321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7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5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2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80" t="str">
        <f t="shared" si="1016"/>
        <v/>
      </c>
      <c r="CD378" s="1321" t="str">
        <f t="shared" si="1017"/>
        <v/>
      </c>
      <c r="CE378" s="1322" t="str">
        <f t="shared" si="1017"/>
        <v/>
      </c>
      <c r="CF378" s="1322" t="str">
        <f t="shared" si="1017"/>
        <v/>
      </c>
      <c r="CG378" s="1322" t="str">
        <f t="shared" si="1017"/>
        <v/>
      </c>
      <c r="CH378" s="1322" t="str">
        <f t="shared" si="1017"/>
        <v/>
      </c>
      <c r="CI378" s="1323">
        <f t="shared" si="1017"/>
        <v>80</v>
      </c>
      <c r="CJ378" s="1322" t="str">
        <f t="shared" si="1017"/>
        <v/>
      </c>
      <c r="CK378" s="1322" t="str">
        <f t="shared" si="1017"/>
        <v/>
      </c>
      <c r="CL378" s="1322" t="str">
        <f t="shared" si="1017"/>
        <v/>
      </c>
      <c r="CM378" s="1322" t="str">
        <f t="shared" si="1017"/>
        <v/>
      </c>
      <c r="CN378" s="1321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80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5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2" t="s">
        <v>182</v>
      </c>
      <c r="B379" s="622" t="str">
        <f t="shared" ref="B379:R379" si="1043">IF(B377="","",B377*B378)</f>
        <v/>
      </c>
      <c r="C379" s="622" t="str">
        <f t="shared" si="1043"/>
        <v/>
      </c>
      <c r="D379" s="622" t="str">
        <f t="shared" si="1043"/>
        <v/>
      </c>
      <c r="E379" s="622" t="str">
        <f t="shared" si="1043"/>
        <v/>
      </c>
      <c r="F379" s="622" t="str">
        <f t="shared" si="1043"/>
        <v/>
      </c>
      <c r="G379" s="622" t="str">
        <f t="shared" si="1043"/>
        <v/>
      </c>
      <c r="H379" s="622" t="str">
        <f t="shared" si="1043"/>
        <v/>
      </c>
      <c r="I379" s="622" t="str">
        <f t="shared" si="1043"/>
        <v/>
      </c>
      <c r="J379" s="622" t="str">
        <f t="shared" si="1043"/>
        <v/>
      </c>
      <c r="K379" s="622" t="str">
        <f t="shared" si="1043"/>
        <v/>
      </c>
      <c r="L379" s="622" t="str">
        <f t="shared" si="1043"/>
        <v/>
      </c>
      <c r="M379" s="622" t="str">
        <f t="shared" si="1043"/>
        <v/>
      </c>
      <c r="N379" s="622" t="str">
        <f t="shared" si="1043"/>
        <v/>
      </c>
      <c r="O379" s="622" t="str">
        <f t="shared" si="1043"/>
        <v/>
      </c>
      <c r="P379" s="622" t="str">
        <f t="shared" si="1043"/>
        <v/>
      </c>
      <c r="Q379" s="622" t="str">
        <f t="shared" si="1043"/>
        <v/>
      </c>
      <c r="R379" s="622" t="str">
        <f t="shared" si="1043"/>
        <v/>
      </c>
      <c r="S379" s="654"/>
      <c r="T379" s="622">
        <f t="shared" ref="T379:AD379" si="1044">IF(T377="","",T377*T378)</f>
        <v>850</v>
      </c>
      <c r="U379" s="622" t="str">
        <f t="shared" si="1044"/>
        <v/>
      </c>
      <c r="V379" s="622" t="str">
        <f t="shared" si="1044"/>
        <v/>
      </c>
      <c r="W379" s="622" t="str">
        <f t="shared" si="1044"/>
        <v/>
      </c>
      <c r="X379" s="622" t="str">
        <f t="shared" si="1044"/>
        <v/>
      </c>
      <c r="Y379" s="622" t="str">
        <f t="shared" si="1044"/>
        <v/>
      </c>
      <c r="Z379" s="622" t="str">
        <f t="shared" si="1044"/>
        <v/>
      </c>
      <c r="AA379" s="622" t="str">
        <f t="shared" si="1044"/>
        <v/>
      </c>
      <c r="AB379" s="622" t="str">
        <f t="shared" si="1044"/>
        <v/>
      </c>
      <c r="AC379" s="622" t="str">
        <f t="shared" si="1044"/>
        <v/>
      </c>
      <c r="AD379" s="622" t="str">
        <f t="shared" si="1044"/>
        <v/>
      </c>
      <c r="AE379" s="622"/>
      <c r="AF379" s="622"/>
      <c r="AG379" s="622"/>
      <c r="AH379" s="622"/>
      <c r="AI379" s="622"/>
      <c r="AJ379" s="622"/>
      <c r="AK379" s="654"/>
      <c r="AL379" s="622">
        <f t="shared" ref="AL379:AV379" si="1045">IF(AL377="","",AL377*AL378)</f>
        <v>850</v>
      </c>
      <c r="AM379" s="622" t="str">
        <f t="shared" si="1045"/>
        <v/>
      </c>
      <c r="AN379" s="622" t="str">
        <f t="shared" si="1045"/>
        <v/>
      </c>
      <c r="AO379" s="622" t="str">
        <f t="shared" si="1045"/>
        <v/>
      </c>
      <c r="AP379" s="622" t="str">
        <f t="shared" si="1045"/>
        <v/>
      </c>
      <c r="AQ379" s="622" t="str">
        <f t="shared" si="1045"/>
        <v/>
      </c>
      <c r="AR379" s="622" t="str">
        <f t="shared" si="1045"/>
        <v/>
      </c>
      <c r="AS379" s="622" t="str">
        <f t="shared" si="1045"/>
        <v/>
      </c>
      <c r="AT379" s="622" t="str">
        <f t="shared" si="1045"/>
        <v/>
      </c>
      <c r="AU379" s="622" t="str">
        <f t="shared" si="1045"/>
        <v/>
      </c>
      <c r="AV379" s="622" t="str">
        <f t="shared" si="1045"/>
        <v/>
      </c>
      <c r="AW379" s="622"/>
      <c r="AX379" s="622"/>
      <c r="AY379" s="622"/>
      <c r="AZ379" s="622"/>
      <c r="BA379" s="622"/>
      <c r="BB379" s="622"/>
      <c r="BC379" s="654"/>
      <c r="BD379" s="622">
        <f t="shared" ref="BD379:BN379" si="1046">IF(BD377="","",BD377*BD378)</f>
        <v>560</v>
      </c>
      <c r="BE379" s="622" t="str">
        <f t="shared" si="1046"/>
        <v/>
      </c>
      <c r="BF379" s="622" t="str">
        <f t="shared" si="1046"/>
        <v/>
      </c>
      <c r="BG379" s="622" t="str">
        <f t="shared" si="1046"/>
        <v/>
      </c>
      <c r="BH379" s="622" t="str">
        <f t="shared" si="1046"/>
        <v/>
      </c>
      <c r="BI379" s="622" t="str">
        <f t="shared" si="1046"/>
        <v/>
      </c>
      <c r="BJ379" s="622" t="str">
        <f t="shared" si="1046"/>
        <v/>
      </c>
      <c r="BK379" s="622" t="str">
        <f t="shared" si="1046"/>
        <v/>
      </c>
      <c r="BL379" s="622" t="str">
        <f t="shared" si="1046"/>
        <v/>
      </c>
      <c r="BM379" s="622" t="str">
        <f t="shared" si="1046"/>
        <v/>
      </c>
      <c r="BN379" s="622" t="str">
        <f t="shared" si="1046"/>
        <v/>
      </c>
      <c r="BO379" s="622"/>
      <c r="BP379" s="622"/>
      <c r="BQ379" s="622"/>
      <c r="BR379" s="622"/>
      <c r="BS379" s="622"/>
      <c r="BT379" s="622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80" t="str">
        <f t="shared" si="1016"/>
        <v/>
      </c>
      <c r="CD379" s="1321" t="str">
        <f t="shared" si="1017"/>
        <v/>
      </c>
      <c r="CE379" s="1322" t="str">
        <f t="shared" si="1017"/>
        <v/>
      </c>
      <c r="CF379" s="1322" t="str">
        <f t="shared" si="1017"/>
        <v/>
      </c>
      <c r="CG379" s="1322" t="str">
        <f t="shared" si="1017"/>
        <v/>
      </c>
      <c r="CH379" s="1322" t="str">
        <f t="shared" si="1017"/>
        <v/>
      </c>
      <c r="CI379" s="1323">
        <f t="shared" si="1017"/>
        <v>560</v>
      </c>
      <c r="CJ379" s="1322" t="str">
        <f t="shared" si="1017"/>
        <v/>
      </c>
      <c r="CK379" s="1322" t="str">
        <f t="shared" si="1017"/>
        <v/>
      </c>
      <c r="CL379" s="1322" t="str">
        <f t="shared" si="1017"/>
        <v/>
      </c>
      <c r="CM379" s="1322" t="str">
        <f t="shared" si="1017"/>
        <v/>
      </c>
      <c r="CN379" s="1321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560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5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7" customFormat="1" ht="15.75" customHeight="1">
      <c r="A380" s="632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80" t="str">
        <f t="shared" si="1016"/>
        <v/>
      </c>
      <c r="CD380" s="1321" t="str">
        <f t="shared" si="1017"/>
        <v/>
      </c>
      <c r="CE380" s="1322" t="str">
        <f t="shared" si="1017"/>
        <v/>
      </c>
      <c r="CF380" s="1322" t="str">
        <f t="shared" si="1017"/>
        <v/>
      </c>
      <c r="CG380" s="1322" t="str">
        <f t="shared" si="1017"/>
        <v/>
      </c>
      <c r="CH380" s="1322" t="str">
        <f t="shared" si="1017"/>
        <v/>
      </c>
      <c r="CI380" s="1323">
        <f t="shared" si="1017"/>
        <v>0</v>
      </c>
      <c r="CJ380" s="1322" t="str">
        <f t="shared" si="1017"/>
        <v/>
      </c>
      <c r="CK380" s="1322" t="str">
        <f t="shared" si="1017"/>
        <v/>
      </c>
      <c r="CL380" s="1322" t="str">
        <f t="shared" si="1017"/>
        <v/>
      </c>
      <c r="CM380" s="1322" t="str">
        <f t="shared" si="1017"/>
        <v/>
      </c>
      <c r="CN380" s="1321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5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5"/>
      <c r="DJ380" s="637"/>
      <c r="DK380" s="637"/>
      <c r="DL380" s="637"/>
      <c r="DM380" s="637"/>
      <c r="DN380" s="637"/>
      <c r="DO380" s="637"/>
      <c r="DP380" s="637"/>
      <c r="DQ380" s="611"/>
      <c r="DR380" s="706"/>
    </row>
    <row r="381" spans="1:122" s="707" customFormat="1" ht="15.75" customHeight="1">
      <c r="A381" s="640" t="s">
        <v>226</v>
      </c>
      <c r="B381" s="625" t="str">
        <f t="shared" ref="B381:R381" si="1047">IF(B375="","",(B375-B377-B380)*B376/B$46/365/$G$1)</f>
        <v/>
      </c>
      <c r="C381" s="625" t="str">
        <f t="shared" si="1047"/>
        <v/>
      </c>
      <c r="D381" s="625" t="str">
        <f t="shared" si="1047"/>
        <v/>
      </c>
      <c r="E381" s="625" t="str">
        <f t="shared" si="1047"/>
        <v/>
      </c>
      <c r="F381" s="625" t="str">
        <f t="shared" si="1047"/>
        <v/>
      </c>
      <c r="G381" s="625" t="str">
        <f t="shared" si="1047"/>
        <v/>
      </c>
      <c r="H381" s="625" t="str">
        <f t="shared" si="1047"/>
        <v/>
      </c>
      <c r="I381" s="625" t="str">
        <f t="shared" si="1047"/>
        <v/>
      </c>
      <c r="J381" s="625" t="str">
        <f t="shared" si="1047"/>
        <v/>
      </c>
      <c r="K381" s="625" t="str">
        <f t="shared" si="1047"/>
        <v/>
      </c>
      <c r="L381" s="625" t="str">
        <f t="shared" si="1047"/>
        <v/>
      </c>
      <c r="M381" s="625" t="str">
        <f t="shared" si="1047"/>
        <v/>
      </c>
      <c r="N381" s="625" t="str">
        <f t="shared" si="1047"/>
        <v/>
      </c>
      <c r="O381" s="625" t="str">
        <f t="shared" si="1047"/>
        <v/>
      </c>
      <c r="P381" s="625" t="str">
        <f t="shared" si="1047"/>
        <v/>
      </c>
      <c r="Q381" s="625" t="str">
        <f t="shared" si="1047"/>
        <v/>
      </c>
      <c r="R381" s="625" t="str">
        <f t="shared" si="1047"/>
        <v/>
      </c>
      <c r="S381" s="644"/>
      <c r="T381" s="625">
        <f t="shared" ref="T381:AD381" si="1048">IF(T375="","",(T375-T377-T380)*T376/T$46/365/$G$1)</f>
        <v>4.7026774595267745E-2</v>
      </c>
      <c r="U381" s="625" t="str">
        <f t="shared" si="1048"/>
        <v/>
      </c>
      <c r="V381" s="625" t="str">
        <f t="shared" si="1048"/>
        <v/>
      </c>
      <c r="W381" s="625" t="str">
        <f t="shared" si="1048"/>
        <v/>
      </c>
      <c r="X381" s="625" t="str">
        <f t="shared" si="1048"/>
        <v/>
      </c>
      <c r="Y381" s="625" t="str">
        <f t="shared" si="1048"/>
        <v/>
      </c>
      <c r="Z381" s="625" t="str">
        <f t="shared" si="1048"/>
        <v/>
      </c>
      <c r="AA381" s="625" t="str">
        <f t="shared" si="1048"/>
        <v/>
      </c>
      <c r="AB381" s="625" t="str">
        <f t="shared" si="1048"/>
        <v/>
      </c>
      <c r="AC381" s="625" t="str">
        <f t="shared" si="1048"/>
        <v/>
      </c>
      <c r="AD381" s="625" t="str">
        <f t="shared" si="1048"/>
        <v/>
      </c>
      <c r="AE381" s="625"/>
      <c r="AF381" s="625"/>
      <c r="AG381" s="625"/>
      <c r="AH381" s="625"/>
      <c r="AI381" s="625"/>
      <c r="AJ381" s="625"/>
      <c r="AK381" s="644"/>
      <c r="AL381" s="625">
        <f t="shared" ref="AL381:AV381" si="1049">IF(AL375="","",(AL375-AL377-AL380)*AL376/AL$46/365/$G$1)</f>
        <v>3.5270080946450809E-2</v>
      </c>
      <c r="AM381" s="625" t="str">
        <f t="shared" si="1049"/>
        <v/>
      </c>
      <c r="AN381" s="625" t="str">
        <f t="shared" si="1049"/>
        <v/>
      </c>
      <c r="AO381" s="625" t="str">
        <f t="shared" si="1049"/>
        <v/>
      </c>
      <c r="AP381" s="625" t="str">
        <f t="shared" si="1049"/>
        <v/>
      </c>
      <c r="AQ381" s="625" t="str">
        <f t="shared" si="1049"/>
        <v/>
      </c>
      <c r="AR381" s="625" t="str">
        <f t="shared" si="1049"/>
        <v/>
      </c>
      <c r="AS381" s="625" t="str">
        <f t="shared" si="1049"/>
        <v/>
      </c>
      <c r="AT381" s="625" t="str">
        <f t="shared" si="1049"/>
        <v/>
      </c>
      <c r="AU381" s="625" t="str">
        <f t="shared" si="1049"/>
        <v/>
      </c>
      <c r="AV381" s="625" t="str">
        <f t="shared" si="1049"/>
        <v/>
      </c>
      <c r="AW381" s="625"/>
      <c r="AX381" s="625"/>
      <c r="AY381" s="625"/>
      <c r="AZ381" s="625"/>
      <c r="BA381" s="625"/>
      <c r="BB381" s="625"/>
      <c r="BC381" s="644"/>
      <c r="BD381" s="625">
        <f t="shared" ref="BD381:BN381" si="1050">IF(BD375="","",(BD375-BD377-BD380)*BD376/BD$46/365/$G$1)</f>
        <v>2.3018368617683686E-2</v>
      </c>
      <c r="BE381" s="625" t="str">
        <f t="shared" si="1050"/>
        <v/>
      </c>
      <c r="BF381" s="625" t="str">
        <f t="shared" si="1050"/>
        <v/>
      </c>
      <c r="BG381" s="625" t="str">
        <f t="shared" si="1050"/>
        <v/>
      </c>
      <c r="BH381" s="625" t="str">
        <f t="shared" si="1050"/>
        <v/>
      </c>
      <c r="BI381" s="625" t="str">
        <f t="shared" si="1050"/>
        <v/>
      </c>
      <c r="BJ381" s="625" t="str">
        <f t="shared" si="1050"/>
        <v/>
      </c>
      <c r="BK381" s="625" t="str">
        <f t="shared" si="1050"/>
        <v/>
      </c>
      <c r="BL381" s="625" t="str">
        <f t="shared" si="1050"/>
        <v/>
      </c>
      <c r="BM381" s="625" t="str">
        <f t="shared" si="1050"/>
        <v/>
      </c>
      <c r="BN381" s="625" t="str">
        <f t="shared" si="1050"/>
        <v/>
      </c>
      <c r="BO381" s="625"/>
      <c r="BP381" s="625"/>
      <c r="BQ381" s="625"/>
      <c r="BR381" s="625"/>
      <c r="BS381" s="625"/>
      <c r="BT381" s="625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3" t="str">
        <f t="shared" si="1016"/>
        <v/>
      </c>
      <c r="CD381" s="132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5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5" t="str">
        <f t="shared" si="1051"/>
        <v/>
      </c>
      <c r="CG381" s="1325" t="str">
        <f t="shared" si="1051"/>
        <v/>
      </c>
      <c r="CH381" s="1325" t="str">
        <f t="shared" si="1051"/>
        <v/>
      </c>
      <c r="CI381" s="1326">
        <f t="shared" si="1051"/>
        <v>2.3018368617683686E-2</v>
      </c>
      <c r="CJ381" s="1325" t="str">
        <f t="shared" si="1051"/>
        <v/>
      </c>
      <c r="CK381" s="1325" t="str">
        <f t="shared" si="1051"/>
        <v/>
      </c>
      <c r="CL381" s="1325" t="str">
        <f t="shared" si="1051"/>
        <v/>
      </c>
      <c r="CM381" s="1325" t="str">
        <f t="shared" si="1051"/>
        <v/>
      </c>
      <c r="CN381" s="1324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2.3018368617683686E-2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5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5"/>
      <c r="DJ381" s="637"/>
      <c r="DK381" s="637"/>
      <c r="DL381" s="637"/>
      <c r="DM381" s="637"/>
      <c r="DN381" s="637"/>
      <c r="DO381" s="637"/>
      <c r="DP381" s="637"/>
      <c r="DQ381" s="611"/>
      <c r="DR381" s="706"/>
    </row>
    <row r="382" spans="1:122" s="707" customFormat="1" ht="15.75" customHeight="1">
      <c r="A382" s="674" t="s">
        <v>924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5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5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5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5"/>
      <c r="BV382" s="726"/>
      <c r="BW382" s="726"/>
      <c r="BX382" s="726"/>
      <c r="BY382" s="726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9" t="str">
        <f t="shared" si="1016"/>
        <v/>
      </c>
      <c r="CD382" s="1350"/>
      <c r="CE382" s="1350"/>
      <c r="CF382" s="1350"/>
      <c r="CG382" s="1350"/>
      <c r="CH382" s="1350"/>
      <c r="CI382" s="1350"/>
      <c r="CJ382" s="1350"/>
      <c r="CK382" s="1350"/>
      <c r="CL382" s="1350"/>
      <c r="CM382" s="1350"/>
      <c r="CN382" s="1350"/>
      <c r="CO382" s="721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591"/>
      <c r="DF382" s="101"/>
      <c r="DG382" s="101"/>
      <c r="DH382" s="101"/>
      <c r="DI382" s="722"/>
      <c r="DJ382" s="724"/>
      <c r="DK382" s="724"/>
      <c r="DL382" s="724"/>
      <c r="DM382" s="724"/>
      <c r="DN382" s="724"/>
      <c r="DO382" s="724"/>
      <c r="DP382" s="724"/>
      <c r="DQ382" s="610"/>
      <c r="DR382" s="706"/>
    </row>
    <row r="383" spans="1:122" s="478" customFormat="1" ht="15.75" customHeight="1">
      <c r="A383" s="649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9"/>
      <c r="CD383" s="1348"/>
      <c r="CE383" s="1349"/>
      <c r="CF383" s="1349"/>
      <c r="CG383" s="1349"/>
      <c r="CH383" s="1349"/>
      <c r="CI383" s="1349"/>
      <c r="CJ383" s="1349"/>
      <c r="CK383" s="1349"/>
      <c r="CL383" s="1349"/>
      <c r="CM383" s="1349"/>
      <c r="CN383" s="1348"/>
      <c r="CO383" s="711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80" t="str">
        <f t="shared" ref="CC384:CC418" si="1055">IF(DH384&lt;3,"",(SUM(BD384:BT384)-MIN(BD384:BT384)-MAX(BD384:BT384))/(DH384-2))</f>
        <v/>
      </c>
      <c r="CD384" s="1321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2" t="str">
        <f t="shared" si="1056"/>
        <v/>
      </c>
      <c r="CF384" s="1322" t="str">
        <f t="shared" si="1056"/>
        <v/>
      </c>
      <c r="CG384" s="1322" t="str">
        <f t="shared" si="1056"/>
        <v/>
      </c>
      <c r="CH384" s="1322" t="str">
        <f t="shared" si="1056"/>
        <v/>
      </c>
      <c r="CI384" s="1323" t="str">
        <f t="shared" si="1056"/>
        <v/>
      </c>
      <c r="CJ384" s="1322" t="str">
        <f t="shared" si="1056"/>
        <v/>
      </c>
      <c r="CK384" s="1322" t="str">
        <f t="shared" si="1056"/>
        <v/>
      </c>
      <c r="CL384" s="1322" t="str">
        <f t="shared" si="1056"/>
        <v/>
      </c>
      <c r="CM384" s="1322" t="str">
        <f t="shared" si="1056"/>
        <v/>
      </c>
      <c r="CN384" s="1321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8" t="s">
        <v>275</v>
      </c>
      <c r="B385" s="622" t="str">
        <f t="shared" ref="B385:R385" si="1077">IF(B382="","",B382*B384)</f>
        <v/>
      </c>
      <c r="C385" s="622" t="str">
        <f t="shared" si="1077"/>
        <v/>
      </c>
      <c r="D385" s="622" t="str">
        <f t="shared" si="1077"/>
        <v/>
      </c>
      <c r="E385" s="622" t="str">
        <f t="shared" si="1077"/>
        <v/>
      </c>
      <c r="F385" s="622" t="str">
        <f t="shared" si="1077"/>
        <v/>
      </c>
      <c r="G385" s="622" t="str">
        <f t="shared" si="1077"/>
        <v/>
      </c>
      <c r="H385" s="622" t="str">
        <f t="shared" si="1077"/>
        <v/>
      </c>
      <c r="I385" s="622" t="str">
        <f t="shared" si="1077"/>
        <v/>
      </c>
      <c r="J385" s="622" t="str">
        <f t="shared" si="1077"/>
        <v/>
      </c>
      <c r="K385" s="622" t="str">
        <f t="shared" si="1077"/>
        <v/>
      </c>
      <c r="L385" s="622" t="str">
        <f t="shared" si="1077"/>
        <v/>
      </c>
      <c r="M385" s="622" t="str">
        <f t="shared" si="1077"/>
        <v/>
      </c>
      <c r="N385" s="622" t="str">
        <f t="shared" si="1077"/>
        <v/>
      </c>
      <c r="O385" s="622" t="str">
        <f t="shared" si="1077"/>
        <v/>
      </c>
      <c r="P385" s="622" t="str">
        <f t="shared" si="1077"/>
        <v/>
      </c>
      <c r="Q385" s="622" t="str">
        <f t="shared" si="1077"/>
        <v/>
      </c>
      <c r="R385" s="622" t="str">
        <f t="shared" si="1077"/>
        <v/>
      </c>
      <c r="S385" s="654"/>
      <c r="T385" s="622" t="str">
        <f t="shared" ref="T385:AD385" si="1078">IF(T382="","",T382*T384)</f>
        <v/>
      </c>
      <c r="U385" s="622" t="str">
        <f t="shared" si="1078"/>
        <v/>
      </c>
      <c r="V385" s="622" t="str">
        <f t="shared" si="1078"/>
        <v/>
      </c>
      <c r="W385" s="622" t="str">
        <f t="shared" si="1078"/>
        <v/>
      </c>
      <c r="X385" s="622" t="str">
        <f t="shared" si="1078"/>
        <v/>
      </c>
      <c r="Y385" s="622" t="str">
        <f t="shared" si="1078"/>
        <v/>
      </c>
      <c r="Z385" s="622" t="str">
        <f t="shared" si="1078"/>
        <v/>
      </c>
      <c r="AA385" s="622" t="str">
        <f t="shared" si="1078"/>
        <v/>
      </c>
      <c r="AB385" s="622" t="str">
        <f t="shared" si="1078"/>
        <v/>
      </c>
      <c r="AC385" s="622" t="str">
        <f t="shared" si="1078"/>
        <v/>
      </c>
      <c r="AD385" s="622" t="str">
        <f t="shared" si="1078"/>
        <v/>
      </c>
      <c r="AE385" s="622"/>
      <c r="AF385" s="622"/>
      <c r="AG385" s="622"/>
      <c r="AH385" s="622"/>
      <c r="AI385" s="622"/>
      <c r="AJ385" s="622"/>
      <c r="AK385" s="654"/>
      <c r="AL385" s="622" t="str">
        <f t="shared" ref="AL385:AV385" si="1079">IF(AL382="","",AL382*AL384)</f>
        <v/>
      </c>
      <c r="AM385" s="622" t="str">
        <f t="shared" si="1079"/>
        <v/>
      </c>
      <c r="AN385" s="622" t="str">
        <f t="shared" si="1079"/>
        <v/>
      </c>
      <c r="AO385" s="622" t="str">
        <f t="shared" si="1079"/>
        <v/>
      </c>
      <c r="AP385" s="622" t="str">
        <f t="shared" si="1079"/>
        <v/>
      </c>
      <c r="AQ385" s="622" t="str">
        <f t="shared" si="1079"/>
        <v/>
      </c>
      <c r="AR385" s="622" t="str">
        <f t="shared" si="1079"/>
        <v/>
      </c>
      <c r="AS385" s="622" t="str">
        <f t="shared" si="1079"/>
        <v/>
      </c>
      <c r="AT385" s="622" t="str">
        <f t="shared" si="1079"/>
        <v/>
      </c>
      <c r="AU385" s="622" t="str">
        <f t="shared" si="1079"/>
        <v/>
      </c>
      <c r="AV385" s="622" t="str">
        <f t="shared" si="1079"/>
        <v/>
      </c>
      <c r="AW385" s="622"/>
      <c r="AX385" s="622"/>
      <c r="AY385" s="622"/>
      <c r="AZ385" s="622"/>
      <c r="BA385" s="622"/>
      <c r="BB385" s="622"/>
      <c r="BC385" s="654"/>
      <c r="BD385" s="622" t="str">
        <f t="shared" ref="BD385:BN385" si="1080">IF(BD382="","",BD382*BD384)</f>
        <v/>
      </c>
      <c r="BE385" s="622" t="str">
        <f t="shared" si="1080"/>
        <v/>
      </c>
      <c r="BF385" s="622" t="str">
        <f t="shared" si="1080"/>
        <v/>
      </c>
      <c r="BG385" s="622" t="str">
        <f t="shared" si="1080"/>
        <v/>
      </c>
      <c r="BH385" s="622" t="str">
        <f t="shared" si="1080"/>
        <v/>
      </c>
      <c r="BI385" s="622" t="str">
        <f t="shared" si="1080"/>
        <v/>
      </c>
      <c r="BJ385" s="622" t="str">
        <f t="shared" si="1080"/>
        <v/>
      </c>
      <c r="BK385" s="622" t="str">
        <f t="shared" si="1080"/>
        <v/>
      </c>
      <c r="BL385" s="622" t="str">
        <f t="shared" si="1080"/>
        <v/>
      </c>
      <c r="BM385" s="622" t="str">
        <f t="shared" si="1080"/>
        <v/>
      </c>
      <c r="BN385" s="622" t="str">
        <f t="shared" si="1080"/>
        <v/>
      </c>
      <c r="BO385" s="622"/>
      <c r="BP385" s="622"/>
      <c r="BQ385" s="622"/>
      <c r="BR385" s="622"/>
      <c r="BS385" s="622"/>
      <c r="BT385" s="622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80" t="str">
        <f t="shared" si="1055"/>
        <v/>
      </c>
      <c r="CD385" s="1321" t="str">
        <f t="shared" si="1056"/>
        <v/>
      </c>
      <c r="CE385" s="1322" t="str">
        <f t="shared" si="1056"/>
        <v/>
      </c>
      <c r="CF385" s="1322" t="str">
        <f t="shared" si="1056"/>
        <v/>
      </c>
      <c r="CG385" s="1322" t="str">
        <f t="shared" si="1056"/>
        <v/>
      </c>
      <c r="CH385" s="1322" t="str">
        <f t="shared" si="1056"/>
        <v/>
      </c>
      <c r="CI385" s="1323" t="str">
        <f t="shared" si="1056"/>
        <v/>
      </c>
      <c r="CJ385" s="1322" t="str">
        <f t="shared" si="1056"/>
        <v/>
      </c>
      <c r="CK385" s="1322" t="str">
        <f t="shared" si="1056"/>
        <v/>
      </c>
      <c r="CL385" s="1322" t="str">
        <f t="shared" si="1056"/>
        <v/>
      </c>
      <c r="CM385" s="1322" t="str">
        <f t="shared" si="1056"/>
        <v/>
      </c>
      <c r="CN385" s="1321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5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1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80" t="str">
        <f t="shared" si="1055"/>
        <v/>
      </c>
      <c r="CD386" s="1321" t="str">
        <f t="shared" si="1056"/>
        <v/>
      </c>
      <c r="CE386" s="1322" t="str">
        <f t="shared" si="1056"/>
        <v/>
      </c>
      <c r="CF386" s="1322" t="str">
        <f t="shared" si="1056"/>
        <v/>
      </c>
      <c r="CG386" s="1322" t="str">
        <f t="shared" si="1056"/>
        <v/>
      </c>
      <c r="CH386" s="1322" t="str">
        <f t="shared" si="1056"/>
        <v/>
      </c>
      <c r="CI386" s="1323" t="str">
        <f t="shared" si="1056"/>
        <v/>
      </c>
      <c r="CJ386" s="1322" t="str">
        <f t="shared" si="1056"/>
        <v/>
      </c>
      <c r="CK386" s="1322" t="str">
        <f t="shared" si="1056"/>
        <v/>
      </c>
      <c r="CL386" s="1322" t="str">
        <f t="shared" si="1056"/>
        <v/>
      </c>
      <c r="CM386" s="1322" t="str">
        <f t="shared" si="1056"/>
        <v/>
      </c>
      <c r="CN386" s="1321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5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80" t="str">
        <f t="shared" si="1055"/>
        <v/>
      </c>
      <c r="CD387" s="1321" t="str">
        <f t="shared" si="1056"/>
        <v/>
      </c>
      <c r="CE387" s="1322" t="str">
        <f t="shared" si="1056"/>
        <v/>
      </c>
      <c r="CF387" s="1322" t="str">
        <f t="shared" si="1056"/>
        <v/>
      </c>
      <c r="CG387" s="1322" t="str">
        <f t="shared" si="1056"/>
        <v/>
      </c>
      <c r="CH387" s="1322" t="str">
        <f t="shared" si="1056"/>
        <v/>
      </c>
      <c r="CI387" s="1323" t="str">
        <f t="shared" si="1056"/>
        <v/>
      </c>
      <c r="CJ387" s="1322" t="str">
        <f t="shared" si="1056"/>
        <v/>
      </c>
      <c r="CK387" s="1322" t="str">
        <f t="shared" si="1056"/>
        <v/>
      </c>
      <c r="CL387" s="1322" t="str">
        <f t="shared" si="1056"/>
        <v/>
      </c>
      <c r="CM387" s="1322" t="str">
        <f t="shared" si="1056"/>
        <v/>
      </c>
      <c r="CN387" s="1321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5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2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80" t="str">
        <f t="shared" si="1055"/>
        <v/>
      </c>
      <c r="CD388" s="1321" t="str">
        <f t="shared" si="1056"/>
        <v/>
      </c>
      <c r="CE388" s="1322" t="str">
        <f t="shared" si="1056"/>
        <v/>
      </c>
      <c r="CF388" s="1322" t="str">
        <f t="shared" si="1056"/>
        <v/>
      </c>
      <c r="CG388" s="1322" t="str">
        <f t="shared" si="1056"/>
        <v/>
      </c>
      <c r="CH388" s="1322" t="str">
        <f t="shared" si="1056"/>
        <v/>
      </c>
      <c r="CI388" s="1323" t="str">
        <f t="shared" si="1056"/>
        <v/>
      </c>
      <c r="CJ388" s="1322" t="str">
        <f t="shared" si="1056"/>
        <v/>
      </c>
      <c r="CK388" s="1322" t="str">
        <f t="shared" si="1056"/>
        <v/>
      </c>
      <c r="CL388" s="1322" t="str">
        <f t="shared" si="1056"/>
        <v/>
      </c>
      <c r="CM388" s="1322" t="str">
        <f t="shared" si="1056"/>
        <v/>
      </c>
      <c r="CN388" s="1321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5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2" t="s">
        <v>182</v>
      </c>
      <c r="B389" s="622" t="str">
        <f t="shared" ref="B389:R389" si="1081">IF(B387="","",B387*B388)</f>
        <v/>
      </c>
      <c r="C389" s="622" t="str">
        <f t="shared" si="1081"/>
        <v/>
      </c>
      <c r="D389" s="622" t="str">
        <f t="shared" si="1081"/>
        <v/>
      </c>
      <c r="E389" s="622" t="str">
        <f t="shared" si="1081"/>
        <v/>
      </c>
      <c r="F389" s="622" t="str">
        <f t="shared" si="1081"/>
        <v/>
      </c>
      <c r="G389" s="622" t="str">
        <f t="shared" si="1081"/>
        <v/>
      </c>
      <c r="H389" s="622" t="str">
        <f t="shared" si="1081"/>
        <v/>
      </c>
      <c r="I389" s="622" t="str">
        <f t="shared" si="1081"/>
        <v/>
      </c>
      <c r="J389" s="622" t="str">
        <f t="shared" si="1081"/>
        <v/>
      </c>
      <c r="K389" s="622" t="str">
        <f t="shared" si="1081"/>
        <v/>
      </c>
      <c r="L389" s="622" t="str">
        <f t="shared" si="1081"/>
        <v/>
      </c>
      <c r="M389" s="622" t="str">
        <f t="shared" si="1081"/>
        <v/>
      </c>
      <c r="N389" s="622" t="str">
        <f t="shared" si="1081"/>
        <v/>
      </c>
      <c r="O389" s="622" t="str">
        <f t="shared" si="1081"/>
        <v/>
      </c>
      <c r="P389" s="622" t="str">
        <f t="shared" si="1081"/>
        <v/>
      </c>
      <c r="Q389" s="622" t="str">
        <f t="shared" si="1081"/>
        <v/>
      </c>
      <c r="R389" s="622" t="str">
        <f t="shared" si="1081"/>
        <v/>
      </c>
      <c r="S389" s="654"/>
      <c r="T389" s="622" t="str">
        <f t="shared" ref="T389:AD389" si="1082">IF(T387="","",T387*T388)</f>
        <v/>
      </c>
      <c r="U389" s="622" t="str">
        <f t="shared" si="1082"/>
        <v/>
      </c>
      <c r="V389" s="622" t="str">
        <f t="shared" si="1082"/>
        <v/>
      </c>
      <c r="W389" s="622" t="str">
        <f t="shared" si="1082"/>
        <v/>
      </c>
      <c r="X389" s="622" t="str">
        <f t="shared" si="1082"/>
        <v/>
      </c>
      <c r="Y389" s="622" t="str">
        <f t="shared" si="1082"/>
        <v/>
      </c>
      <c r="Z389" s="622" t="str">
        <f t="shared" si="1082"/>
        <v/>
      </c>
      <c r="AA389" s="622" t="str">
        <f t="shared" si="1082"/>
        <v/>
      </c>
      <c r="AB389" s="622" t="str">
        <f t="shared" si="1082"/>
        <v/>
      </c>
      <c r="AC389" s="622" t="str">
        <f t="shared" si="1082"/>
        <v/>
      </c>
      <c r="AD389" s="622" t="str">
        <f t="shared" si="1082"/>
        <v/>
      </c>
      <c r="AE389" s="622"/>
      <c r="AF389" s="622"/>
      <c r="AG389" s="622"/>
      <c r="AH389" s="622"/>
      <c r="AI389" s="622"/>
      <c r="AJ389" s="622"/>
      <c r="AK389" s="654"/>
      <c r="AL389" s="622" t="str">
        <f t="shared" ref="AL389:AV389" si="1083">IF(AL387="","",AL387*AL388)</f>
        <v/>
      </c>
      <c r="AM389" s="622" t="str">
        <f t="shared" si="1083"/>
        <v/>
      </c>
      <c r="AN389" s="622" t="str">
        <f t="shared" si="1083"/>
        <v/>
      </c>
      <c r="AO389" s="622" t="str">
        <f t="shared" si="1083"/>
        <v/>
      </c>
      <c r="AP389" s="622" t="str">
        <f t="shared" si="1083"/>
        <v/>
      </c>
      <c r="AQ389" s="622" t="str">
        <f t="shared" si="1083"/>
        <v/>
      </c>
      <c r="AR389" s="622" t="str">
        <f t="shared" si="1083"/>
        <v/>
      </c>
      <c r="AS389" s="622" t="str">
        <f t="shared" si="1083"/>
        <v/>
      </c>
      <c r="AT389" s="622" t="str">
        <f t="shared" si="1083"/>
        <v/>
      </c>
      <c r="AU389" s="622" t="str">
        <f t="shared" si="1083"/>
        <v/>
      </c>
      <c r="AV389" s="622" t="str">
        <f t="shared" si="1083"/>
        <v/>
      </c>
      <c r="AW389" s="622"/>
      <c r="AX389" s="622"/>
      <c r="AY389" s="622"/>
      <c r="AZ389" s="622"/>
      <c r="BA389" s="622"/>
      <c r="BB389" s="622"/>
      <c r="BC389" s="654"/>
      <c r="BD389" s="622" t="str">
        <f t="shared" ref="BD389:BN389" si="1084">IF(BD387="","",BD387*BD388)</f>
        <v/>
      </c>
      <c r="BE389" s="622" t="str">
        <f t="shared" si="1084"/>
        <v/>
      </c>
      <c r="BF389" s="622" t="str">
        <f t="shared" si="1084"/>
        <v/>
      </c>
      <c r="BG389" s="622" t="str">
        <f t="shared" si="1084"/>
        <v/>
      </c>
      <c r="BH389" s="622" t="str">
        <f t="shared" si="1084"/>
        <v/>
      </c>
      <c r="BI389" s="622" t="str">
        <f t="shared" si="1084"/>
        <v/>
      </c>
      <c r="BJ389" s="622" t="str">
        <f t="shared" si="1084"/>
        <v/>
      </c>
      <c r="BK389" s="622" t="str">
        <f t="shared" si="1084"/>
        <v/>
      </c>
      <c r="BL389" s="622" t="str">
        <f t="shared" si="1084"/>
        <v/>
      </c>
      <c r="BM389" s="622" t="str">
        <f t="shared" si="1084"/>
        <v/>
      </c>
      <c r="BN389" s="622" t="str">
        <f t="shared" si="1084"/>
        <v/>
      </c>
      <c r="BO389" s="622"/>
      <c r="BP389" s="622"/>
      <c r="BQ389" s="622"/>
      <c r="BR389" s="622"/>
      <c r="BS389" s="622"/>
      <c r="BT389" s="622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80" t="str">
        <f t="shared" si="1055"/>
        <v/>
      </c>
      <c r="CD389" s="1321" t="str">
        <f t="shared" si="1056"/>
        <v/>
      </c>
      <c r="CE389" s="1322" t="str">
        <f t="shared" si="1056"/>
        <v/>
      </c>
      <c r="CF389" s="1322" t="str">
        <f t="shared" si="1056"/>
        <v/>
      </c>
      <c r="CG389" s="1322" t="str">
        <f t="shared" si="1056"/>
        <v/>
      </c>
      <c r="CH389" s="1322" t="str">
        <f t="shared" si="1056"/>
        <v/>
      </c>
      <c r="CI389" s="1323" t="str">
        <f t="shared" si="1056"/>
        <v/>
      </c>
      <c r="CJ389" s="1322" t="str">
        <f t="shared" si="1056"/>
        <v/>
      </c>
      <c r="CK389" s="1322" t="str">
        <f t="shared" si="1056"/>
        <v/>
      </c>
      <c r="CL389" s="1322" t="str">
        <f t="shared" si="1056"/>
        <v/>
      </c>
      <c r="CM389" s="1322" t="str">
        <f t="shared" si="1056"/>
        <v/>
      </c>
      <c r="CN389" s="1321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5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2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80" t="str">
        <f t="shared" si="1055"/>
        <v/>
      </c>
      <c r="CD390" s="1321" t="str">
        <f t="shared" si="1056"/>
        <v/>
      </c>
      <c r="CE390" s="1322" t="str">
        <f t="shared" si="1056"/>
        <v/>
      </c>
      <c r="CF390" s="1322" t="str">
        <f t="shared" si="1056"/>
        <v/>
      </c>
      <c r="CG390" s="1322" t="str">
        <f t="shared" si="1056"/>
        <v/>
      </c>
      <c r="CH390" s="1322" t="str">
        <f t="shared" si="1056"/>
        <v/>
      </c>
      <c r="CI390" s="1323" t="str">
        <f t="shared" si="1056"/>
        <v/>
      </c>
      <c r="CJ390" s="1322" t="str">
        <f t="shared" si="1056"/>
        <v/>
      </c>
      <c r="CK390" s="1322" t="str">
        <f t="shared" si="1056"/>
        <v/>
      </c>
      <c r="CL390" s="1322" t="str">
        <f t="shared" si="1056"/>
        <v/>
      </c>
      <c r="CM390" s="1322" t="str">
        <f t="shared" si="1056"/>
        <v/>
      </c>
      <c r="CN390" s="1321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5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0" t="s">
        <v>226</v>
      </c>
      <c r="B391" s="625" t="str">
        <f t="shared" ref="B391:R391" si="1085">IF(B385="","",(B385-B387-B390)*B386/B$46/365/$G$1)</f>
        <v/>
      </c>
      <c r="C391" s="625" t="str">
        <f t="shared" si="1085"/>
        <v/>
      </c>
      <c r="D391" s="625" t="str">
        <f t="shared" si="1085"/>
        <v/>
      </c>
      <c r="E391" s="625" t="str">
        <f t="shared" si="1085"/>
        <v/>
      </c>
      <c r="F391" s="625" t="str">
        <f t="shared" si="1085"/>
        <v/>
      </c>
      <c r="G391" s="625" t="str">
        <f t="shared" si="1085"/>
        <v/>
      </c>
      <c r="H391" s="625" t="str">
        <f t="shared" si="1085"/>
        <v/>
      </c>
      <c r="I391" s="625" t="str">
        <f t="shared" si="1085"/>
        <v/>
      </c>
      <c r="J391" s="625" t="str">
        <f t="shared" si="1085"/>
        <v/>
      </c>
      <c r="K391" s="625" t="str">
        <f t="shared" si="1085"/>
        <v/>
      </c>
      <c r="L391" s="625" t="str">
        <f t="shared" si="1085"/>
        <v/>
      </c>
      <c r="M391" s="625" t="str">
        <f t="shared" si="1085"/>
        <v/>
      </c>
      <c r="N391" s="625" t="str">
        <f t="shared" si="1085"/>
        <v/>
      </c>
      <c r="O391" s="625" t="str">
        <f t="shared" si="1085"/>
        <v/>
      </c>
      <c r="P391" s="625" t="str">
        <f t="shared" si="1085"/>
        <v/>
      </c>
      <c r="Q391" s="625" t="str">
        <f t="shared" si="1085"/>
        <v/>
      </c>
      <c r="R391" s="625" t="str">
        <f t="shared" si="1085"/>
        <v/>
      </c>
      <c r="S391" s="644"/>
      <c r="T391" s="625" t="str">
        <f t="shared" ref="T391:AD391" si="1086">IF(T385="","",(T385-T387-T390)*T386/T$46/365/$G$1)</f>
        <v/>
      </c>
      <c r="U391" s="625" t="str">
        <f t="shared" si="1086"/>
        <v/>
      </c>
      <c r="V391" s="625" t="str">
        <f t="shared" si="1086"/>
        <v/>
      </c>
      <c r="W391" s="625" t="str">
        <f t="shared" si="1086"/>
        <v/>
      </c>
      <c r="X391" s="625" t="str">
        <f t="shared" si="1086"/>
        <v/>
      </c>
      <c r="Y391" s="625" t="str">
        <f t="shared" si="1086"/>
        <v/>
      </c>
      <c r="Z391" s="625" t="str">
        <f t="shared" si="1086"/>
        <v/>
      </c>
      <c r="AA391" s="625" t="str">
        <f t="shared" si="1086"/>
        <v/>
      </c>
      <c r="AB391" s="625" t="str">
        <f t="shared" si="1086"/>
        <v/>
      </c>
      <c r="AC391" s="625" t="str">
        <f t="shared" si="1086"/>
        <v/>
      </c>
      <c r="AD391" s="625" t="str">
        <f t="shared" si="1086"/>
        <v/>
      </c>
      <c r="AE391" s="625"/>
      <c r="AF391" s="625"/>
      <c r="AG391" s="625"/>
      <c r="AH391" s="625"/>
      <c r="AI391" s="625"/>
      <c r="AJ391" s="625"/>
      <c r="AK391" s="644"/>
      <c r="AL391" s="625" t="str">
        <f t="shared" ref="AL391:AV391" si="1087">IF(AL385="","",(AL385-AL387-AL390)*AL386/AL$46/365/$G$1)</f>
        <v/>
      </c>
      <c r="AM391" s="625" t="str">
        <f t="shared" si="1087"/>
        <v/>
      </c>
      <c r="AN391" s="625" t="str">
        <f t="shared" si="1087"/>
        <v/>
      </c>
      <c r="AO391" s="625" t="str">
        <f t="shared" si="1087"/>
        <v/>
      </c>
      <c r="AP391" s="625" t="str">
        <f t="shared" si="1087"/>
        <v/>
      </c>
      <c r="AQ391" s="625" t="str">
        <f t="shared" si="1087"/>
        <v/>
      </c>
      <c r="AR391" s="625" t="str">
        <f t="shared" si="1087"/>
        <v/>
      </c>
      <c r="AS391" s="625" t="str">
        <f t="shared" si="1087"/>
        <v/>
      </c>
      <c r="AT391" s="625" t="str">
        <f t="shared" si="1087"/>
        <v/>
      </c>
      <c r="AU391" s="625" t="str">
        <f t="shared" si="1087"/>
        <v/>
      </c>
      <c r="AV391" s="625" t="str">
        <f t="shared" si="1087"/>
        <v/>
      </c>
      <c r="AW391" s="625"/>
      <c r="AX391" s="625"/>
      <c r="AY391" s="625"/>
      <c r="AZ391" s="625"/>
      <c r="BA391" s="625"/>
      <c r="BB391" s="625"/>
      <c r="BC391" s="644"/>
      <c r="BD391" s="625" t="str">
        <f t="shared" ref="BD391:BN391" si="1088">IF(BD385="","",(BD385-BD387-BD390)*BD386/BD$46/365/$G$1)</f>
        <v/>
      </c>
      <c r="BE391" s="625" t="str">
        <f t="shared" si="1088"/>
        <v/>
      </c>
      <c r="BF391" s="625" t="str">
        <f t="shared" si="1088"/>
        <v/>
      </c>
      <c r="BG391" s="625" t="str">
        <f t="shared" si="1088"/>
        <v/>
      </c>
      <c r="BH391" s="625" t="str">
        <f t="shared" si="1088"/>
        <v/>
      </c>
      <c r="BI391" s="625" t="str">
        <f t="shared" si="1088"/>
        <v/>
      </c>
      <c r="BJ391" s="625" t="str">
        <f t="shared" si="1088"/>
        <v/>
      </c>
      <c r="BK391" s="625" t="str">
        <f t="shared" si="1088"/>
        <v/>
      </c>
      <c r="BL391" s="625" t="str">
        <f t="shared" si="1088"/>
        <v/>
      </c>
      <c r="BM391" s="625" t="str">
        <f t="shared" si="1088"/>
        <v/>
      </c>
      <c r="BN391" s="625" t="str">
        <f t="shared" si="1088"/>
        <v/>
      </c>
      <c r="BO391" s="625"/>
      <c r="BP391" s="625"/>
      <c r="BQ391" s="625"/>
      <c r="BR391" s="625"/>
      <c r="BS391" s="625"/>
      <c r="BT391" s="625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3" t="str">
        <f t="shared" si="1055"/>
        <v/>
      </c>
      <c r="CD391" s="1324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5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90"/>
        <v/>
      </c>
      <c r="CG391" s="1325" t="str">
        <f t="shared" si="1090"/>
        <v/>
      </c>
      <c r="CH391" s="1325" t="str">
        <f t="shared" si="1090"/>
        <v/>
      </c>
      <c r="CI391" s="1326" t="str">
        <f t="shared" si="1090"/>
        <v/>
      </c>
      <c r="CJ391" s="1325" t="str">
        <f t="shared" si="1090"/>
        <v/>
      </c>
      <c r="CK391" s="1325" t="str">
        <f t="shared" si="1090"/>
        <v/>
      </c>
      <c r="CL391" s="1325" t="str">
        <f t="shared" si="1090"/>
        <v/>
      </c>
      <c r="CM391" s="1325" t="str">
        <f t="shared" si="1090"/>
        <v/>
      </c>
      <c r="CN391" s="1324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5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7" customFormat="1" ht="15.75" customHeight="1">
      <c r="A392" s="691" t="s">
        <v>949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>
        <v>20</v>
      </c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/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80" t="str">
        <f t="shared" si="1055"/>
        <v/>
      </c>
      <c r="CD392" s="1321" t="str">
        <f t="shared" si="1089"/>
        <v/>
      </c>
      <c r="CE392" s="1322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2" t="str">
        <f t="shared" si="1091"/>
        <v/>
      </c>
      <c r="CG392" s="1322" t="str">
        <f t="shared" si="1091"/>
        <v/>
      </c>
      <c r="CH392" s="1322" t="str">
        <f t="shared" si="1091"/>
        <v/>
      </c>
      <c r="CI392" s="1323" t="str">
        <f t="shared" si="1091"/>
        <v/>
      </c>
      <c r="CJ392" s="1322" t="str">
        <f t="shared" si="1091"/>
        <v/>
      </c>
      <c r="CK392" s="1322" t="str">
        <f t="shared" si="1091"/>
        <v/>
      </c>
      <c r="CL392" s="1322" t="str">
        <f t="shared" si="1091"/>
        <v/>
      </c>
      <c r="CM392" s="1322" t="str">
        <f t="shared" si="1091"/>
        <v/>
      </c>
      <c r="CN392" s="1321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5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5"/>
      <c r="DJ392" s="637"/>
      <c r="DK392" s="637"/>
      <c r="DL392" s="637"/>
      <c r="DM392" s="637"/>
      <c r="DN392" s="637"/>
      <c r="DO392" s="637"/>
      <c r="DP392" s="637"/>
      <c r="DQ392" s="637"/>
      <c r="DR392" s="706"/>
    </row>
    <row r="393" spans="1:122" s="707" customFormat="1" ht="15.75" customHeight="1">
      <c r="A393" s="729" t="s">
        <v>180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>
        <v>45</v>
      </c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/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80" t="str">
        <f t="shared" si="1055"/>
        <v/>
      </c>
      <c r="CD393" s="1321" t="str">
        <f t="shared" si="1089"/>
        <v/>
      </c>
      <c r="CE393" s="1322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2" t="str">
        <f t="shared" si="1092"/>
        <v/>
      </c>
      <c r="CG393" s="1322" t="str">
        <f t="shared" si="1092"/>
        <v/>
      </c>
      <c r="CH393" s="1322" t="str">
        <f t="shared" si="1092"/>
        <v/>
      </c>
      <c r="CI393" s="1323" t="str">
        <f t="shared" si="1092"/>
        <v/>
      </c>
      <c r="CJ393" s="1322" t="str">
        <f t="shared" si="1092"/>
        <v/>
      </c>
      <c r="CK393" s="1322" t="str">
        <f t="shared" si="1092"/>
        <v/>
      </c>
      <c r="CL393" s="1322" t="str">
        <f t="shared" si="1092"/>
        <v/>
      </c>
      <c r="CM393" s="1322" t="str">
        <f t="shared" si="1092"/>
        <v/>
      </c>
      <c r="CN393" s="1321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5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5"/>
      <c r="DJ393" s="637"/>
      <c r="DK393" s="637"/>
      <c r="DL393" s="637"/>
      <c r="DM393" s="637"/>
      <c r="DN393" s="637"/>
      <c r="DO393" s="637"/>
      <c r="DP393" s="637"/>
      <c r="DQ393" s="637"/>
      <c r="DR393" s="706"/>
    </row>
    <row r="394" spans="1:122" s="478" customFormat="1" ht="15.75" customHeight="1">
      <c r="A394" s="649" t="s">
        <v>182</v>
      </c>
      <c r="B394" s="622" t="str">
        <f t="shared" ref="B394:R394" si="1093">IF(B392="","",B392*B393)</f>
        <v/>
      </c>
      <c r="C394" s="622" t="str">
        <f t="shared" si="1093"/>
        <v/>
      </c>
      <c r="D394" s="622" t="str">
        <f t="shared" si="1093"/>
        <v/>
      </c>
      <c r="E394" s="622" t="str">
        <f t="shared" si="1093"/>
        <v/>
      </c>
      <c r="F394" s="622" t="str">
        <f t="shared" si="1093"/>
        <v/>
      </c>
      <c r="G394" s="622" t="str">
        <f t="shared" si="1093"/>
        <v/>
      </c>
      <c r="H394" s="622" t="str">
        <f t="shared" si="1093"/>
        <v/>
      </c>
      <c r="I394" s="622" t="str">
        <f t="shared" si="1093"/>
        <v/>
      </c>
      <c r="J394" s="622" t="str">
        <f t="shared" si="1093"/>
        <v/>
      </c>
      <c r="K394" s="622" t="str">
        <f t="shared" si="1093"/>
        <v/>
      </c>
      <c r="L394" s="622" t="str">
        <f t="shared" si="1093"/>
        <v/>
      </c>
      <c r="M394" s="622" t="str">
        <f t="shared" si="1093"/>
        <v/>
      </c>
      <c r="N394" s="622" t="str">
        <f t="shared" si="1093"/>
        <v/>
      </c>
      <c r="O394" s="622" t="str">
        <f t="shared" si="1093"/>
        <v/>
      </c>
      <c r="P394" s="622" t="str">
        <f t="shared" si="1093"/>
        <v/>
      </c>
      <c r="Q394" s="622" t="str">
        <f t="shared" si="1093"/>
        <v/>
      </c>
      <c r="R394" s="622" t="str">
        <f t="shared" si="1093"/>
        <v/>
      </c>
      <c r="S394" s="654"/>
      <c r="T394" s="622" t="str">
        <f t="shared" ref="T394:AD394" si="1094">IF(T392="","",T392*T393)</f>
        <v/>
      </c>
      <c r="U394" s="622" t="str">
        <f t="shared" si="1094"/>
        <v/>
      </c>
      <c r="V394" s="622" t="str">
        <f t="shared" si="1094"/>
        <v/>
      </c>
      <c r="W394" s="622" t="str">
        <f t="shared" si="1094"/>
        <v/>
      </c>
      <c r="X394" s="622" t="str">
        <f t="shared" si="1094"/>
        <v/>
      </c>
      <c r="Y394" s="622" t="str">
        <f t="shared" si="1094"/>
        <v/>
      </c>
      <c r="Z394" s="622" t="str">
        <f t="shared" si="1094"/>
        <v/>
      </c>
      <c r="AA394" s="622" t="str">
        <f t="shared" si="1094"/>
        <v/>
      </c>
      <c r="AB394" s="622" t="str">
        <f t="shared" si="1094"/>
        <v/>
      </c>
      <c r="AC394" s="622" t="str">
        <f t="shared" si="1094"/>
        <v/>
      </c>
      <c r="AD394" s="622" t="str">
        <f t="shared" si="1094"/>
        <v/>
      </c>
      <c r="AE394" s="622"/>
      <c r="AF394" s="622"/>
      <c r="AG394" s="622"/>
      <c r="AH394" s="622"/>
      <c r="AI394" s="622"/>
      <c r="AJ394" s="622"/>
      <c r="AK394" s="654"/>
      <c r="AL394" s="622" t="str">
        <f t="shared" ref="AL394:AV394" si="1095">IF(AL392="","",AL392*AL393)</f>
        <v/>
      </c>
      <c r="AM394" s="622" t="str">
        <f t="shared" si="1095"/>
        <v/>
      </c>
      <c r="AN394" s="622">
        <f t="shared" si="1095"/>
        <v>900</v>
      </c>
      <c r="AO394" s="622" t="str">
        <f t="shared" si="1095"/>
        <v/>
      </c>
      <c r="AP394" s="622" t="str">
        <f t="shared" si="1095"/>
        <v/>
      </c>
      <c r="AQ394" s="622" t="str">
        <f t="shared" si="1095"/>
        <v/>
      </c>
      <c r="AR394" s="622" t="str">
        <f t="shared" si="1095"/>
        <v/>
      </c>
      <c r="AS394" s="622" t="str">
        <f t="shared" si="1095"/>
        <v/>
      </c>
      <c r="AT394" s="622" t="str">
        <f t="shared" si="1095"/>
        <v/>
      </c>
      <c r="AU394" s="622" t="str">
        <f t="shared" si="1095"/>
        <v/>
      </c>
      <c r="AV394" s="622" t="str">
        <f t="shared" si="1095"/>
        <v/>
      </c>
      <c r="AW394" s="622"/>
      <c r="AX394" s="622"/>
      <c r="AY394" s="622"/>
      <c r="AZ394" s="622"/>
      <c r="BA394" s="622"/>
      <c r="BB394" s="622"/>
      <c r="BC394" s="654"/>
      <c r="BD394" s="622" t="str">
        <f t="shared" ref="BD394:BN394" si="1096">IF(BD392="","",BD392*BD393)</f>
        <v/>
      </c>
      <c r="BE394" s="622" t="str">
        <f t="shared" si="1096"/>
        <v/>
      </c>
      <c r="BF394" s="622" t="str">
        <f t="shared" si="1096"/>
        <v/>
      </c>
      <c r="BG394" s="622" t="str">
        <f t="shared" si="1096"/>
        <v/>
      </c>
      <c r="BH394" s="622" t="str">
        <f t="shared" si="1096"/>
        <v/>
      </c>
      <c r="BI394" s="622" t="str">
        <f t="shared" si="1096"/>
        <v/>
      </c>
      <c r="BJ394" s="622" t="str">
        <f t="shared" si="1096"/>
        <v/>
      </c>
      <c r="BK394" s="622" t="str">
        <f t="shared" si="1096"/>
        <v/>
      </c>
      <c r="BL394" s="622" t="str">
        <f t="shared" si="1096"/>
        <v/>
      </c>
      <c r="BM394" s="622" t="str">
        <f t="shared" si="1096"/>
        <v/>
      </c>
      <c r="BN394" s="622" t="str">
        <f t="shared" si="1096"/>
        <v/>
      </c>
      <c r="BO394" s="622"/>
      <c r="BP394" s="622"/>
      <c r="BQ394" s="622"/>
      <c r="BR394" s="622"/>
      <c r="BS394" s="622"/>
      <c r="BT394" s="622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80" t="str">
        <f t="shared" si="1055"/>
        <v/>
      </c>
      <c r="CD394" s="1321" t="str">
        <f t="shared" si="1089"/>
        <v/>
      </c>
      <c r="CE394" s="1322" t="str">
        <f t="shared" si="1092"/>
        <v/>
      </c>
      <c r="CF394" s="1322" t="str">
        <f t="shared" si="1092"/>
        <v/>
      </c>
      <c r="CG394" s="1322" t="str">
        <f t="shared" si="1092"/>
        <v/>
      </c>
      <c r="CH394" s="1322" t="str">
        <f t="shared" si="1092"/>
        <v/>
      </c>
      <c r="CI394" s="1323" t="str">
        <f t="shared" si="1092"/>
        <v/>
      </c>
      <c r="CJ394" s="1322" t="str">
        <f t="shared" si="1092"/>
        <v/>
      </c>
      <c r="CK394" s="1322" t="str">
        <f t="shared" si="1092"/>
        <v/>
      </c>
      <c r="CL394" s="1322" t="str">
        <f t="shared" si="1092"/>
        <v/>
      </c>
      <c r="CM394" s="1322" t="str">
        <f t="shared" si="1092"/>
        <v/>
      </c>
      <c r="CN394" s="1321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5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276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/>
      <c r="AO395" s="620"/>
      <c r="AP395" s="620"/>
      <c r="AQ395" s="620"/>
      <c r="AR395" s="620"/>
      <c r="AS395" s="620"/>
      <c r="AT395" s="620"/>
      <c r="AU395" s="620"/>
      <c r="AV395" s="620"/>
      <c r="AW395" s="620"/>
      <c r="AX395" s="620"/>
      <c r="AY395" s="620"/>
      <c r="AZ395" s="620"/>
      <c r="BA395" s="620"/>
      <c r="BB395" s="620"/>
      <c r="BC395" s="595"/>
      <c r="BD395" s="620"/>
      <c r="BE395" s="620"/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80" t="str">
        <f t="shared" si="1055"/>
        <v/>
      </c>
      <c r="CD395" s="1321" t="str">
        <f t="shared" si="1089"/>
        <v/>
      </c>
      <c r="CE395" s="1322" t="str">
        <f t="shared" si="1092"/>
        <v/>
      </c>
      <c r="CF395" s="1322" t="str">
        <f t="shared" si="1092"/>
        <v/>
      </c>
      <c r="CG395" s="1322" t="str">
        <f t="shared" si="1092"/>
        <v/>
      </c>
      <c r="CH395" s="1322" t="str">
        <f t="shared" si="1092"/>
        <v/>
      </c>
      <c r="CI395" s="1323" t="str">
        <f t="shared" si="1092"/>
        <v/>
      </c>
      <c r="CJ395" s="1322" t="str">
        <f t="shared" si="1092"/>
        <v/>
      </c>
      <c r="CK395" s="1322" t="str">
        <f t="shared" si="1092"/>
        <v/>
      </c>
      <c r="CL395" s="1322" t="str">
        <f t="shared" si="1092"/>
        <v/>
      </c>
      <c r="CM395" s="1322" t="str">
        <f t="shared" si="1092"/>
        <v/>
      </c>
      <c r="CN395" s="1321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5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2" t="s">
        <v>180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/>
      <c r="AO396" s="620"/>
      <c r="AP396" s="620"/>
      <c r="AQ396" s="620"/>
      <c r="AR396" s="620"/>
      <c r="AS396" s="620"/>
      <c r="AT396" s="620"/>
      <c r="AU396" s="620"/>
      <c r="AV396" s="620"/>
      <c r="AW396" s="620"/>
      <c r="AX396" s="620"/>
      <c r="AY396" s="620"/>
      <c r="AZ396" s="620"/>
      <c r="BA396" s="620"/>
      <c r="BB396" s="620"/>
      <c r="BC396" s="595"/>
      <c r="BD396" s="620"/>
      <c r="BE396" s="620"/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80" t="str">
        <f t="shared" si="1055"/>
        <v/>
      </c>
      <c r="CD396" s="1321" t="str">
        <f t="shared" si="1089"/>
        <v/>
      </c>
      <c r="CE396" s="1322" t="str">
        <f t="shared" si="1092"/>
        <v/>
      </c>
      <c r="CF396" s="1322" t="str">
        <f t="shared" si="1092"/>
        <v/>
      </c>
      <c r="CG396" s="1322" t="str">
        <f t="shared" si="1092"/>
        <v/>
      </c>
      <c r="CH396" s="1322" t="str">
        <f t="shared" si="1092"/>
        <v/>
      </c>
      <c r="CI396" s="1323" t="str">
        <f t="shared" si="1092"/>
        <v/>
      </c>
      <c r="CJ396" s="1322" t="str">
        <f t="shared" si="1092"/>
        <v/>
      </c>
      <c r="CK396" s="1322" t="str">
        <f t="shared" si="1092"/>
        <v/>
      </c>
      <c r="CL396" s="1322" t="str">
        <f t="shared" si="1092"/>
        <v/>
      </c>
      <c r="CM396" s="1322" t="str">
        <f t="shared" si="1092"/>
        <v/>
      </c>
      <c r="CN396" s="1321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5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30" t="s">
        <v>182</v>
      </c>
      <c r="B397" s="622" t="str">
        <f t="shared" ref="B397:R397" si="1097">IF(B395="","",B395*B396)</f>
        <v/>
      </c>
      <c r="C397" s="622" t="str">
        <f t="shared" si="1097"/>
        <v/>
      </c>
      <c r="D397" s="622" t="str">
        <f t="shared" si="1097"/>
        <v/>
      </c>
      <c r="E397" s="622" t="str">
        <f t="shared" si="1097"/>
        <v/>
      </c>
      <c r="F397" s="622" t="str">
        <f t="shared" si="1097"/>
        <v/>
      </c>
      <c r="G397" s="622" t="str">
        <f t="shared" si="1097"/>
        <v/>
      </c>
      <c r="H397" s="622" t="str">
        <f t="shared" si="1097"/>
        <v/>
      </c>
      <c r="I397" s="622" t="str">
        <f t="shared" si="1097"/>
        <v/>
      </c>
      <c r="J397" s="622" t="str">
        <f t="shared" si="1097"/>
        <v/>
      </c>
      <c r="K397" s="622" t="str">
        <f t="shared" si="1097"/>
        <v/>
      </c>
      <c r="L397" s="622" t="str">
        <f t="shared" si="1097"/>
        <v/>
      </c>
      <c r="M397" s="622" t="str">
        <f t="shared" si="1097"/>
        <v/>
      </c>
      <c r="N397" s="622" t="str">
        <f t="shared" si="1097"/>
        <v/>
      </c>
      <c r="O397" s="622" t="str">
        <f t="shared" si="1097"/>
        <v/>
      </c>
      <c r="P397" s="622" t="str">
        <f t="shared" si="1097"/>
        <v/>
      </c>
      <c r="Q397" s="622" t="str">
        <f t="shared" si="1097"/>
        <v/>
      </c>
      <c r="R397" s="622" t="str">
        <f t="shared" si="1097"/>
        <v/>
      </c>
      <c r="S397" s="654"/>
      <c r="T397" s="622" t="str">
        <f t="shared" ref="T397:AD397" si="1098">IF(T395="","",T395*T396)</f>
        <v/>
      </c>
      <c r="U397" s="622" t="str">
        <f t="shared" si="1098"/>
        <v/>
      </c>
      <c r="V397" s="622" t="str">
        <f t="shared" si="1098"/>
        <v/>
      </c>
      <c r="W397" s="622" t="str">
        <f t="shared" si="1098"/>
        <v/>
      </c>
      <c r="X397" s="622" t="str">
        <f t="shared" si="1098"/>
        <v/>
      </c>
      <c r="Y397" s="622" t="str">
        <f t="shared" si="1098"/>
        <v/>
      </c>
      <c r="Z397" s="622" t="str">
        <f t="shared" si="1098"/>
        <v/>
      </c>
      <c r="AA397" s="622" t="str">
        <f t="shared" si="1098"/>
        <v/>
      </c>
      <c r="AB397" s="622" t="str">
        <f t="shared" si="1098"/>
        <v/>
      </c>
      <c r="AC397" s="622" t="str">
        <f t="shared" si="1098"/>
        <v/>
      </c>
      <c r="AD397" s="622" t="str">
        <f t="shared" si="1098"/>
        <v/>
      </c>
      <c r="AE397" s="622"/>
      <c r="AF397" s="622"/>
      <c r="AG397" s="622"/>
      <c r="AH397" s="622"/>
      <c r="AI397" s="622"/>
      <c r="AJ397" s="622"/>
      <c r="AK397" s="654"/>
      <c r="AL397" s="622" t="str">
        <f t="shared" ref="AL397:AV397" si="1099">IF(AL395="","",AL395*AL396)</f>
        <v/>
      </c>
      <c r="AM397" s="622" t="str">
        <f t="shared" si="1099"/>
        <v/>
      </c>
      <c r="AN397" s="622" t="str">
        <f t="shared" si="1099"/>
        <v/>
      </c>
      <c r="AO397" s="622" t="str">
        <f t="shared" si="1099"/>
        <v/>
      </c>
      <c r="AP397" s="622" t="str">
        <f t="shared" si="1099"/>
        <v/>
      </c>
      <c r="AQ397" s="622" t="str">
        <f t="shared" si="1099"/>
        <v/>
      </c>
      <c r="AR397" s="622" t="str">
        <f t="shared" si="1099"/>
        <v/>
      </c>
      <c r="AS397" s="622" t="str">
        <f t="shared" si="1099"/>
        <v/>
      </c>
      <c r="AT397" s="622" t="str">
        <f t="shared" si="1099"/>
        <v/>
      </c>
      <c r="AU397" s="622" t="str">
        <f t="shared" si="1099"/>
        <v/>
      </c>
      <c r="AV397" s="622" t="str">
        <f t="shared" si="1099"/>
        <v/>
      </c>
      <c r="AW397" s="622"/>
      <c r="AX397" s="622"/>
      <c r="AY397" s="622"/>
      <c r="AZ397" s="622"/>
      <c r="BA397" s="622"/>
      <c r="BB397" s="622"/>
      <c r="BC397" s="654"/>
      <c r="BD397" s="622" t="str">
        <f t="shared" ref="BD397:BN397" si="1100">IF(BD395="","",BD395*BD396)</f>
        <v/>
      </c>
      <c r="BE397" s="622" t="str">
        <f t="shared" si="1100"/>
        <v/>
      </c>
      <c r="BF397" s="622" t="str">
        <f t="shared" si="1100"/>
        <v/>
      </c>
      <c r="BG397" s="622" t="str">
        <f t="shared" si="1100"/>
        <v/>
      </c>
      <c r="BH397" s="622" t="str">
        <f t="shared" si="1100"/>
        <v/>
      </c>
      <c r="BI397" s="622" t="str">
        <f t="shared" si="1100"/>
        <v/>
      </c>
      <c r="BJ397" s="622" t="str">
        <f t="shared" si="1100"/>
        <v/>
      </c>
      <c r="BK397" s="622" t="str">
        <f t="shared" si="1100"/>
        <v/>
      </c>
      <c r="BL397" s="622" t="str">
        <f t="shared" si="1100"/>
        <v/>
      </c>
      <c r="BM397" s="622" t="str">
        <f t="shared" si="1100"/>
        <v/>
      </c>
      <c r="BN397" s="622" t="str">
        <f t="shared" si="1100"/>
        <v/>
      </c>
      <c r="BO397" s="622"/>
      <c r="BP397" s="622"/>
      <c r="BQ397" s="622"/>
      <c r="BR397" s="622"/>
      <c r="BS397" s="622"/>
      <c r="BT397" s="622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80" t="str">
        <f t="shared" si="1055"/>
        <v/>
      </c>
      <c r="CD397" s="1321" t="str">
        <f t="shared" si="1089"/>
        <v/>
      </c>
      <c r="CE397" s="1322" t="str">
        <f t="shared" si="1092"/>
        <v/>
      </c>
      <c r="CF397" s="1322" t="str">
        <f t="shared" si="1092"/>
        <v/>
      </c>
      <c r="CG397" s="1322" t="str">
        <f t="shared" si="1092"/>
        <v/>
      </c>
      <c r="CH397" s="1322" t="str">
        <f t="shared" si="1092"/>
        <v/>
      </c>
      <c r="CI397" s="1323" t="str">
        <f t="shared" si="1092"/>
        <v/>
      </c>
      <c r="CJ397" s="1322" t="str">
        <f t="shared" si="1092"/>
        <v/>
      </c>
      <c r="CK397" s="1322" t="str">
        <f t="shared" si="1092"/>
        <v/>
      </c>
      <c r="CL397" s="1322" t="str">
        <f t="shared" si="1092"/>
        <v/>
      </c>
      <c r="CM397" s="1322" t="str">
        <f t="shared" si="1092"/>
        <v/>
      </c>
      <c r="CN397" s="1321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5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7" customFormat="1" ht="15.75" customHeight="1">
      <c r="A398" s="674" t="s">
        <v>276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/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80" t="str">
        <f t="shared" si="1055"/>
        <v/>
      </c>
      <c r="CD398" s="1321" t="str">
        <f t="shared" si="1089"/>
        <v/>
      </c>
      <c r="CE398" s="1322" t="str">
        <f t="shared" si="1092"/>
        <v/>
      </c>
      <c r="CF398" s="1322" t="str">
        <f t="shared" si="1092"/>
        <v/>
      </c>
      <c r="CG398" s="1322" t="str">
        <f t="shared" si="1092"/>
        <v/>
      </c>
      <c r="CH398" s="1322" t="str">
        <f t="shared" si="1092"/>
        <v/>
      </c>
      <c r="CI398" s="1323" t="str">
        <f t="shared" si="1092"/>
        <v/>
      </c>
      <c r="CJ398" s="1322" t="str">
        <f t="shared" si="1092"/>
        <v/>
      </c>
      <c r="CK398" s="1322" t="str">
        <f t="shared" si="1092"/>
        <v/>
      </c>
      <c r="CL398" s="1322" t="str">
        <f t="shared" si="1092"/>
        <v/>
      </c>
      <c r="CM398" s="1322" t="str">
        <f t="shared" si="1092"/>
        <v/>
      </c>
      <c r="CN398" s="1321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5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5"/>
      <c r="DJ398" s="637"/>
      <c r="DK398" s="637"/>
      <c r="DL398" s="637"/>
      <c r="DM398" s="637"/>
      <c r="DN398" s="637"/>
      <c r="DO398" s="637"/>
      <c r="DP398" s="637"/>
      <c r="DQ398" s="637"/>
      <c r="DR398" s="706"/>
    </row>
    <row r="399" spans="1:122" s="478" customFormat="1" ht="15.75" customHeight="1">
      <c r="A399" s="731" t="s">
        <v>180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/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80" t="str">
        <f t="shared" si="1055"/>
        <v/>
      </c>
      <c r="CD399" s="1321" t="str">
        <f t="shared" si="1089"/>
        <v/>
      </c>
      <c r="CE399" s="1322" t="str">
        <f t="shared" si="1092"/>
        <v/>
      </c>
      <c r="CF399" s="1322" t="str">
        <f t="shared" si="1092"/>
        <v/>
      </c>
      <c r="CG399" s="1322" t="str">
        <f t="shared" si="1092"/>
        <v/>
      </c>
      <c r="CH399" s="1322" t="str">
        <f t="shared" si="1092"/>
        <v/>
      </c>
      <c r="CI399" s="1323" t="str">
        <f t="shared" si="1092"/>
        <v/>
      </c>
      <c r="CJ399" s="1322" t="str">
        <f t="shared" si="1092"/>
        <v/>
      </c>
      <c r="CK399" s="1322" t="str">
        <f t="shared" si="1092"/>
        <v/>
      </c>
      <c r="CL399" s="1322" t="str">
        <f t="shared" si="1092"/>
        <v/>
      </c>
      <c r="CM399" s="1322" t="str">
        <f t="shared" si="1092"/>
        <v/>
      </c>
      <c r="CN399" s="1321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5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182</v>
      </c>
      <c r="B400" s="622" t="str">
        <f t="shared" ref="B400:R400" si="1101">IF(B398="","",B398*B399)</f>
        <v/>
      </c>
      <c r="C400" s="622" t="str">
        <f t="shared" si="1101"/>
        <v/>
      </c>
      <c r="D400" s="622" t="str">
        <f t="shared" si="1101"/>
        <v/>
      </c>
      <c r="E400" s="622" t="str">
        <f t="shared" si="1101"/>
        <v/>
      </c>
      <c r="F400" s="622" t="str">
        <f t="shared" si="1101"/>
        <v/>
      </c>
      <c r="G400" s="622" t="str">
        <f t="shared" si="1101"/>
        <v/>
      </c>
      <c r="H400" s="622" t="str">
        <f t="shared" si="1101"/>
        <v/>
      </c>
      <c r="I400" s="622" t="str">
        <f t="shared" si="1101"/>
        <v/>
      </c>
      <c r="J400" s="622" t="str">
        <f t="shared" si="1101"/>
        <v/>
      </c>
      <c r="K400" s="622" t="str">
        <f t="shared" si="1101"/>
        <v/>
      </c>
      <c r="L400" s="622" t="str">
        <f t="shared" si="1101"/>
        <v/>
      </c>
      <c r="M400" s="622" t="str">
        <f t="shared" si="1101"/>
        <v/>
      </c>
      <c r="N400" s="622" t="str">
        <f t="shared" si="1101"/>
        <v/>
      </c>
      <c r="O400" s="622" t="str">
        <f t="shared" si="1101"/>
        <v/>
      </c>
      <c r="P400" s="622" t="str">
        <f t="shared" si="1101"/>
        <v/>
      </c>
      <c r="Q400" s="622" t="str">
        <f t="shared" si="1101"/>
        <v/>
      </c>
      <c r="R400" s="622" t="str">
        <f t="shared" si="1101"/>
        <v/>
      </c>
      <c r="S400" s="654"/>
      <c r="T400" s="622" t="str">
        <f t="shared" ref="T400:AD400" si="1102">IF(T398="","",T398*T399)</f>
        <v/>
      </c>
      <c r="U400" s="622" t="str">
        <f t="shared" si="1102"/>
        <v/>
      </c>
      <c r="V400" s="622" t="str">
        <f t="shared" si="1102"/>
        <v/>
      </c>
      <c r="W400" s="622" t="str">
        <f t="shared" si="1102"/>
        <v/>
      </c>
      <c r="X400" s="622" t="str">
        <f t="shared" si="1102"/>
        <v/>
      </c>
      <c r="Y400" s="622" t="str">
        <f t="shared" si="1102"/>
        <v/>
      </c>
      <c r="Z400" s="622" t="str">
        <f t="shared" si="1102"/>
        <v/>
      </c>
      <c r="AA400" s="622" t="str">
        <f t="shared" si="1102"/>
        <v/>
      </c>
      <c r="AB400" s="622" t="str">
        <f t="shared" si="1102"/>
        <v/>
      </c>
      <c r="AC400" s="622" t="str">
        <f t="shared" si="1102"/>
        <v/>
      </c>
      <c r="AD400" s="622" t="str">
        <f t="shared" si="1102"/>
        <v/>
      </c>
      <c r="AE400" s="622"/>
      <c r="AF400" s="622"/>
      <c r="AG400" s="622"/>
      <c r="AH400" s="622"/>
      <c r="AI400" s="622"/>
      <c r="AJ400" s="622"/>
      <c r="AK400" s="654"/>
      <c r="AL400" s="622" t="str">
        <f t="shared" ref="AL400:AV400" si="1103">IF(AL398="","",AL398*AL399)</f>
        <v/>
      </c>
      <c r="AM400" s="622" t="str">
        <f t="shared" si="1103"/>
        <v/>
      </c>
      <c r="AN400" s="622" t="str">
        <f t="shared" si="1103"/>
        <v/>
      </c>
      <c r="AO400" s="622" t="str">
        <f t="shared" si="1103"/>
        <v/>
      </c>
      <c r="AP400" s="622" t="str">
        <f t="shared" si="1103"/>
        <v/>
      </c>
      <c r="AQ400" s="622" t="str">
        <f t="shared" si="1103"/>
        <v/>
      </c>
      <c r="AR400" s="622" t="str">
        <f t="shared" si="1103"/>
        <v/>
      </c>
      <c r="AS400" s="622" t="str">
        <f t="shared" si="1103"/>
        <v/>
      </c>
      <c r="AT400" s="622" t="str">
        <f t="shared" si="1103"/>
        <v/>
      </c>
      <c r="AU400" s="622" t="str">
        <f t="shared" si="1103"/>
        <v/>
      </c>
      <c r="AV400" s="622" t="str">
        <f t="shared" si="1103"/>
        <v/>
      </c>
      <c r="AW400" s="622"/>
      <c r="AX400" s="622"/>
      <c r="AY400" s="622"/>
      <c r="AZ400" s="622"/>
      <c r="BA400" s="622"/>
      <c r="BB400" s="622"/>
      <c r="BC400" s="654"/>
      <c r="BD400" s="622" t="str">
        <f t="shared" ref="BD400:BN400" si="1104">IF(BD398="","",BD398*BD399)</f>
        <v/>
      </c>
      <c r="BE400" s="622" t="str">
        <f t="shared" si="1104"/>
        <v/>
      </c>
      <c r="BF400" s="622" t="str">
        <f t="shared" si="1104"/>
        <v/>
      </c>
      <c r="BG400" s="622" t="str">
        <f t="shared" si="1104"/>
        <v/>
      </c>
      <c r="BH400" s="622" t="str">
        <f t="shared" si="1104"/>
        <v/>
      </c>
      <c r="BI400" s="622" t="str">
        <f t="shared" si="1104"/>
        <v/>
      </c>
      <c r="BJ400" s="622" t="str">
        <f t="shared" si="1104"/>
        <v/>
      </c>
      <c r="BK400" s="622" t="str">
        <f t="shared" si="1104"/>
        <v/>
      </c>
      <c r="BL400" s="622" t="str">
        <f t="shared" si="1104"/>
        <v/>
      </c>
      <c r="BM400" s="622" t="str">
        <f t="shared" si="1104"/>
        <v/>
      </c>
      <c r="BN400" s="622" t="str">
        <f t="shared" si="1104"/>
        <v/>
      </c>
      <c r="BO400" s="622"/>
      <c r="BP400" s="622"/>
      <c r="BQ400" s="622"/>
      <c r="BR400" s="622"/>
      <c r="BS400" s="622"/>
      <c r="BT400" s="622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80" t="str">
        <f t="shared" si="1055"/>
        <v/>
      </c>
      <c r="CD400" s="1321" t="str">
        <f t="shared" si="1089"/>
        <v/>
      </c>
      <c r="CE400" s="1322" t="str">
        <f t="shared" si="1092"/>
        <v/>
      </c>
      <c r="CF400" s="1322" t="str">
        <f t="shared" si="1092"/>
        <v/>
      </c>
      <c r="CG400" s="1322" t="str">
        <f t="shared" si="1092"/>
        <v/>
      </c>
      <c r="CH400" s="1322" t="str">
        <f t="shared" si="1092"/>
        <v/>
      </c>
      <c r="CI400" s="1323" t="str">
        <f t="shared" si="1092"/>
        <v/>
      </c>
      <c r="CJ400" s="1322" t="str">
        <f t="shared" si="1092"/>
        <v/>
      </c>
      <c r="CK400" s="1322" t="str">
        <f t="shared" si="1092"/>
        <v/>
      </c>
      <c r="CL400" s="1322" t="str">
        <f t="shared" si="1092"/>
        <v/>
      </c>
      <c r="CM400" s="1322" t="str">
        <f t="shared" si="1092"/>
        <v/>
      </c>
      <c r="CN400" s="1321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5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276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80" t="str">
        <f t="shared" si="1055"/>
        <v/>
      </c>
      <c r="CD401" s="1321" t="str">
        <f t="shared" si="1089"/>
        <v/>
      </c>
      <c r="CE401" s="1322" t="str">
        <f t="shared" si="1092"/>
        <v/>
      </c>
      <c r="CF401" s="1322" t="str">
        <f t="shared" si="1092"/>
        <v/>
      </c>
      <c r="CG401" s="1322" t="str">
        <f t="shared" si="1092"/>
        <v/>
      </c>
      <c r="CH401" s="1322" t="str">
        <f t="shared" si="1092"/>
        <v/>
      </c>
      <c r="CI401" s="1323" t="str">
        <f t="shared" si="1092"/>
        <v/>
      </c>
      <c r="CJ401" s="1322" t="str">
        <f t="shared" si="1092"/>
        <v/>
      </c>
      <c r="CK401" s="1322" t="str">
        <f t="shared" si="1092"/>
        <v/>
      </c>
      <c r="CL401" s="1322" t="str">
        <f t="shared" si="1092"/>
        <v/>
      </c>
      <c r="CM401" s="1322" t="str">
        <f t="shared" si="1092"/>
        <v/>
      </c>
      <c r="CN401" s="1321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5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2" t="s">
        <v>180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80" t="str">
        <f t="shared" si="1055"/>
        <v/>
      </c>
      <c r="CD402" s="1321" t="str">
        <f t="shared" si="1089"/>
        <v/>
      </c>
      <c r="CE402" s="1322" t="str">
        <f t="shared" si="1092"/>
        <v/>
      </c>
      <c r="CF402" s="1322" t="str">
        <f t="shared" si="1092"/>
        <v/>
      </c>
      <c r="CG402" s="1322" t="str">
        <f t="shared" si="1092"/>
        <v/>
      </c>
      <c r="CH402" s="1322" t="str">
        <f t="shared" si="1092"/>
        <v/>
      </c>
      <c r="CI402" s="1323" t="str">
        <f t="shared" si="1092"/>
        <v/>
      </c>
      <c r="CJ402" s="1322" t="str">
        <f t="shared" si="1092"/>
        <v/>
      </c>
      <c r="CK402" s="1322" t="str">
        <f t="shared" si="1092"/>
        <v/>
      </c>
      <c r="CL402" s="1322" t="str">
        <f t="shared" si="1092"/>
        <v/>
      </c>
      <c r="CM402" s="1322" t="str">
        <f t="shared" si="1092"/>
        <v/>
      </c>
      <c r="CN402" s="1321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5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5"/>
      <c r="DJ402" s="638"/>
      <c r="DK402" s="638"/>
      <c r="DL402" s="638"/>
      <c r="DM402" s="638"/>
      <c r="DN402" s="638"/>
      <c r="DO402" s="638"/>
      <c r="DP402" s="638"/>
      <c r="DQ402" s="638"/>
      <c r="DR402" s="656"/>
    </row>
    <row r="403" spans="1:122" s="478" customFormat="1" ht="15.75" customHeight="1">
      <c r="A403" s="649" t="s">
        <v>182</v>
      </c>
      <c r="B403" s="622" t="str">
        <f t="shared" ref="B403:R403" si="1105">IF(B401="","",B401*B402)</f>
        <v/>
      </c>
      <c r="C403" s="622" t="str">
        <f t="shared" si="1105"/>
        <v/>
      </c>
      <c r="D403" s="622" t="str">
        <f t="shared" si="1105"/>
        <v/>
      </c>
      <c r="E403" s="622" t="str">
        <f t="shared" si="1105"/>
        <v/>
      </c>
      <c r="F403" s="622" t="str">
        <f t="shared" si="1105"/>
        <v/>
      </c>
      <c r="G403" s="622" t="str">
        <f t="shared" si="1105"/>
        <v/>
      </c>
      <c r="H403" s="622" t="str">
        <f t="shared" si="1105"/>
        <v/>
      </c>
      <c r="I403" s="622" t="str">
        <f t="shared" si="1105"/>
        <v/>
      </c>
      <c r="J403" s="622" t="str">
        <f t="shared" si="1105"/>
        <v/>
      </c>
      <c r="K403" s="622" t="str">
        <f t="shared" si="1105"/>
        <v/>
      </c>
      <c r="L403" s="622" t="str">
        <f t="shared" si="1105"/>
        <v/>
      </c>
      <c r="M403" s="622" t="str">
        <f t="shared" si="1105"/>
        <v/>
      </c>
      <c r="N403" s="622" t="str">
        <f t="shared" si="1105"/>
        <v/>
      </c>
      <c r="O403" s="622" t="str">
        <f t="shared" si="1105"/>
        <v/>
      </c>
      <c r="P403" s="622" t="str">
        <f t="shared" si="1105"/>
        <v/>
      </c>
      <c r="Q403" s="622" t="str">
        <f t="shared" si="1105"/>
        <v/>
      </c>
      <c r="R403" s="622" t="str">
        <f t="shared" si="1105"/>
        <v/>
      </c>
      <c r="S403" s="654"/>
      <c r="T403" s="622" t="str">
        <f t="shared" ref="T403:AD403" si="1106">IF(T401="","",T401*T402)</f>
        <v/>
      </c>
      <c r="U403" s="622" t="str">
        <f t="shared" si="1106"/>
        <v/>
      </c>
      <c r="V403" s="622" t="str">
        <f t="shared" si="1106"/>
        <v/>
      </c>
      <c r="W403" s="622" t="str">
        <f t="shared" si="1106"/>
        <v/>
      </c>
      <c r="X403" s="622" t="str">
        <f t="shared" si="1106"/>
        <v/>
      </c>
      <c r="Y403" s="622" t="str">
        <f t="shared" si="1106"/>
        <v/>
      </c>
      <c r="Z403" s="622" t="str">
        <f t="shared" si="1106"/>
        <v/>
      </c>
      <c r="AA403" s="622" t="str">
        <f t="shared" si="1106"/>
        <v/>
      </c>
      <c r="AB403" s="622" t="str">
        <f t="shared" si="1106"/>
        <v/>
      </c>
      <c r="AC403" s="622" t="str">
        <f t="shared" si="1106"/>
        <v/>
      </c>
      <c r="AD403" s="622" t="str">
        <f t="shared" si="1106"/>
        <v/>
      </c>
      <c r="AE403" s="622"/>
      <c r="AF403" s="622"/>
      <c r="AG403" s="622"/>
      <c r="AH403" s="622"/>
      <c r="AI403" s="622"/>
      <c r="AJ403" s="622"/>
      <c r="AK403" s="654"/>
      <c r="AL403" s="622" t="str">
        <f t="shared" ref="AL403:AV403" si="1107">IF(AL401="","",AL401*AL402)</f>
        <v/>
      </c>
      <c r="AM403" s="622" t="str">
        <f t="shared" si="1107"/>
        <v/>
      </c>
      <c r="AN403" s="622" t="str">
        <f t="shared" si="1107"/>
        <v/>
      </c>
      <c r="AO403" s="622" t="str">
        <f t="shared" si="1107"/>
        <v/>
      </c>
      <c r="AP403" s="622" t="str">
        <f t="shared" si="1107"/>
        <v/>
      </c>
      <c r="AQ403" s="622" t="str">
        <f t="shared" si="1107"/>
        <v/>
      </c>
      <c r="AR403" s="622" t="str">
        <f t="shared" si="1107"/>
        <v/>
      </c>
      <c r="AS403" s="622" t="str">
        <f t="shared" si="1107"/>
        <v/>
      </c>
      <c r="AT403" s="622" t="str">
        <f t="shared" si="1107"/>
        <v/>
      </c>
      <c r="AU403" s="622" t="str">
        <f t="shared" si="1107"/>
        <v/>
      </c>
      <c r="AV403" s="622" t="str">
        <f t="shared" si="1107"/>
        <v/>
      </c>
      <c r="AW403" s="622"/>
      <c r="AX403" s="622"/>
      <c r="AY403" s="622"/>
      <c r="AZ403" s="622"/>
      <c r="BA403" s="622"/>
      <c r="BB403" s="622"/>
      <c r="BC403" s="654"/>
      <c r="BD403" s="622" t="str">
        <f t="shared" ref="BD403:BN403" si="1108">IF(BD401="","",BD401*BD402)</f>
        <v/>
      </c>
      <c r="BE403" s="622" t="str">
        <f t="shared" si="1108"/>
        <v/>
      </c>
      <c r="BF403" s="622" t="str">
        <f t="shared" si="1108"/>
        <v/>
      </c>
      <c r="BG403" s="622" t="str">
        <f t="shared" si="1108"/>
        <v/>
      </c>
      <c r="BH403" s="622" t="str">
        <f t="shared" si="1108"/>
        <v/>
      </c>
      <c r="BI403" s="622" t="str">
        <f t="shared" si="1108"/>
        <v/>
      </c>
      <c r="BJ403" s="622" t="str">
        <f t="shared" si="1108"/>
        <v/>
      </c>
      <c r="BK403" s="622" t="str">
        <f t="shared" si="1108"/>
        <v/>
      </c>
      <c r="BL403" s="622" t="str">
        <f t="shared" si="1108"/>
        <v/>
      </c>
      <c r="BM403" s="622" t="str">
        <f t="shared" si="1108"/>
        <v/>
      </c>
      <c r="BN403" s="622" t="str">
        <f t="shared" si="1108"/>
        <v/>
      </c>
      <c r="BO403" s="622"/>
      <c r="BP403" s="622"/>
      <c r="BQ403" s="622"/>
      <c r="BR403" s="622"/>
      <c r="BS403" s="622"/>
      <c r="BT403" s="622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80" t="str">
        <f t="shared" si="1055"/>
        <v/>
      </c>
      <c r="CD403" s="1321" t="str">
        <f t="shared" si="1089"/>
        <v/>
      </c>
      <c r="CE403" s="1322" t="str">
        <f t="shared" si="1092"/>
        <v/>
      </c>
      <c r="CF403" s="1322" t="str">
        <f t="shared" si="1092"/>
        <v/>
      </c>
      <c r="CG403" s="1322" t="str">
        <f t="shared" si="1092"/>
        <v/>
      </c>
      <c r="CH403" s="1322" t="str">
        <f t="shared" si="1092"/>
        <v/>
      </c>
      <c r="CI403" s="1323" t="str">
        <f t="shared" si="1092"/>
        <v/>
      </c>
      <c r="CJ403" s="1322" t="str">
        <f t="shared" si="1092"/>
        <v/>
      </c>
      <c r="CK403" s="1322" t="str">
        <f t="shared" si="1092"/>
        <v/>
      </c>
      <c r="CL403" s="1322" t="str">
        <f t="shared" si="1092"/>
        <v/>
      </c>
      <c r="CM403" s="1322" t="str">
        <f t="shared" si="1092"/>
        <v/>
      </c>
      <c r="CN403" s="1321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5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80" t="str">
        <f t="shared" si="1055"/>
        <v/>
      </c>
      <c r="CD404" s="1321" t="str">
        <f t="shared" si="1089"/>
        <v/>
      </c>
      <c r="CE404" s="1322" t="str">
        <f t="shared" si="1092"/>
        <v/>
      </c>
      <c r="CF404" s="1322" t="str">
        <f t="shared" si="1092"/>
        <v/>
      </c>
      <c r="CG404" s="1322" t="str">
        <f t="shared" si="1092"/>
        <v/>
      </c>
      <c r="CH404" s="1322" t="str">
        <f t="shared" si="1092"/>
        <v/>
      </c>
      <c r="CI404" s="1323" t="str">
        <f t="shared" si="1092"/>
        <v/>
      </c>
      <c r="CJ404" s="1322" t="str">
        <f t="shared" si="1092"/>
        <v/>
      </c>
      <c r="CK404" s="1322" t="str">
        <f t="shared" si="1092"/>
        <v/>
      </c>
      <c r="CL404" s="1322" t="str">
        <f t="shared" si="1092"/>
        <v/>
      </c>
      <c r="CM404" s="1322" t="str">
        <f t="shared" si="1092"/>
        <v/>
      </c>
      <c r="CN404" s="1321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5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2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80" t="str">
        <f t="shared" si="1055"/>
        <v/>
      </c>
      <c r="CD405" s="1321" t="str">
        <f t="shared" si="1089"/>
        <v/>
      </c>
      <c r="CE405" s="1322" t="str">
        <f t="shared" si="1092"/>
        <v/>
      </c>
      <c r="CF405" s="1322" t="str">
        <f t="shared" si="1092"/>
        <v/>
      </c>
      <c r="CG405" s="1322" t="str">
        <f t="shared" si="1092"/>
        <v/>
      </c>
      <c r="CH405" s="1322" t="str">
        <f t="shared" si="1092"/>
        <v/>
      </c>
      <c r="CI405" s="1323" t="str">
        <f t="shared" si="1092"/>
        <v/>
      </c>
      <c r="CJ405" s="1322" t="str">
        <f t="shared" si="1092"/>
        <v/>
      </c>
      <c r="CK405" s="1322" t="str">
        <f t="shared" si="1092"/>
        <v/>
      </c>
      <c r="CL405" s="1322" t="str">
        <f t="shared" si="1092"/>
        <v/>
      </c>
      <c r="CM405" s="1322" t="str">
        <f t="shared" si="1092"/>
        <v/>
      </c>
      <c r="CN405" s="1321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5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182</v>
      </c>
      <c r="B406" s="622" t="str">
        <f t="shared" ref="B406:R406" si="1109">IF(B404="","",B404*B405)</f>
        <v/>
      </c>
      <c r="C406" s="622" t="str">
        <f t="shared" si="1109"/>
        <v/>
      </c>
      <c r="D406" s="622" t="str">
        <f t="shared" si="1109"/>
        <v/>
      </c>
      <c r="E406" s="622" t="str">
        <f t="shared" si="1109"/>
        <v/>
      </c>
      <c r="F406" s="622" t="str">
        <f t="shared" si="1109"/>
        <v/>
      </c>
      <c r="G406" s="622" t="str">
        <f t="shared" si="1109"/>
        <v/>
      </c>
      <c r="H406" s="622" t="str">
        <f t="shared" si="1109"/>
        <v/>
      </c>
      <c r="I406" s="622" t="str">
        <f t="shared" si="1109"/>
        <v/>
      </c>
      <c r="J406" s="622" t="str">
        <f t="shared" si="1109"/>
        <v/>
      </c>
      <c r="K406" s="622" t="str">
        <f t="shared" si="1109"/>
        <v/>
      </c>
      <c r="L406" s="622" t="str">
        <f t="shared" si="1109"/>
        <v/>
      </c>
      <c r="M406" s="622" t="str">
        <f t="shared" si="1109"/>
        <v/>
      </c>
      <c r="N406" s="622" t="str">
        <f t="shared" si="1109"/>
        <v/>
      </c>
      <c r="O406" s="622" t="str">
        <f t="shared" si="1109"/>
        <v/>
      </c>
      <c r="P406" s="622" t="str">
        <f t="shared" si="1109"/>
        <v/>
      </c>
      <c r="Q406" s="622" t="str">
        <f t="shared" si="1109"/>
        <v/>
      </c>
      <c r="R406" s="622" t="str">
        <f t="shared" si="1109"/>
        <v/>
      </c>
      <c r="S406" s="654"/>
      <c r="T406" s="622" t="str">
        <f t="shared" ref="T406:AD406" si="1110">IF(T404="","",T404*T405)</f>
        <v/>
      </c>
      <c r="U406" s="622" t="str">
        <f t="shared" si="1110"/>
        <v/>
      </c>
      <c r="V406" s="622" t="str">
        <f t="shared" si="1110"/>
        <v/>
      </c>
      <c r="W406" s="622" t="str">
        <f t="shared" si="1110"/>
        <v/>
      </c>
      <c r="X406" s="622" t="str">
        <f t="shared" si="1110"/>
        <v/>
      </c>
      <c r="Y406" s="622" t="str">
        <f t="shared" si="1110"/>
        <v/>
      </c>
      <c r="Z406" s="622" t="str">
        <f t="shared" si="1110"/>
        <v/>
      </c>
      <c r="AA406" s="622" t="str">
        <f t="shared" si="1110"/>
        <v/>
      </c>
      <c r="AB406" s="622" t="str">
        <f t="shared" si="1110"/>
        <v/>
      </c>
      <c r="AC406" s="622" t="str">
        <f t="shared" si="1110"/>
        <v/>
      </c>
      <c r="AD406" s="622" t="str">
        <f t="shared" si="1110"/>
        <v/>
      </c>
      <c r="AE406" s="622"/>
      <c r="AF406" s="622"/>
      <c r="AG406" s="622"/>
      <c r="AH406" s="622"/>
      <c r="AI406" s="622"/>
      <c r="AJ406" s="622"/>
      <c r="AK406" s="654"/>
      <c r="AL406" s="622" t="str">
        <f t="shared" ref="AL406:AV406" si="1111">IF(AL404="","",AL404*AL405)</f>
        <v/>
      </c>
      <c r="AM406" s="622" t="str">
        <f t="shared" si="1111"/>
        <v/>
      </c>
      <c r="AN406" s="622" t="str">
        <f t="shared" si="1111"/>
        <v/>
      </c>
      <c r="AO406" s="622" t="str">
        <f t="shared" si="1111"/>
        <v/>
      </c>
      <c r="AP406" s="622" t="str">
        <f t="shared" si="1111"/>
        <v/>
      </c>
      <c r="AQ406" s="622" t="str">
        <f t="shared" si="1111"/>
        <v/>
      </c>
      <c r="AR406" s="622" t="str">
        <f t="shared" si="1111"/>
        <v/>
      </c>
      <c r="AS406" s="622" t="str">
        <f t="shared" si="1111"/>
        <v/>
      </c>
      <c r="AT406" s="622" t="str">
        <f t="shared" si="1111"/>
        <v/>
      </c>
      <c r="AU406" s="622" t="str">
        <f t="shared" si="1111"/>
        <v/>
      </c>
      <c r="AV406" s="622" t="str">
        <f t="shared" si="1111"/>
        <v/>
      </c>
      <c r="AW406" s="622"/>
      <c r="AX406" s="622"/>
      <c r="AY406" s="622"/>
      <c r="AZ406" s="622"/>
      <c r="BA406" s="622"/>
      <c r="BB406" s="622"/>
      <c r="BC406" s="654"/>
      <c r="BD406" s="622" t="str">
        <f t="shared" ref="BD406:BN406" si="1112">IF(BD404="","",BD404*BD405)</f>
        <v/>
      </c>
      <c r="BE406" s="622" t="str">
        <f t="shared" si="1112"/>
        <v/>
      </c>
      <c r="BF406" s="622" t="str">
        <f t="shared" si="1112"/>
        <v/>
      </c>
      <c r="BG406" s="622" t="str">
        <f t="shared" si="1112"/>
        <v/>
      </c>
      <c r="BH406" s="622" t="str">
        <f t="shared" si="1112"/>
        <v/>
      </c>
      <c r="BI406" s="622" t="str">
        <f t="shared" si="1112"/>
        <v/>
      </c>
      <c r="BJ406" s="622" t="str">
        <f t="shared" si="1112"/>
        <v/>
      </c>
      <c r="BK406" s="622" t="str">
        <f t="shared" si="1112"/>
        <v/>
      </c>
      <c r="BL406" s="622" t="str">
        <f t="shared" si="1112"/>
        <v/>
      </c>
      <c r="BM406" s="622" t="str">
        <f t="shared" si="1112"/>
        <v/>
      </c>
      <c r="BN406" s="622" t="str">
        <f t="shared" si="1112"/>
        <v/>
      </c>
      <c r="BO406" s="622"/>
      <c r="BP406" s="622"/>
      <c r="BQ406" s="622"/>
      <c r="BR406" s="622"/>
      <c r="BS406" s="622"/>
      <c r="BT406" s="622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80" t="str">
        <f t="shared" si="1055"/>
        <v/>
      </c>
      <c r="CD406" s="1321" t="str">
        <f t="shared" si="1089"/>
        <v/>
      </c>
      <c r="CE406" s="1322" t="str">
        <f t="shared" si="1092"/>
        <v/>
      </c>
      <c r="CF406" s="1322" t="str">
        <f t="shared" si="1092"/>
        <v/>
      </c>
      <c r="CG406" s="1322" t="str">
        <f t="shared" si="1092"/>
        <v/>
      </c>
      <c r="CH406" s="1322" t="str">
        <f t="shared" si="1092"/>
        <v/>
      </c>
      <c r="CI406" s="1323" t="str">
        <f t="shared" si="1092"/>
        <v/>
      </c>
      <c r="CJ406" s="1322" t="str">
        <f t="shared" si="1092"/>
        <v/>
      </c>
      <c r="CK406" s="1322" t="str">
        <f t="shared" si="1092"/>
        <v/>
      </c>
      <c r="CL406" s="1322" t="str">
        <f t="shared" si="1092"/>
        <v/>
      </c>
      <c r="CM406" s="1322" t="str">
        <f t="shared" si="1092"/>
        <v/>
      </c>
      <c r="CN406" s="1321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5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80" t="str">
        <f t="shared" si="1055"/>
        <v/>
      </c>
      <c r="CD407" s="1321" t="str">
        <f t="shared" si="1089"/>
        <v/>
      </c>
      <c r="CE407" s="1322" t="str">
        <f t="shared" si="1092"/>
        <v/>
      </c>
      <c r="CF407" s="1322" t="str">
        <f t="shared" si="1092"/>
        <v/>
      </c>
      <c r="CG407" s="1322" t="str">
        <f t="shared" si="1092"/>
        <v/>
      </c>
      <c r="CH407" s="1322" t="str">
        <f t="shared" si="1092"/>
        <v/>
      </c>
      <c r="CI407" s="1323" t="str">
        <f t="shared" si="1092"/>
        <v/>
      </c>
      <c r="CJ407" s="1322" t="str">
        <f t="shared" si="1092"/>
        <v/>
      </c>
      <c r="CK407" s="1322" t="str">
        <f t="shared" si="1092"/>
        <v/>
      </c>
      <c r="CL407" s="1322" t="str">
        <f t="shared" si="1092"/>
        <v/>
      </c>
      <c r="CM407" s="1322" t="str">
        <f t="shared" si="1092"/>
        <v/>
      </c>
      <c r="CN407" s="1321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5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2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80" t="str">
        <f t="shared" si="1055"/>
        <v/>
      </c>
      <c r="CD408" s="1321" t="str">
        <f t="shared" si="1089"/>
        <v/>
      </c>
      <c r="CE408" s="1322" t="str">
        <f t="shared" si="1092"/>
        <v/>
      </c>
      <c r="CF408" s="1322" t="str">
        <f t="shared" si="1092"/>
        <v/>
      </c>
      <c r="CG408" s="1322" t="str">
        <f t="shared" si="1092"/>
        <v/>
      </c>
      <c r="CH408" s="1322" t="str">
        <f t="shared" si="1092"/>
        <v/>
      </c>
      <c r="CI408" s="1323" t="str">
        <f t="shared" si="1092"/>
        <v/>
      </c>
      <c r="CJ408" s="1322" t="str">
        <f t="shared" si="1092"/>
        <v/>
      </c>
      <c r="CK408" s="1322" t="str">
        <f t="shared" si="1092"/>
        <v/>
      </c>
      <c r="CL408" s="1322" t="str">
        <f t="shared" si="1092"/>
        <v/>
      </c>
      <c r="CM408" s="1322" t="str">
        <f t="shared" si="1092"/>
        <v/>
      </c>
      <c r="CN408" s="1321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5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182</v>
      </c>
      <c r="B409" s="622" t="str">
        <f t="shared" ref="B409:R409" si="1113">IF(B407="","",B407*B408)</f>
        <v/>
      </c>
      <c r="C409" s="622" t="str">
        <f t="shared" si="1113"/>
        <v/>
      </c>
      <c r="D409" s="622" t="str">
        <f t="shared" si="1113"/>
        <v/>
      </c>
      <c r="E409" s="622" t="str">
        <f t="shared" si="1113"/>
        <v/>
      </c>
      <c r="F409" s="622" t="str">
        <f t="shared" si="1113"/>
        <v/>
      </c>
      <c r="G409" s="622" t="str">
        <f t="shared" si="1113"/>
        <v/>
      </c>
      <c r="H409" s="622" t="str">
        <f t="shared" si="1113"/>
        <v/>
      </c>
      <c r="I409" s="622" t="str">
        <f t="shared" si="1113"/>
        <v/>
      </c>
      <c r="J409" s="622" t="str">
        <f t="shared" si="1113"/>
        <v/>
      </c>
      <c r="K409" s="622" t="str">
        <f t="shared" si="1113"/>
        <v/>
      </c>
      <c r="L409" s="622" t="str">
        <f t="shared" si="1113"/>
        <v/>
      </c>
      <c r="M409" s="622" t="str">
        <f t="shared" si="1113"/>
        <v/>
      </c>
      <c r="N409" s="622" t="str">
        <f t="shared" si="1113"/>
        <v/>
      </c>
      <c r="O409" s="622" t="str">
        <f t="shared" si="1113"/>
        <v/>
      </c>
      <c r="P409" s="622" t="str">
        <f t="shared" si="1113"/>
        <v/>
      </c>
      <c r="Q409" s="622" t="str">
        <f t="shared" si="1113"/>
        <v/>
      </c>
      <c r="R409" s="622" t="str">
        <f t="shared" si="1113"/>
        <v/>
      </c>
      <c r="S409" s="654"/>
      <c r="T409" s="622" t="str">
        <f t="shared" ref="T409:AD409" si="1114">IF(T407="","",T407*T408)</f>
        <v/>
      </c>
      <c r="U409" s="622" t="str">
        <f t="shared" si="1114"/>
        <v/>
      </c>
      <c r="V409" s="622" t="str">
        <f t="shared" si="1114"/>
        <v/>
      </c>
      <c r="W409" s="622" t="str">
        <f t="shared" si="1114"/>
        <v/>
      </c>
      <c r="X409" s="622" t="str">
        <f t="shared" si="1114"/>
        <v/>
      </c>
      <c r="Y409" s="622" t="str">
        <f t="shared" si="1114"/>
        <v/>
      </c>
      <c r="Z409" s="622" t="str">
        <f t="shared" si="1114"/>
        <v/>
      </c>
      <c r="AA409" s="622" t="str">
        <f t="shared" si="1114"/>
        <v/>
      </c>
      <c r="AB409" s="622" t="str">
        <f t="shared" si="1114"/>
        <v/>
      </c>
      <c r="AC409" s="622" t="str">
        <f t="shared" si="1114"/>
        <v/>
      </c>
      <c r="AD409" s="622" t="str">
        <f t="shared" si="1114"/>
        <v/>
      </c>
      <c r="AE409" s="622"/>
      <c r="AF409" s="622"/>
      <c r="AG409" s="622"/>
      <c r="AH409" s="622"/>
      <c r="AI409" s="622"/>
      <c r="AJ409" s="622"/>
      <c r="AK409" s="654"/>
      <c r="AL409" s="622" t="str">
        <f t="shared" ref="AL409:AV409" si="1115">IF(AL407="","",AL407*AL408)</f>
        <v/>
      </c>
      <c r="AM409" s="622" t="str">
        <f t="shared" si="1115"/>
        <v/>
      </c>
      <c r="AN409" s="622" t="str">
        <f t="shared" si="1115"/>
        <v/>
      </c>
      <c r="AO409" s="622" t="str">
        <f t="shared" si="1115"/>
        <v/>
      </c>
      <c r="AP409" s="622" t="str">
        <f t="shared" si="1115"/>
        <v/>
      </c>
      <c r="AQ409" s="622" t="str">
        <f t="shared" si="1115"/>
        <v/>
      </c>
      <c r="AR409" s="622" t="str">
        <f t="shared" si="1115"/>
        <v/>
      </c>
      <c r="AS409" s="622" t="str">
        <f t="shared" si="1115"/>
        <v/>
      </c>
      <c r="AT409" s="622" t="str">
        <f t="shared" si="1115"/>
        <v/>
      </c>
      <c r="AU409" s="622" t="str">
        <f t="shared" si="1115"/>
        <v/>
      </c>
      <c r="AV409" s="622" t="str">
        <f t="shared" si="1115"/>
        <v/>
      </c>
      <c r="AW409" s="622"/>
      <c r="AX409" s="622"/>
      <c r="AY409" s="622"/>
      <c r="AZ409" s="622"/>
      <c r="BA409" s="622"/>
      <c r="BB409" s="622"/>
      <c r="BC409" s="654"/>
      <c r="BD409" s="622" t="str">
        <f t="shared" ref="BD409:BN409" si="1116">IF(BD407="","",BD407*BD408)</f>
        <v/>
      </c>
      <c r="BE409" s="622" t="str">
        <f t="shared" si="1116"/>
        <v/>
      </c>
      <c r="BF409" s="622" t="str">
        <f t="shared" si="1116"/>
        <v/>
      </c>
      <c r="BG409" s="622" t="str">
        <f t="shared" si="1116"/>
        <v/>
      </c>
      <c r="BH409" s="622" t="str">
        <f t="shared" si="1116"/>
        <v/>
      </c>
      <c r="BI409" s="622" t="str">
        <f t="shared" si="1116"/>
        <v/>
      </c>
      <c r="BJ409" s="622" t="str">
        <f t="shared" si="1116"/>
        <v/>
      </c>
      <c r="BK409" s="622" t="str">
        <f t="shared" si="1116"/>
        <v/>
      </c>
      <c r="BL409" s="622" t="str">
        <f t="shared" si="1116"/>
        <v/>
      </c>
      <c r="BM409" s="622" t="str">
        <f t="shared" si="1116"/>
        <v/>
      </c>
      <c r="BN409" s="622" t="str">
        <f t="shared" si="1116"/>
        <v/>
      </c>
      <c r="BO409" s="622"/>
      <c r="BP409" s="622"/>
      <c r="BQ409" s="622"/>
      <c r="BR409" s="622"/>
      <c r="BS409" s="622"/>
      <c r="BT409" s="622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80" t="str">
        <f t="shared" si="1055"/>
        <v/>
      </c>
      <c r="CD409" s="1321" t="str">
        <f t="shared" si="1089"/>
        <v/>
      </c>
      <c r="CE409" s="1322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2" t="str">
        <f t="shared" si="1117"/>
        <v/>
      </c>
      <c r="CG409" s="1322" t="str">
        <f t="shared" si="1117"/>
        <v/>
      </c>
      <c r="CH409" s="1322" t="str">
        <f t="shared" si="1117"/>
        <v/>
      </c>
      <c r="CI409" s="1323" t="str">
        <f t="shared" si="1117"/>
        <v/>
      </c>
      <c r="CJ409" s="1322" t="str">
        <f t="shared" si="1117"/>
        <v/>
      </c>
      <c r="CK409" s="1322" t="str">
        <f t="shared" si="1117"/>
        <v/>
      </c>
      <c r="CL409" s="1322" t="str">
        <f t="shared" si="1117"/>
        <v/>
      </c>
      <c r="CM409" s="1322" t="str">
        <f t="shared" si="1117"/>
        <v/>
      </c>
      <c r="CN409" s="1321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5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80" t="str">
        <f t="shared" si="1055"/>
        <v/>
      </c>
      <c r="CD410" s="1321" t="str">
        <f t="shared" si="1089"/>
        <v/>
      </c>
      <c r="CE410" s="1322" t="str">
        <f t="shared" si="1117"/>
        <v/>
      </c>
      <c r="CF410" s="1322" t="str">
        <f t="shared" si="1117"/>
        <v/>
      </c>
      <c r="CG410" s="1322" t="str">
        <f t="shared" si="1117"/>
        <v/>
      </c>
      <c r="CH410" s="1322" t="str">
        <f t="shared" si="1117"/>
        <v/>
      </c>
      <c r="CI410" s="1323" t="str">
        <f t="shared" si="1117"/>
        <v/>
      </c>
      <c r="CJ410" s="1322" t="str">
        <f t="shared" si="1117"/>
        <v/>
      </c>
      <c r="CK410" s="1322" t="str">
        <f t="shared" si="1117"/>
        <v/>
      </c>
      <c r="CL410" s="1322" t="str">
        <f t="shared" si="1117"/>
        <v/>
      </c>
      <c r="CM410" s="1322" t="str">
        <f t="shared" si="1117"/>
        <v/>
      </c>
      <c r="CN410" s="1321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5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2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80" t="str">
        <f t="shared" si="1055"/>
        <v/>
      </c>
      <c r="CD411" s="1321" t="str">
        <f t="shared" si="1089"/>
        <v/>
      </c>
      <c r="CE411" s="1322" t="str">
        <f t="shared" si="1117"/>
        <v/>
      </c>
      <c r="CF411" s="1322" t="str">
        <f t="shared" si="1117"/>
        <v/>
      </c>
      <c r="CG411" s="1322" t="str">
        <f t="shared" si="1117"/>
        <v/>
      </c>
      <c r="CH411" s="1322" t="str">
        <f t="shared" si="1117"/>
        <v/>
      </c>
      <c r="CI411" s="1323" t="str">
        <f t="shared" si="1117"/>
        <v/>
      </c>
      <c r="CJ411" s="1322" t="str">
        <f t="shared" si="1117"/>
        <v/>
      </c>
      <c r="CK411" s="1322" t="str">
        <f t="shared" si="1117"/>
        <v/>
      </c>
      <c r="CL411" s="1322" t="str">
        <f t="shared" si="1117"/>
        <v/>
      </c>
      <c r="CM411" s="1322" t="str">
        <f t="shared" si="1117"/>
        <v/>
      </c>
      <c r="CN411" s="1321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5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182</v>
      </c>
      <c r="B412" s="622" t="str">
        <f t="shared" ref="B412:R412" si="1118">IF(B410="","",B410*B411)</f>
        <v/>
      </c>
      <c r="C412" s="622" t="str">
        <f t="shared" si="1118"/>
        <v/>
      </c>
      <c r="D412" s="622" t="str">
        <f t="shared" si="1118"/>
        <v/>
      </c>
      <c r="E412" s="622" t="str">
        <f t="shared" si="1118"/>
        <v/>
      </c>
      <c r="F412" s="622" t="str">
        <f t="shared" si="1118"/>
        <v/>
      </c>
      <c r="G412" s="622" t="str">
        <f t="shared" si="1118"/>
        <v/>
      </c>
      <c r="H412" s="622" t="str">
        <f t="shared" si="1118"/>
        <v/>
      </c>
      <c r="I412" s="622" t="str">
        <f t="shared" si="1118"/>
        <v/>
      </c>
      <c r="J412" s="622" t="str">
        <f t="shared" si="1118"/>
        <v/>
      </c>
      <c r="K412" s="622" t="str">
        <f t="shared" si="1118"/>
        <v/>
      </c>
      <c r="L412" s="622" t="str">
        <f t="shared" si="1118"/>
        <v/>
      </c>
      <c r="M412" s="622" t="str">
        <f t="shared" si="1118"/>
        <v/>
      </c>
      <c r="N412" s="622" t="str">
        <f t="shared" si="1118"/>
        <v/>
      </c>
      <c r="O412" s="622" t="str">
        <f t="shared" si="1118"/>
        <v/>
      </c>
      <c r="P412" s="622" t="str">
        <f t="shared" si="1118"/>
        <v/>
      </c>
      <c r="Q412" s="622" t="str">
        <f t="shared" si="1118"/>
        <v/>
      </c>
      <c r="R412" s="622" t="str">
        <f t="shared" si="1118"/>
        <v/>
      </c>
      <c r="S412" s="654"/>
      <c r="T412" s="622" t="str">
        <f t="shared" ref="T412:AD412" si="1119">IF(T410="","",T410*T411)</f>
        <v/>
      </c>
      <c r="U412" s="622" t="str">
        <f t="shared" si="1119"/>
        <v/>
      </c>
      <c r="V412" s="622" t="str">
        <f t="shared" si="1119"/>
        <v/>
      </c>
      <c r="W412" s="622" t="str">
        <f t="shared" si="1119"/>
        <v/>
      </c>
      <c r="X412" s="622" t="str">
        <f t="shared" si="1119"/>
        <v/>
      </c>
      <c r="Y412" s="622" t="str">
        <f t="shared" si="1119"/>
        <v/>
      </c>
      <c r="Z412" s="622" t="str">
        <f t="shared" si="1119"/>
        <v/>
      </c>
      <c r="AA412" s="622" t="str">
        <f t="shared" si="1119"/>
        <v/>
      </c>
      <c r="AB412" s="622" t="str">
        <f t="shared" si="1119"/>
        <v/>
      </c>
      <c r="AC412" s="622" t="str">
        <f t="shared" si="1119"/>
        <v/>
      </c>
      <c r="AD412" s="622" t="str">
        <f t="shared" si="1119"/>
        <v/>
      </c>
      <c r="AE412" s="622"/>
      <c r="AF412" s="622"/>
      <c r="AG412" s="622"/>
      <c r="AH412" s="622"/>
      <c r="AI412" s="622"/>
      <c r="AJ412" s="622"/>
      <c r="AK412" s="654"/>
      <c r="AL412" s="622" t="str">
        <f t="shared" ref="AL412:AV412" si="1120">IF(AL410="","",AL410*AL411)</f>
        <v/>
      </c>
      <c r="AM412" s="622" t="str">
        <f t="shared" si="1120"/>
        <v/>
      </c>
      <c r="AN412" s="622" t="str">
        <f t="shared" si="1120"/>
        <v/>
      </c>
      <c r="AO412" s="622" t="str">
        <f t="shared" si="1120"/>
        <v/>
      </c>
      <c r="AP412" s="622" t="str">
        <f t="shared" si="1120"/>
        <v/>
      </c>
      <c r="AQ412" s="622" t="str">
        <f t="shared" si="1120"/>
        <v/>
      </c>
      <c r="AR412" s="622" t="str">
        <f t="shared" si="1120"/>
        <v/>
      </c>
      <c r="AS412" s="622" t="str">
        <f t="shared" si="1120"/>
        <v/>
      </c>
      <c r="AT412" s="622" t="str">
        <f t="shared" si="1120"/>
        <v/>
      </c>
      <c r="AU412" s="622" t="str">
        <f t="shared" si="1120"/>
        <v/>
      </c>
      <c r="AV412" s="622" t="str">
        <f t="shared" si="1120"/>
        <v/>
      </c>
      <c r="AW412" s="622"/>
      <c r="AX412" s="622"/>
      <c r="AY412" s="622"/>
      <c r="AZ412" s="622"/>
      <c r="BA412" s="622"/>
      <c r="BB412" s="622"/>
      <c r="BC412" s="654"/>
      <c r="BD412" s="622" t="str">
        <f t="shared" ref="BD412:BN412" si="1121">IF(BD410="","",BD410*BD411)</f>
        <v/>
      </c>
      <c r="BE412" s="622" t="str">
        <f t="shared" si="1121"/>
        <v/>
      </c>
      <c r="BF412" s="622" t="str">
        <f t="shared" si="1121"/>
        <v/>
      </c>
      <c r="BG412" s="622" t="str">
        <f t="shared" si="1121"/>
        <v/>
      </c>
      <c r="BH412" s="622" t="str">
        <f t="shared" si="1121"/>
        <v/>
      </c>
      <c r="BI412" s="622" t="str">
        <f t="shared" si="1121"/>
        <v/>
      </c>
      <c r="BJ412" s="622" t="str">
        <f t="shared" si="1121"/>
        <v/>
      </c>
      <c r="BK412" s="622" t="str">
        <f t="shared" si="1121"/>
        <v/>
      </c>
      <c r="BL412" s="622" t="str">
        <f t="shared" si="1121"/>
        <v/>
      </c>
      <c r="BM412" s="622" t="str">
        <f t="shared" si="1121"/>
        <v/>
      </c>
      <c r="BN412" s="622" t="str">
        <f t="shared" si="1121"/>
        <v/>
      </c>
      <c r="BO412" s="622"/>
      <c r="BP412" s="622"/>
      <c r="BQ412" s="622"/>
      <c r="BR412" s="622"/>
      <c r="BS412" s="622"/>
      <c r="BT412" s="622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80" t="str">
        <f t="shared" si="1055"/>
        <v/>
      </c>
      <c r="CD412" s="1321" t="str">
        <f t="shared" si="1089"/>
        <v/>
      </c>
      <c r="CE412" s="1322" t="str">
        <f t="shared" si="1117"/>
        <v/>
      </c>
      <c r="CF412" s="1322" t="str">
        <f t="shared" si="1117"/>
        <v/>
      </c>
      <c r="CG412" s="1322" t="str">
        <f t="shared" si="1117"/>
        <v/>
      </c>
      <c r="CH412" s="1322" t="str">
        <f t="shared" si="1117"/>
        <v/>
      </c>
      <c r="CI412" s="1323" t="str">
        <f t="shared" si="1117"/>
        <v/>
      </c>
      <c r="CJ412" s="1322" t="str">
        <f t="shared" si="1117"/>
        <v/>
      </c>
      <c r="CK412" s="1322" t="str">
        <f t="shared" si="1117"/>
        <v/>
      </c>
      <c r="CL412" s="1322" t="str">
        <f t="shared" si="1117"/>
        <v/>
      </c>
      <c r="CM412" s="1322" t="str">
        <f t="shared" si="1117"/>
        <v/>
      </c>
      <c r="CN412" s="1321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5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80" t="str">
        <f t="shared" si="1055"/>
        <v/>
      </c>
      <c r="CD413" s="1321" t="str">
        <f t="shared" si="1089"/>
        <v/>
      </c>
      <c r="CE413" s="1322" t="str">
        <f t="shared" si="1117"/>
        <v/>
      </c>
      <c r="CF413" s="1322" t="str">
        <f t="shared" si="1117"/>
        <v/>
      </c>
      <c r="CG413" s="1322" t="str">
        <f t="shared" si="1117"/>
        <v/>
      </c>
      <c r="CH413" s="1322" t="str">
        <f t="shared" si="1117"/>
        <v/>
      </c>
      <c r="CI413" s="1323" t="str">
        <f t="shared" si="1117"/>
        <v/>
      </c>
      <c r="CJ413" s="1322" t="str">
        <f t="shared" si="1117"/>
        <v/>
      </c>
      <c r="CK413" s="1322" t="str">
        <f t="shared" si="1117"/>
        <v/>
      </c>
      <c r="CL413" s="1322" t="str">
        <f t="shared" si="1117"/>
        <v/>
      </c>
      <c r="CM413" s="1322" t="str">
        <f t="shared" si="1117"/>
        <v/>
      </c>
      <c r="CN413" s="1321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5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2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80" t="str">
        <f t="shared" si="1055"/>
        <v/>
      </c>
      <c r="CD414" s="1321" t="str">
        <f t="shared" si="1089"/>
        <v/>
      </c>
      <c r="CE414" s="1322" t="str">
        <f t="shared" si="1117"/>
        <v/>
      </c>
      <c r="CF414" s="1322" t="str">
        <f t="shared" si="1117"/>
        <v/>
      </c>
      <c r="CG414" s="1322" t="str">
        <f t="shared" si="1117"/>
        <v/>
      </c>
      <c r="CH414" s="1322" t="str">
        <f t="shared" si="1117"/>
        <v/>
      </c>
      <c r="CI414" s="1323" t="str">
        <f t="shared" si="1117"/>
        <v/>
      </c>
      <c r="CJ414" s="1322" t="str">
        <f t="shared" si="1117"/>
        <v/>
      </c>
      <c r="CK414" s="1322" t="str">
        <f t="shared" si="1117"/>
        <v/>
      </c>
      <c r="CL414" s="1322" t="str">
        <f t="shared" si="1117"/>
        <v/>
      </c>
      <c r="CM414" s="1322" t="str">
        <f t="shared" si="1117"/>
        <v/>
      </c>
      <c r="CN414" s="1321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5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182</v>
      </c>
      <c r="B415" s="622" t="str">
        <f t="shared" ref="B415:R415" si="1122">IF(B413="","",B413*B414)</f>
        <v/>
      </c>
      <c r="C415" s="622" t="str">
        <f t="shared" si="1122"/>
        <v/>
      </c>
      <c r="D415" s="622" t="str">
        <f t="shared" si="1122"/>
        <v/>
      </c>
      <c r="E415" s="622" t="str">
        <f t="shared" si="1122"/>
        <v/>
      </c>
      <c r="F415" s="622" t="str">
        <f t="shared" si="1122"/>
        <v/>
      </c>
      <c r="G415" s="622" t="str">
        <f t="shared" si="1122"/>
        <v/>
      </c>
      <c r="H415" s="622" t="str">
        <f t="shared" si="1122"/>
        <v/>
      </c>
      <c r="I415" s="622" t="str">
        <f t="shared" si="1122"/>
        <v/>
      </c>
      <c r="J415" s="622" t="str">
        <f t="shared" si="1122"/>
        <v/>
      </c>
      <c r="K415" s="622" t="str">
        <f t="shared" si="1122"/>
        <v/>
      </c>
      <c r="L415" s="622" t="str">
        <f t="shared" si="1122"/>
        <v/>
      </c>
      <c r="M415" s="622" t="str">
        <f t="shared" si="1122"/>
        <v/>
      </c>
      <c r="N415" s="622" t="str">
        <f t="shared" si="1122"/>
        <v/>
      </c>
      <c r="O415" s="622" t="str">
        <f t="shared" si="1122"/>
        <v/>
      </c>
      <c r="P415" s="622" t="str">
        <f t="shared" si="1122"/>
        <v/>
      </c>
      <c r="Q415" s="622" t="str">
        <f t="shared" si="1122"/>
        <v/>
      </c>
      <c r="R415" s="622" t="str">
        <f t="shared" si="1122"/>
        <v/>
      </c>
      <c r="S415" s="654"/>
      <c r="T415" s="622" t="str">
        <f t="shared" ref="T415:AD415" si="1123">IF(T413="","",T413*T414)</f>
        <v/>
      </c>
      <c r="U415" s="622" t="str">
        <f t="shared" si="1123"/>
        <v/>
      </c>
      <c r="V415" s="622" t="str">
        <f t="shared" si="1123"/>
        <v/>
      </c>
      <c r="W415" s="622" t="str">
        <f t="shared" si="1123"/>
        <v/>
      </c>
      <c r="X415" s="622" t="str">
        <f t="shared" si="1123"/>
        <v/>
      </c>
      <c r="Y415" s="622" t="str">
        <f t="shared" si="1123"/>
        <v/>
      </c>
      <c r="Z415" s="622" t="str">
        <f t="shared" si="1123"/>
        <v/>
      </c>
      <c r="AA415" s="622" t="str">
        <f t="shared" si="1123"/>
        <v/>
      </c>
      <c r="AB415" s="622" t="str">
        <f t="shared" si="1123"/>
        <v/>
      </c>
      <c r="AC415" s="622" t="str">
        <f t="shared" si="1123"/>
        <v/>
      </c>
      <c r="AD415" s="622" t="str">
        <f t="shared" si="1123"/>
        <v/>
      </c>
      <c r="AE415" s="622"/>
      <c r="AF415" s="622"/>
      <c r="AG415" s="622"/>
      <c r="AH415" s="622"/>
      <c r="AI415" s="622"/>
      <c r="AJ415" s="622"/>
      <c r="AK415" s="654"/>
      <c r="AL415" s="622" t="str">
        <f t="shared" ref="AL415:AV415" si="1124">IF(AL413="","",AL413*AL414)</f>
        <v/>
      </c>
      <c r="AM415" s="622" t="str">
        <f t="shared" si="1124"/>
        <v/>
      </c>
      <c r="AN415" s="622" t="str">
        <f t="shared" si="1124"/>
        <v/>
      </c>
      <c r="AO415" s="622" t="str">
        <f t="shared" si="1124"/>
        <v/>
      </c>
      <c r="AP415" s="622" t="str">
        <f t="shared" si="1124"/>
        <v/>
      </c>
      <c r="AQ415" s="622" t="str">
        <f t="shared" si="1124"/>
        <v/>
      </c>
      <c r="AR415" s="622" t="str">
        <f t="shared" si="1124"/>
        <v/>
      </c>
      <c r="AS415" s="622" t="str">
        <f t="shared" si="1124"/>
        <v/>
      </c>
      <c r="AT415" s="622" t="str">
        <f t="shared" si="1124"/>
        <v/>
      </c>
      <c r="AU415" s="622" t="str">
        <f t="shared" si="1124"/>
        <v/>
      </c>
      <c r="AV415" s="622" t="str">
        <f t="shared" si="1124"/>
        <v/>
      </c>
      <c r="AW415" s="622"/>
      <c r="AX415" s="622"/>
      <c r="AY415" s="622"/>
      <c r="AZ415" s="622"/>
      <c r="BA415" s="622"/>
      <c r="BB415" s="622"/>
      <c r="BC415" s="654"/>
      <c r="BD415" s="622" t="str">
        <f t="shared" ref="BD415:BN415" si="1125">IF(BD413="","",BD413*BD414)</f>
        <v/>
      </c>
      <c r="BE415" s="622" t="str">
        <f t="shared" si="1125"/>
        <v/>
      </c>
      <c r="BF415" s="622" t="str">
        <f t="shared" si="1125"/>
        <v/>
      </c>
      <c r="BG415" s="622" t="str">
        <f t="shared" si="1125"/>
        <v/>
      </c>
      <c r="BH415" s="622" t="str">
        <f t="shared" si="1125"/>
        <v/>
      </c>
      <c r="BI415" s="622" t="str">
        <f t="shared" si="1125"/>
        <v/>
      </c>
      <c r="BJ415" s="622" t="str">
        <f t="shared" si="1125"/>
        <v/>
      </c>
      <c r="BK415" s="622" t="str">
        <f t="shared" si="1125"/>
        <v/>
      </c>
      <c r="BL415" s="622" t="str">
        <f t="shared" si="1125"/>
        <v/>
      </c>
      <c r="BM415" s="622" t="str">
        <f t="shared" si="1125"/>
        <v/>
      </c>
      <c r="BN415" s="622" t="str">
        <f t="shared" si="1125"/>
        <v/>
      </c>
      <c r="BO415" s="622"/>
      <c r="BP415" s="622"/>
      <c r="BQ415" s="622"/>
      <c r="BR415" s="622"/>
      <c r="BS415" s="622"/>
      <c r="BT415" s="622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80" t="str">
        <f t="shared" si="1055"/>
        <v/>
      </c>
      <c r="CD415" s="1321" t="str">
        <f t="shared" si="1089"/>
        <v/>
      </c>
      <c r="CE415" s="1322" t="str">
        <f t="shared" si="1117"/>
        <v/>
      </c>
      <c r="CF415" s="1322" t="str">
        <f t="shared" si="1117"/>
        <v/>
      </c>
      <c r="CG415" s="1322" t="str">
        <f t="shared" si="1117"/>
        <v/>
      </c>
      <c r="CH415" s="1322" t="str">
        <f t="shared" si="1117"/>
        <v/>
      </c>
      <c r="CI415" s="1323" t="str">
        <f t="shared" si="1117"/>
        <v/>
      </c>
      <c r="CJ415" s="1322" t="str">
        <f t="shared" si="1117"/>
        <v/>
      </c>
      <c r="CK415" s="1322" t="str">
        <f t="shared" si="1117"/>
        <v/>
      </c>
      <c r="CL415" s="1322" t="str">
        <f t="shared" si="1117"/>
        <v/>
      </c>
      <c r="CM415" s="1322" t="str">
        <f t="shared" si="1117"/>
        <v/>
      </c>
      <c r="CN415" s="1321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5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4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4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80" t="str">
        <f t="shared" si="1055"/>
        <v/>
      </c>
      <c r="CD416" s="1321" t="str">
        <f t="shared" si="1089"/>
        <v/>
      </c>
      <c r="CE416" s="1322" t="str">
        <f t="shared" si="1117"/>
        <v/>
      </c>
      <c r="CF416" s="1322" t="str">
        <f t="shared" si="1117"/>
        <v/>
      </c>
      <c r="CG416" s="1322" t="str">
        <f t="shared" si="1117"/>
        <v/>
      </c>
      <c r="CH416" s="1322" t="str">
        <f t="shared" si="1117"/>
        <v/>
      </c>
      <c r="CI416" s="1323" t="str">
        <f t="shared" si="1117"/>
        <v/>
      </c>
      <c r="CJ416" s="1322" t="str">
        <f t="shared" si="1117"/>
        <v/>
      </c>
      <c r="CK416" s="1322" t="str">
        <f t="shared" si="1117"/>
        <v/>
      </c>
      <c r="CL416" s="1322" t="str">
        <f t="shared" si="1117"/>
        <v/>
      </c>
      <c r="CM416" s="1322" t="str">
        <f t="shared" si="1117"/>
        <v/>
      </c>
      <c r="CN416" s="1321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5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2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80" t="str">
        <f t="shared" si="1055"/>
        <v/>
      </c>
      <c r="CD417" s="1321" t="str">
        <f t="shared" si="1089"/>
        <v/>
      </c>
      <c r="CE417" s="1322" t="str">
        <f t="shared" si="1117"/>
        <v/>
      </c>
      <c r="CF417" s="1322" t="str">
        <f t="shared" si="1117"/>
        <v/>
      </c>
      <c r="CG417" s="1322" t="str">
        <f t="shared" si="1117"/>
        <v/>
      </c>
      <c r="CH417" s="1322" t="str">
        <f t="shared" si="1117"/>
        <v/>
      </c>
      <c r="CI417" s="1323" t="str">
        <f t="shared" si="1117"/>
        <v/>
      </c>
      <c r="CJ417" s="1322" t="str">
        <f t="shared" si="1117"/>
        <v/>
      </c>
      <c r="CK417" s="1322" t="str">
        <f t="shared" si="1117"/>
        <v/>
      </c>
      <c r="CL417" s="1322" t="str">
        <f t="shared" si="1117"/>
        <v/>
      </c>
      <c r="CM417" s="1322" t="str">
        <f t="shared" si="1117"/>
        <v/>
      </c>
      <c r="CN417" s="1321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5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182</v>
      </c>
      <c r="B418" s="622" t="str">
        <f t="shared" ref="B418:R418" si="1126">IF(B416="","",B416*B417)</f>
        <v/>
      </c>
      <c r="C418" s="622" t="str">
        <f t="shared" si="1126"/>
        <v/>
      </c>
      <c r="D418" s="622" t="str">
        <f t="shared" si="1126"/>
        <v/>
      </c>
      <c r="E418" s="622" t="str">
        <f t="shared" si="1126"/>
        <v/>
      </c>
      <c r="F418" s="622" t="str">
        <f t="shared" si="1126"/>
        <v/>
      </c>
      <c r="G418" s="622" t="str">
        <f t="shared" si="1126"/>
        <v/>
      </c>
      <c r="H418" s="622" t="str">
        <f t="shared" si="1126"/>
        <v/>
      </c>
      <c r="I418" s="622" t="str">
        <f t="shared" si="1126"/>
        <v/>
      </c>
      <c r="J418" s="622" t="str">
        <f t="shared" si="1126"/>
        <v/>
      </c>
      <c r="K418" s="622" t="str">
        <f t="shared" si="1126"/>
        <v/>
      </c>
      <c r="L418" s="622" t="str">
        <f t="shared" si="1126"/>
        <v/>
      </c>
      <c r="M418" s="622" t="str">
        <f t="shared" si="1126"/>
        <v/>
      </c>
      <c r="N418" s="622" t="str">
        <f t="shared" si="1126"/>
        <v/>
      </c>
      <c r="O418" s="622" t="str">
        <f t="shared" si="1126"/>
        <v/>
      </c>
      <c r="P418" s="622" t="str">
        <f t="shared" si="1126"/>
        <v/>
      </c>
      <c r="Q418" s="622" t="str">
        <f t="shared" si="1126"/>
        <v/>
      </c>
      <c r="R418" s="622" t="str">
        <f t="shared" si="1126"/>
        <v/>
      </c>
      <c r="S418" s="654"/>
      <c r="T418" s="622" t="str">
        <f t="shared" ref="T418:AD418" si="1127">IF(T416="","",T416*T417)</f>
        <v/>
      </c>
      <c r="U418" s="622" t="str">
        <f t="shared" si="1127"/>
        <v/>
      </c>
      <c r="V418" s="622" t="str">
        <f t="shared" si="1127"/>
        <v/>
      </c>
      <c r="W418" s="622" t="str">
        <f t="shared" si="1127"/>
        <v/>
      </c>
      <c r="X418" s="622" t="str">
        <f t="shared" si="1127"/>
        <v/>
      </c>
      <c r="Y418" s="622" t="str">
        <f t="shared" si="1127"/>
        <v/>
      </c>
      <c r="Z418" s="622" t="str">
        <f t="shared" si="1127"/>
        <v/>
      </c>
      <c r="AA418" s="622" t="str">
        <f t="shared" si="1127"/>
        <v/>
      </c>
      <c r="AB418" s="622" t="str">
        <f t="shared" si="1127"/>
        <v/>
      </c>
      <c r="AC418" s="622" t="str">
        <f t="shared" si="1127"/>
        <v/>
      </c>
      <c r="AD418" s="622" t="str">
        <f t="shared" si="1127"/>
        <v/>
      </c>
      <c r="AE418" s="622"/>
      <c r="AF418" s="622"/>
      <c r="AG418" s="622"/>
      <c r="AH418" s="622"/>
      <c r="AI418" s="622"/>
      <c r="AJ418" s="622"/>
      <c r="AK418" s="654"/>
      <c r="AL418" s="622" t="str">
        <f t="shared" ref="AL418:AV418" si="1128">IF(AL416="","",AL416*AL417)</f>
        <v/>
      </c>
      <c r="AM418" s="622" t="str">
        <f t="shared" si="1128"/>
        <v/>
      </c>
      <c r="AN418" s="622" t="str">
        <f t="shared" si="1128"/>
        <v/>
      </c>
      <c r="AO418" s="622" t="str">
        <f t="shared" si="1128"/>
        <v/>
      </c>
      <c r="AP418" s="622" t="str">
        <f t="shared" si="1128"/>
        <v/>
      </c>
      <c r="AQ418" s="622" t="str">
        <f t="shared" si="1128"/>
        <v/>
      </c>
      <c r="AR418" s="622" t="str">
        <f t="shared" si="1128"/>
        <v/>
      </c>
      <c r="AS418" s="622" t="str">
        <f t="shared" si="1128"/>
        <v/>
      </c>
      <c r="AT418" s="622" t="str">
        <f t="shared" si="1128"/>
        <v/>
      </c>
      <c r="AU418" s="622" t="str">
        <f t="shared" si="1128"/>
        <v/>
      </c>
      <c r="AV418" s="622" t="str">
        <f t="shared" si="1128"/>
        <v/>
      </c>
      <c r="AW418" s="622"/>
      <c r="AX418" s="622"/>
      <c r="AY418" s="622"/>
      <c r="AZ418" s="622"/>
      <c r="BA418" s="622"/>
      <c r="BB418" s="622"/>
      <c r="BC418" s="654"/>
      <c r="BD418" s="622" t="str">
        <f t="shared" ref="BD418:BN418" si="1129">IF(BD416="","",BD416*BD417)</f>
        <v/>
      </c>
      <c r="BE418" s="622" t="str">
        <f t="shared" si="1129"/>
        <v/>
      </c>
      <c r="BF418" s="622" t="str">
        <f t="shared" si="1129"/>
        <v/>
      </c>
      <c r="BG418" s="622" t="str">
        <f t="shared" si="1129"/>
        <v/>
      </c>
      <c r="BH418" s="622" t="str">
        <f t="shared" si="1129"/>
        <v/>
      </c>
      <c r="BI418" s="622" t="str">
        <f t="shared" si="1129"/>
        <v/>
      </c>
      <c r="BJ418" s="622" t="str">
        <f t="shared" si="1129"/>
        <v/>
      </c>
      <c r="BK418" s="622" t="str">
        <f t="shared" si="1129"/>
        <v/>
      </c>
      <c r="BL418" s="622" t="str">
        <f t="shared" si="1129"/>
        <v/>
      </c>
      <c r="BM418" s="622" t="str">
        <f t="shared" si="1129"/>
        <v/>
      </c>
      <c r="BN418" s="622" t="str">
        <f t="shared" si="1129"/>
        <v/>
      </c>
      <c r="BO418" s="622"/>
      <c r="BP418" s="622"/>
      <c r="BQ418" s="622"/>
      <c r="BR418" s="622"/>
      <c r="BS418" s="622"/>
      <c r="BT418" s="622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80" t="str">
        <f t="shared" si="1055"/>
        <v/>
      </c>
      <c r="CD418" s="1321" t="str">
        <f t="shared" si="1089"/>
        <v/>
      </c>
      <c r="CE418" s="1322" t="str">
        <f t="shared" si="1117"/>
        <v/>
      </c>
      <c r="CF418" s="1322" t="str">
        <f t="shared" si="1117"/>
        <v/>
      </c>
      <c r="CG418" s="1322" t="str">
        <f t="shared" si="1117"/>
        <v/>
      </c>
      <c r="CH418" s="1322" t="str">
        <f t="shared" si="1117"/>
        <v/>
      </c>
      <c r="CI418" s="1323" t="str">
        <f t="shared" si="1117"/>
        <v/>
      </c>
      <c r="CJ418" s="1322" t="str">
        <f t="shared" si="1117"/>
        <v/>
      </c>
      <c r="CK418" s="1322" t="str">
        <f t="shared" si="1117"/>
        <v/>
      </c>
      <c r="CL418" s="1322" t="str">
        <f t="shared" si="1117"/>
        <v/>
      </c>
      <c r="CM418" s="1322" t="str">
        <f t="shared" si="1117"/>
        <v/>
      </c>
      <c r="CN418" s="1321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5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79"/>
      <c r="CD419" s="1348"/>
      <c r="CE419" s="1349"/>
      <c r="CF419" s="1349"/>
      <c r="CG419" s="1349"/>
      <c r="CH419" s="1349"/>
      <c r="CI419" s="1349"/>
      <c r="CJ419" s="1349"/>
      <c r="CK419" s="1349"/>
      <c r="CL419" s="1349"/>
      <c r="CM419" s="1349"/>
      <c r="CN419" s="1348"/>
      <c r="CO419" s="711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1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30"/>
        <v/>
      </c>
      <c r="CF420" s="1322" t="str">
        <f t="shared" si="1130"/>
        <v/>
      </c>
      <c r="CG420" s="1322" t="str">
        <f t="shared" si="1130"/>
        <v/>
      </c>
      <c r="CH420" s="1322" t="str">
        <f t="shared" si="1130"/>
        <v/>
      </c>
      <c r="CI420" s="1323" t="str">
        <f t="shared" si="1130"/>
        <v/>
      </c>
      <c r="CJ420" s="1322" t="str">
        <f t="shared" si="1130"/>
        <v/>
      </c>
      <c r="CK420" s="1322" t="str">
        <f t="shared" si="1130"/>
        <v/>
      </c>
      <c r="CL420" s="1322" t="str">
        <f t="shared" si="1130"/>
        <v/>
      </c>
      <c r="CM420" s="1322" t="str">
        <f t="shared" si="1130"/>
        <v/>
      </c>
      <c r="CN420" s="1321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5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5"/>
      <c r="DJ420" s="637"/>
      <c r="DK420" s="637"/>
      <c r="DL420" s="637"/>
      <c r="DM420" s="637"/>
      <c r="DN420" s="637"/>
      <c r="DO420" s="637"/>
      <c r="DP420" s="637"/>
      <c r="DQ420" s="637"/>
      <c r="DR420" s="706"/>
    </row>
    <row r="421" spans="1:122" s="707" customFormat="1" ht="15.75" customHeight="1">
      <c r="A421" s="729" t="s">
        <v>180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2" t="str">
        <f t="shared" si="1133"/>
        <v/>
      </c>
      <c r="CG421" s="1322" t="str">
        <f t="shared" si="1133"/>
        <v/>
      </c>
      <c r="CH421" s="1322" t="str">
        <f t="shared" si="1133"/>
        <v/>
      </c>
      <c r="CI421" s="1323" t="str">
        <f t="shared" si="1133"/>
        <v/>
      </c>
      <c r="CJ421" s="1322" t="str">
        <f t="shared" si="1133"/>
        <v/>
      </c>
      <c r="CK421" s="1322" t="str">
        <f t="shared" si="1133"/>
        <v/>
      </c>
      <c r="CL421" s="1322" t="str">
        <f t="shared" si="1133"/>
        <v/>
      </c>
      <c r="CM421" s="1322" t="str">
        <f t="shared" si="1133"/>
        <v/>
      </c>
      <c r="CN421" s="1321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5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5"/>
      <c r="DJ421" s="637"/>
      <c r="DK421" s="637"/>
      <c r="DL421" s="637"/>
      <c r="DM421" s="637"/>
      <c r="DN421" s="637"/>
      <c r="DO421" s="637"/>
      <c r="DP421" s="637"/>
      <c r="DQ421" s="637"/>
      <c r="DR421" s="706"/>
    </row>
    <row r="422" spans="1:122" s="624" customFormat="1" ht="15.75" customHeight="1">
      <c r="A422" s="649" t="s">
        <v>182</v>
      </c>
      <c r="B422" s="622" t="str">
        <f t="shared" ref="B422:R422" si="1134">IF(B420="","",B420*B421)</f>
        <v/>
      </c>
      <c r="C422" s="622" t="str">
        <f t="shared" si="1134"/>
        <v/>
      </c>
      <c r="D422" s="622" t="str">
        <f t="shared" si="1134"/>
        <v/>
      </c>
      <c r="E422" s="622" t="str">
        <f t="shared" si="1134"/>
        <v/>
      </c>
      <c r="F422" s="622" t="str">
        <f t="shared" si="1134"/>
        <v/>
      </c>
      <c r="G422" s="622" t="str">
        <f t="shared" si="1134"/>
        <v/>
      </c>
      <c r="H422" s="622" t="str">
        <f t="shared" si="1134"/>
        <v/>
      </c>
      <c r="I422" s="622" t="str">
        <f t="shared" si="1134"/>
        <v/>
      </c>
      <c r="J422" s="622" t="str">
        <f t="shared" si="1134"/>
        <v/>
      </c>
      <c r="K422" s="622" t="str">
        <f t="shared" si="1134"/>
        <v/>
      </c>
      <c r="L422" s="622" t="str">
        <f t="shared" si="1134"/>
        <v/>
      </c>
      <c r="M422" s="622" t="str">
        <f t="shared" si="1134"/>
        <v/>
      </c>
      <c r="N422" s="622" t="str">
        <f t="shared" si="1134"/>
        <v/>
      </c>
      <c r="O422" s="622" t="str">
        <f t="shared" si="1134"/>
        <v/>
      </c>
      <c r="P422" s="622" t="str">
        <f t="shared" si="1134"/>
        <v/>
      </c>
      <c r="Q422" s="622" t="str">
        <f t="shared" si="1134"/>
        <v/>
      </c>
      <c r="R422" s="622" t="str">
        <f t="shared" si="1134"/>
        <v/>
      </c>
      <c r="S422" s="654"/>
      <c r="T422" s="622" t="str">
        <f t="shared" ref="T422:AD422" si="1135">IF(T420="","",T420*T421)</f>
        <v/>
      </c>
      <c r="U422" s="622" t="str">
        <f t="shared" si="1135"/>
        <v/>
      </c>
      <c r="V422" s="622" t="str">
        <f t="shared" si="1135"/>
        <v/>
      </c>
      <c r="W422" s="622" t="str">
        <f t="shared" si="1135"/>
        <v/>
      </c>
      <c r="X422" s="622" t="str">
        <f t="shared" si="1135"/>
        <v/>
      </c>
      <c r="Y422" s="622" t="str">
        <f t="shared" si="1135"/>
        <v/>
      </c>
      <c r="Z422" s="622" t="str">
        <f t="shared" si="1135"/>
        <v/>
      </c>
      <c r="AA422" s="622" t="str">
        <f t="shared" si="1135"/>
        <v/>
      </c>
      <c r="AB422" s="622" t="str">
        <f t="shared" si="1135"/>
        <v/>
      </c>
      <c r="AC422" s="622" t="str">
        <f t="shared" si="1135"/>
        <v/>
      </c>
      <c r="AD422" s="622" t="str">
        <f t="shared" si="1135"/>
        <v/>
      </c>
      <c r="AE422" s="622"/>
      <c r="AF422" s="622"/>
      <c r="AG422" s="622"/>
      <c r="AH422" s="622"/>
      <c r="AI422" s="622"/>
      <c r="AJ422" s="622"/>
      <c r="AK422" s="654"/>
      <c r="AL422" s="622" t="str">
        <f t="shared" ref="AL422:AV422" si="1136">IF(AL420="","",AL420*AL421)</f>
        <v/>
      </c>
      <c r="AM422" s="622" t="str">
        <f t="shared" si="1136"/>
        <v/>
      </c>
      <c r="AN422" s="622" t="str">
        <f t="shared" si="1136"/>
        <v/>
      </c>
      <c r="AO422" s="622" t="str">
        <f t="shared" si="1136"/>
        <v/>
      </c>
      <c r="AP422" s="622" t="str">
        <f t="shared" si="1136"/>
        <v/>
      </c>
      <c r="AQ422" s="622" t="str">
        <f t="shared" si="1136"/>
        <v/>
      </c>
      <c r="AR422" s="622" t="str">
        <f t="shared" si="1136"/>
        <v/>
      </c>
      <c r="AS422" s="622" t="str">
        <f t="shared" si="1136"/>
        <v/>
      </c>
      <c r="AT422" s="622" t="str">
        <f t="shared" si="1136"/>
        <v/>
      </c>
      <c r="AU422" s="622" t="str">
        <f t="shared" si="1136"/>
        <v/>
      </c>
      <c r="AV422" s="622" t="str">
        <f t="shared" si="1136"/>
        <v/>
      </c>
      <c r="AW422" s="622"/>
      <c r="AX422" s="622"/>
      <c r="AY422" s="622"/>
      <c r="AZ422" s="622"/>
      <c r="BA422" s="622"/>
      <c r="BB422" s="622"/>
      <c r="BC422" s="654"/>
      <c r="BD422" s="622" t="str">
        <f t="shared" ref="BD422:BN422" si="1137">IF(BD420="","",BD420*BD421)</f>
        <v/>
      </c>
      <c r="BE422" s="622" t="str">
        <f t="shared" si="1137"/>
        <v/>
      </c>
      <c r="BF422" s="622" t="str">
        <f t="shared" si="1137"/>
        <v/>
      </c>
      <c r="BG422" s="622" t="str">
        <f t="shared" si="1137"/>
        <v/>
      </c>
      <c r="BH422" s="622" t="str">
        <f t="shared" si="1137"/>
        <v/>
      </c>
      <c r="BI422" s="622" t="str">
        <f t="shared" si="1137"/>
        <v/>
      </c>
      <c r="BJ422" s="622" t="str">
        <f t="shared" si="1137"/>
        <v/>
      </c>
      <c r="BK422" s="622" t="str">
        <f t="shared" si="1137"/>
        <v/>
      </c>
      <c r="BL422" s="622" t="str">
        <f t="shared" si="1137"/>
        <v/>
      </c>
      <c r="BM422" s="622" t="str">
        <f t="shared" si="1137"/>
        <v/>
      </c>
      <c r="BN422" s="622" t="str">
        <f t="shared" si="1137"/>
        <v/>
      </c>
      <c r="BO422" s="622"/>
      <c r="BP422" s="622"/>
      <c r="BQ422" s="622"/>
      <c r="BR422" s="622"/>
      <c r="BS422" s="622"/>
      <c r="BT422" s="622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1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2" t="str">
        <f t="shared" si="1133"/>
        <v/>
      </c>
      <c r="CF422" s="1322" t="str">
        <f t="shared" si="1133"/>
        <v/>
      </c>
      <c r="CG422" s="1322" t="str">
        <f t="shared" si="1133"/>
        <v/>
      </c>
      <c r="CH422" s="1322" t="str">
        <f t="shared" si="1133"/>
        <v/>
      </c>
      <c r="CI422" s="1323" t="str">
        <f t="shared" si="1133"/>
        <v/>
      </c>
      <c r="CJ422" s="1322" t="str">
        <f t="shared" si="1133"/>
        <v/>
      </c>
      <c r="CK422" s="1322" t="str">
        <f t="shared" si="1133"/>
        <v/>
      </c>
      <c r="CL422" s="1322" t="str">
        <f t="shared" si="1133"/>
        <v/>
      </c>
      <c r="CM422" s="1322" t="str">
        <f t="shared" si="1133"/>
        <v/>
      </c>
      <c r="CN422" s="1321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5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5"/>
      <c r="DJ422" s="638"/>
      <c r="DK422" s="638"/>
      <c r="DL422" s="638"/>
      <c r="DM422" s="638"/>
      <c r="DN422" s="638"/>
      <c r="DO422" s="638"/>
      <c r="DP422" s="638"/>
      <c r="DQ422" s="638"/>
      <c r="DR422" s="656"/>
    </row>
    <row r="423" spans="1:122" s="478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79"/>
      <c r="CD423" s="1348"/>
      <c r="CE423" s="1349"/>
      <c r="CF423" s="1349"/>
      <c r="CG423" s="1349"/>
      <c r="CH423" s="1349"/>
      <c r="CI423" s="1349"/>
      <c r="CJ423" s="1349"/>
      <c r="CK423" s="1349"/>
      <c r="CL423" s="1349"/>
      <c r="CM423" s="1349"/>
      <c r="CN423" s="1348"/>
      <c r="CO423" s="711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2" t="str">
        <f t="shared" si="1138"/>
        <v/>
      </c>
      <c r="CG424" s="1322" t="str">
        <f t="shared" si="1138"/>
        <v/>
      </c>
      <c r="CH424" s="1322" t="str">
        <f t="shared" si="1138"/>
        <v/>
      </c>
      <c r="CI424" s="1323" t="str">
        <f t="shared" si="1138"/>
        <v/>
      </c>
      <c r="CJ424" s="1322" t="str">
        <f t="shared" si="1138"/>
        <v/>
      </c>
      <c r="CK424" s="1322" t="str">
        <f t="shared" si="1138"/>
        <v/>
      </c>
      <c r="CL424" s="1322" t="str">
        <f t="shared" si="1138"/>
        <v/>
      </c>
      <c r="CM424" s="1322" t="str">
        <f t="shared" si="1138"/>
        <v/>
      </c>
      <c r="CN424" s="1321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5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5"/>
      <c r="DJ424" s="637"/>
      <c r="DK424" s="637"/>
      <c r="DL424" s="637"/>
      <c r="DM424" s="637"/>
      <c r="DN424" s="637"/>
      <c r="DO424" s="637"/>
      <c r="DP424" s="637"/>
      <c r="DQ424" s="637"/>
      <c r="DR424" s="706"/>
    </row>
    <row r="425" spans="1:122" s="707" customFormat="1" ht="15.75" customHeight="1">
      <c r="A425" s="729" t="s">
        <v>180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38"/>
        <v/>
      </c>
      <c r="CF425" s="1322" t="str">
        <f t="shared" si="1138"/>
        <v/>
      </c>
      <c r="CG425" s="1322" t="str">
        <f t="shared" si="1138"/>
        <v/>
      </c>
      <c r="CH425" s="1322" t="str">
        <f t="shared" si="1138"/>
        <v/>
      </c>
      <c r="CI425" s="1323" t="str">
        <f t="shared" si="1138"/>
        <v/>
      </c>
      <c r="CJ425" s="1322" t="str">
        <f t="shared" si="1138"/>
        <v/>
      </c>
      <c r="CK425" s="1322" t="str">
        <f t="shared" si="1138"/>
        <v/>
      </c>
      <c r="CL425" s="1322" t="str">
        <f t="shared" si="1138"/>
        <v/>
      </c>
      <c r="CM425" s="1322" t="str">
        <f t="shared" si="1138"/>
        <v/>
      </c>
      <c r="CN425" s="1321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5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5"/>
      <c r="DJ425" s="637"/>
      <c r="DK425" s="637"/>
      <c r="DL425" s="637"/>
      <c r="DM425" s="637"/>
      <c r="DN425" s="637"/>
      <c r="DO425" s="637"/>
      <c r="DP425" s="637"/>
      <c r="DQ425" s="637"/>
      <c r="DR425" s="706"/>
    </row>
    <row r="426" spans="1:122" s="624" customFormat="1" ht="15.75" customHeight="1">
      <c r="A426" s="632" t="s">
        <v>182</v>
      </c>
      <c r="B426" s="622" t="str">
        <f t="shared" ref="B426:R426" si="1141">IF(B424="","",B424*B425)</f>
        <v/>
      </c>
      <c r="C426" s="622" t="str">
        <f t="shared" si="1141"/>
        <v/>
      </c>
      <c r="D426" s="622" t="str">
        <f t="shared" si="1141"/>
        <v/>
      </c>
      <c r="E426" s="622" t="str">
        <f t="shared" si="1141"/>
        <v/>
      </c>
      <c r="F426" s="622" t="str">
        <f t="shared" si="1141"/>
        <v/>
      </c>
      <c r="G426" s="622" t="str">
        <f t="shared" si="1141"/>
        <v/>
      </c>
      <c r="H426" s="622" t="str">
        <f t="shared" si="1141"/>
        <v/>
      </c>
      <c r="I426" s="622" t="str">
        <f t="shared" si="1141"/>
        <v/>
      </c>
      <c r="J426" s="622" t="str">
        <f t="shared" si="1141"/>
        <v/>
      </c>
      <c r="K426" s="622" t="str">
        <f t="shared" si="1141"/>
        <v/>
      </c>
      <c r="L426" s="622" t="str">
        <f t="shared" si="1141"/>
        <v/>
      </c>
      <c r="M426" s="622" t="str">
        <f t="shared" si="1141"/>
        <v/>
      </c>
      <c r="N426" s="622" t="str">
        <f t="shared" si="1141"/>
        <v/>
      </c>
      <c r="O426" s="622" t="str">
        <f t="shared" si="1141"/>
        <v/>
      </c>
      <c r="P426" s="622" t="str">
        <f t="shared" si="1141"/>
        <v/>
      </c>
      <c r="Q426" s="622" t="str">
        <f t="shared" si="1141"/>
        <v/>
      </c>
      <c r="R426" s="622" t="str">
        <f t="shared" si="1141"/>
        <v/>
      </c>
      <c r="S426" s="654"/>
      <c r="T426" s="622" t="str">
        <f t="shared" ref="T426:AD426" si="1142">IF(T424="","",T424*T425)</f>
        <v/>
      </c>
      <c r="U426" s="622" t="str">
        <f t="shared" si="1142"/>
        <v/>
      </c>
      <c r="V426" s="622" t="str">
        <f t="shared" si="1142"/>
        <v/>
      </c>
      <c r="W426" s="622" t="str">
        <f t="shared" si="1142"/>
        <v/>
      </c>
      <c r="X426" s="622" t="str">
        <f t="shared" si="1142"/>
        <v/>
      </c>
      <c r="Y426" s="622" t="str">
        <f t="shared" si="1142"/>
        <v/>
      </c>
      <c r="Z426" s="622" t="str">
        <f t="shared" si="1142"/>
        <v/>
      </c>
      <c r="AA426" s="622" t="str">
        <f t="shared" si="1142"/>
        <v/>
      </c>
      <c r="AB426" s="622" t="str">
        <f t="shared" si="1142"/>
        <v/>
      </c>
      <c r="AC426" s="622" t="str">
        <f t="shared" si="1142"/>
        <v/>
      </c>
      <c r="AD426" s="622" t="str">
        <f t="shared" si="1142"/>
        <v/>
      </c>
      <c r="AE426" s="622"/>
      <c r="AF426" s="622"/>
      <c r="AG426" s="622"/>
      <c r="AH426" s="622"/>
      <c r="AI426" s="622"/>
      <c r="AJ426" s="622"/>
      <c r="AK426" s="654"/>
      <c r="AL426" s="622" t="str">
        <f t="shared" ref="AL426:AV426" si="1143">IF(AL424="","",AL424*AL425)</f>
        <v/>
      </c>
      <c r="AM426" s="622" t="str">
        <f t="shared" si="1143"/>
        <v/>
      </c>
      <c r="AN426" s="622" t="str">
        <f t="shared" si="1143"/>
        <v/>
      </c>
      <c r="AO426" s="622" t="str">
        <f t="shared" si="1143"/>
        <v/>
      </c>
      <c r="AP426" s="622" t="str">
        <f t="shared" si="1143"/>
        <v/>
      </c>
      <c r="AQ426" s="622" t="str">
        <f t="shared" si="1143"/>
        <v/>
      </c>
      <c r="AR426" s="622" t="str">
        <f t="shared" si="1143"/>
        <v/>
      </c>
      <c r="AS426" s="622" t="str">
        <f t="shared" si="1143"/>
        <v/>
      </c>
      <c r="AT426" s="622" t="str">
        <f t="shared" si="1143"/>
        <v/>
      </c>
      <c r="AU426" s="622" t="str">
        <f t="shared" si="1143"/>
        <v/>
      </c>
      <c r="AV426" s="622" t="str">
        <f t="shared" si="1143"/>
        <v/>
      </c>
      <c r="AW426" s="622"/>
      <c r="AX426" s="622"/>
      <c r="AY426" s="622"/>
      <c r="AZ426" s="622"/>
      <c r="BA426" s="622"/>
      <c r="BB426" s="622"/>
      <c r="BC426" s="654"/>
      <c r="BD426" s="622" t="str">
        <f t="shared" ref="BD426:BN426" si="1144">IF(BD424="","",BD424*BD425)</f>
        <v/>
      </c>
      <c r="BE426" s="622" t="str">
        <f t="shared" si="1144"/>
        <v/>
      </c>
      <c r="BF426" s="622" t="str">
        <f t="shared" si="1144"/>
        <v/>
      </c>
      <c r="BG426" s="622" t="str">
        <f t="shared" si="1144"/>
        <v/>
      </c>
      <c r="BH426" s="622" t="str">
        <f t="shared" si="1144"/>
        <v/>
      </c>
      <c r="BI426" s="622" t="str">
        <f t="shared" si="1144"/>
        <v/>
      </c>
      <c r="BJ426" s="622" t="str">
        <f t="shared" si="1144"/>
        <v/>
      </c>
      <c r="BK426" s="622" t="str">
        <f t="shared" si="1144"/>
        <v/>
      </c>
      <c r="BL426" s="622" t="str">
        <f t="shared" si="1144"/>
        <v/>
      </c>
      <c r="BM426" s="622" t="str">
        <f t="shared" si="1144"/>
        <v/>
      </c>
      <c r="BN426" s="622" t="str">
        <f t="shared" si="1144"/>
        <v/>
      </c>
      <c r="BO426" s="622"/>
      <c r="BP426" s="622"/>
      <c r="BQ426" s="622"/>
      <c r="BR426" s="622"/>
      <c r="BS426" s="622"/>
      <c r="BT426" s="622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1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2" t="str">
        <f t="shared" si="1138"/>
        <v/>
      </c>
      <c r="CF426" s="1322" t="str">
        <f t="shared" si="1138"/>
        <v/>
      </c>
      <c r="CG426" s="1322" t="str">
        <f t="shared" si="1138"/>
        <v/>
      </c>
      <c r="CH426" s="1322" t="str">
        <f t="shared" si="1138"/>
        <v/>
      </c>
      <c r="CI426" s="1323" t="str">
        <f t="shared" si="1138"/>
        <v/>
      </c>
      <c r="CJ426" s="1322" t="str">
        <f t="shared" si="1138"/>
        <v/>
      </c>
      <c r="CK426" s="1322" t="str">
        <f t="shared" si="1138"/>
        <v/>
      </c>
      <c r="CL426" s="1322" t="str">
        <f t="shared" si="1138"/>
        <v/>
      </c>
      <c r="CM426" s="1322" t="str">
        <f t="shared" si="1138"/>
        <v/>
      </c>
      <c r="CN426" s="1321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5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5"/>
      <c r="DJ426" s="638"/>
      <c r="DK426" s="638"/>
      <c r="DL426" s="638"/>
      <c r="DM426" s="638"/>
      <c r="DN426" s="638"/>
      <c r="DO426" s="638"/>
      <c r="DP426" s="638"/>
      <c r="DQ426" s="638"/>
      <c r="DR426" s="656"/>
    </row>
    <row r="427" spans="1:122" s="624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2"/>
      <c r="CA427" s="582"/>
      <c r="CB427" s="582"/>
      <c r="CC427" s="679"/>
      <c r="CD427" s="1338"/>
      <c r="CE427" s="1338"/>
      <c r="CF427" s="1338"/>
      <c r="CG427" s="1338"/>
      <c r="CH427" s="1338"/>
      <c r="CI427" s="1338"/>
      <c r="CJ427" s="1338"/>
      <c r="CK427" s="1338"/>
      <c r="CL427" s="1338"/>
      <c r="CM427" s="1338"/>
      <c r="CN427" s="1338"/>
      <c r="CO427" s="62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591"/>
      <c r="DF427" s="101"/>
      <c r="DG427" s="101"/>
      <c r="DH427" s="101"/>
      <c r="DI427" s="737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4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4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4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4"/>
      <c r="BV428" s="726"/>
      <c r="BW428" s="726"/>
      <c r="BX428" s="726"/>
      <c r="BY428" s="726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721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591"/>
      <c r="DF428" s="101"/>
      <c r="DG428" s="101"/>
      <c r="DH428" s="101"/>
      <c r="DI428" s="722"/>
      <c r="DJ428" s="724"/>
      <c r="DK428" s="724"/>
      <c r="DL428" s="724"/>
      <c r="DM428" s="724"/>
      <c r="DN428" s="724"/>
      <c r="DO428" s="724"/>
      <c r="DP428" s="724"/>
      <c r="DQ428" s="610"/>
      <c r="DR428" s="706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9"/>
      <c r="CD429" s="1338"/>
      <c r="CE429" s="1338"/>
      <c r="CF429" s="1338"/>
      <c r="CG429" s="1338"/>
      <c r="CH429" s="1338"/>
      <c r="CI429" s="1338"/>
      <c r="CJ429" s="1338"/>
      <c r="CK429" s="1338"/>
      <c r="CL429" s="1338"/>
      <c r="CM429" s="1338"/>
      <c r="CN429" s="1338"/>
      <c r="CO429" s="627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80" t="str">
        <f t="shared" ref="CC430:CC438" si="1148">IF(DH430&lt;3,"",(SUM(BD430:BT430)-MIN(BD430:BT430)-MAX(BD430:BT430))/(DH430-2))</f>
        <v/>
      </c>
      <c r="CD430" s="1321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2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2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2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2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2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2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1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9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40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8" t="s">
        <v>275</v>
      </c>
      <c r="B431" s="622" t="str">
        <f t="shared" ref="B431:K431" si="1176">IF(B428="","",B428*B430)</f>
        <v/>
      </c>
      <c r="C431" s="622" t="str">
        <f t="shared" si="1176"/>
        <v/>
      </c>
      <c r="D431" s="622" t="str">
        <f t="shared" si="1176"/>
        <v/>
      </c>
      <c r="E431" s="622" t="str">
        <f t="shared" si="1176"/>
        <v/>
      </c>
      <c r="F431" s="622" t="str">
        <f t="shared" si="1176"/>
        <v/>
      </c>
      <c r="G431" s="622" t="str">
        <f t="shared" si="1176"/>
        <v/>
      </c>
      <c r="H431" s="622" t="str">
        <f t="shared" si="1176"/>
        <v/>
      </c>
      <c r="I431" s="622" t="str">
        <f t="shared" si="1176"/>
        <v/>
      </c>
      <c r="J431" s="622" t="str">
        <f t="shared" si="1176"/>
        <v/>
      </c>
      <c r="K431" s="622" t="str">
        <f t="shared" si="1176"/>
        <v/>
      </c>
      <c r="L431" s="622"/>
      <c r="M431" s="622"/>
      <c r="N431" s="622"/>
      <c r="O431" s="622" t="str">
        <f>IF(O428="","",O428*O430)</f>
        <v/>
      </c>
      <c r="P431" s="622" t="str">
        <f>IF(P428="","",P428*P430)</f>
        <v/>
      </c>
      <c r="Q431" s="622"/>
      <c r="R431" s="622" t="str">
        <f>IF(R428="","",R428*R430)</f>
        <v/>
      </c>
      <c r="S431" s="581"/>
      <c r="T431" s="622" t="str">
        <f t="shared" ref="T431:AD431" si="1177">IF(T428="","",T428*T430)</f>
        <v/>
      </c>
      <c r="U431" s="622" t="str">
        <f t="shared" si="1177"/>
        <v/>
      </c>
      <c r="V431" s="622" t="str">
        <f t="shared" si="1177"/>
        <v/>
      </c>
      <c r="W431" s="622" t="str">
        <f t="shared" si="1177"/>
        <v/>
      </c>
      <c r="X431" s="622" t="str">
        <f t="shared" si="1177"/>
        <v/>
      </c>
      <c r="Y431" s="622" t="str">
        <f t="shared" si="1177"/>
        <v/>
      </c>
      <c r="Z431" s="622" t="str">
        <f t="shared" si="1177"/>
        <v/>
      </c>
      <c r="AA431" s="622" t="str">
        <f t="shared" si="1177"/>
        <v/>
      </c>
      <c r="AB431" s="622" t="str">
        <f t="shared" si="1177"/>
        <v/>
      </c>
      <c r="AC431" s="622" t="str">
        <f t="shared" si="1177"/>
        <v/>
      </c>
      <c r="AD431" s="622" t="str">
        <f t="shared" si="1177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78">IF(AL428="","",AL428*AL430)</f>
        <v/>
      </c>
      <c r="AM431" s="622" t="str">
        <f t="shared" si="1178"/>
        <v/>
      </c>
      <c r="AN431" s="622" t="str">
        <f t="shared" si="1178"/>
        <v/>
      </c>
      <c r="AO431" s="622" t="str">
        <f t="shared" si="1178"/>
        <v/>
      </c>
      <c r="AP431" s="622" t="str">
        <f t="shared" si="1178"/>
        <v/>
      </c>
      <c r="AQ431" s="622" t="str">
        <f t="shared" si="1178"/>
        <v/>
      </c>
      <c r="AR431" s="622" t="str">
        <f t="shared" si="1178"/>
        <v/>
      </c>
      <c r="AS431" s="622" t="str">
        <f t="shared" si="1178"/>
        <v/>
      </c>
      <c r="AT431" s="622" t="str">
        <f t="shared" si="1178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80" t="str">
        <f t="shared" si="1148"/>
        <v/>
      </c>
      <c r="CD431" s="1321" t="str">
        <f t="shared" si="1149"/>
        <v/>
      </c>
      <c r="CE431" s="1322" t="str">
        <f t="shared" si="1150"/>
        <v/>
      </c>
      <c r="CF431" s="1322" t="str">
        <f t="shared" si="1151"/>
        <v/>
      </c>
      <c r="CG431" s="1322" t="str">
        <f t="shared" si="1152"/>
        <v/>
      </c>
      <c r="CH431" s="1322" t="str">
        <f t="shared" si="1153"/>
        <v/>
      </c>
      <c r="CI431" s="1323" t="str">
        <f t="shared" si="1154"/>
        <v/>
      </c>
      <c r="CJ431" s="1322" t="str">
        <f t="shared" si="1155"/>
        <v/>
      </c>
      <c r="CK431" s="1322" t="str">
        <f t="shared" si="1156"/>
        <v/>
      </c>
      <c r="CL431" s="1322" t="str">
        <f t="shared" si="1157"/>
        <v/>
      </c>
      <c r="CM431" s="1322" t="str">
        <f t="shared" si="1158"/>
        <v/>
      </c>
      <c r="CN431" s="1321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9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40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8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80" t="str">
        <f t="shared" si="1148"/>
        <v/>
      </c>
      <c r="CD432" s="1321" t="str">
        <f t="shared" si="1149"/>
        <v/>
      </c>
      <c r="CE432" s="1322" t="str">
        <f t="shared" si="1150"/>
        <v/>
      </c>
      <c r="CF432" s="1322" t="str">
        <f t="shared" si="1151"/>
        <v/>
      </c>
      <c r="CG432" s="1322" t="str">
        <f t="shared" si="1152"/>
        <v/>
      </c>
      <c r="CH432" s="1322" t="str">
        <f t="shared" si="1153"/>
        <v/>
      </c>
      <c r="CI432" s="1323" t="str">
        <f t="shared" si="1154"/>
        <v/>
      </c>
      <c r="CJ432" s="1322" t="str">
        <f t="shared" si="1155"/>
        <v/>
      </c>
      <c r="CK432" s="1322" t="str">
        <f t="shared" si="1156"/>
        <v/>
      </c>
      <c r="CL432" s="1322" t="str">
        <f t="shared" si="1157"/>
        <v/>
      </c>
      <c r="CM432" s="1322" t="str">
        <f t="shared" si="1158"/>
        <v/>
      </c>
      <c r="CN432" s="1321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9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40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80" t="str">
        <f t="shared" si="1148"/>
        <v/>
      </c>
      <c r="CD433" s="1321" t="str">
        <f t="shared" si="1149"/>
        <v/>
      </c>
      <c r="CE433" s="1322" t="str">
        <f t="shared" si="1150"/>
        <v/>
      </c>
      <c r="CF433" s="1322" t="str">
        <f t="shared" si="1151"/>
        <v/>
      </c>
      <c r="CG433" s="1322" t="str">
        <f t="shared" si="1152"/>
        <v/>
      </c>
      <c r="CH433" s="1322" t="str">
        <f t="shared" si="1153"/>
        <v/>
      </c>
      <c r="CI433" s="1323" t="str">
        <f t="shared" si="1154"/>
        <v/>
      </c>
      <c r="CJ433" s="1322" t="str">
        <f t="shared" si="1155"/>
        <v/>
      </c>
      <c r="CK433" s="1322" t="str">
        <f t="shared" si="1156"/>
        <v/>
      </c>
      <c r="CL433" s="1322" t="str">
        <f t="shared" si="1157"/>
        <v/>
      </c>
      <c r="CM433" s="1322" t="str">
        <f t="shared" si="1158"/>
        <v/>
      </c>
      <c r="CN433" s="1321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9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40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80" t="str">
        <f t="shared" si="1148"/>
        <v/>
      </c>
      <c r="CD434" s="1321" t="str">
        <f t="shared" si="1149"/>
        <v/>
      </c>
      <c r="CE434" s="1322" t="str">
        <f t="shared" si="1150"/>
        <v/>
      </c>
      <c r="CF434" s="1322" t="str">
        <f t="shared" si="1151"/>
        <v/>
      </c>
      <c r="CG434" s="1322" t="str">
        <f t="shared" si="1152"/>
        <v/>
      </c>
      <c r="CH434" s="1322" t="str">
        <f t="shared" si="1153"/>
        <v/>
      </c>
      <c r="CI434" s="1323" t="str">
        <f t="shared" si="1154"/>
        <v/>
      </c>
      <c r="CJ434" s="1322" t="str">
        <f t="shared" si="1155"/>
        <v/>
      </c>
      <c r="CK434" s="1322" t="str">
        <f t="shared" si="1156"/>
        <v/>
      </c>
      <c r="CL434" s="1322" t="str">
        <f t="shared" si="1157"/>
        <v/>
      </c>
      <c r="CM434" s="1322" t="str">
        <f t="shared" si="1158"/>
        <v/>
      </c>
      <c r="CN434" s="1321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9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40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1" t="s">
        <v>182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>
        <f>'Data 3'!N84</f>
        <v>0</v>
      </c>
      <c r="O435" s="622">
        <f>'Data 3'!O84</f>
        <v>0</v>
      </c>
      <c r="P435" s="622">
        <f>'Data 3'!P84</f>
        <v>0</v>
      </c>
      <c r="Q435" s="622">
        <f>'Data 3'!Q84</f>
        <v>0</v>
      </c>
      <c r="R435" s="622">
        <f>'Data 3'!R84</f>
        <v>0</v>
      </c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/>
      <c r="AX435" s="622"/>
      <c r="AY435" s="622"/>
      <c r="AZ435" s="622"/>
      <c r="BA435" s="622"/>
      <c r="BB435" s="622"/>
      <c r="BC435" s="654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/>
      <c r="BP435" s="622"/>
      <c r="BQ435" s="622"/>
      <c r="BR435" s="622"/>
      <c r="BS435" s="622"/>
      <c r="BT435" s="622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80">
        <f t="shared" si="1148"/>
        <v>0</v>
      </c>
      <c r="CD435" s="1321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2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2">
        <f t="shared" si="1179"/>
        <v>0</v>
      </c>
      <c r="CG435" s="1322">
        <f t="shared" si="1179"/>
        <v>0</v>
      </c>
      <c r="CH435" s="1322">
        <f t="shared" si="1179"/>
        <v>0</v>
      </c>
      <c r="CI435" s="1323">
        <f t="shared" si="1179"/>
        <v>0</v>
      </c>
      <c r="CJ435" s="1322">
        <f t="shared" si="1179"/>
        <v>0</v>
      </c>
      <c r="CK435" s="1322">
        <f t="shared" si="1179"/>
        <v>0</v>
      </c>
      <c r="CL435" s="1322">
        <f t="shared" si="1179"/>
        <v>0</v>
      </c>
      <c r="CM435" s="1322">
        <f t="shared" si="1179"/>
        <v>0</v>
      </c>
      <c r="CN435" s="1321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5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1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80" t="str">
        <f t="shared" si="1148"/>
        <v/>
      </c>
      <c r="CD436" s="1321" t="str">
        <f t="shared" si="1149"/>
        <v/>
      </c>
      <c r="CE436" s="1322" t="str">
        <f t="shared" si="1150"/>
        <v/>
      </c>
      <c r="CF436" s="1322" t="str">
        <f t="shared" si="1151"/>
        <v/>
      </c>
      <c r="CG436" s="1322" t="str">
        <f t="shared" si="1152"/>
        <v/>
      </c>
      <c r="CH436" s="1322" t="str">
        <f t="shared" si="1153"/>
        <v/>
      </c>
      <c r="CI436" s="1323" t="str">
        <f t="shared" si="1154"/>
        <v/>
      </c>
      <c r="CJ436" s="1322" t="str">
        <f t="shared" si="1155"/>
        <v/>
      </c>
      <c r="CK436" s="1322" t="str">
        <f t="shared" si="1156"/>
        <v/>
      </c>
      <c r="CL436" s="1322" t="str">
        <f t="shared" si="1157"/>
        <v/>
      </c>
      <c r="CM436" s="1322" t="str">
        <f t="shared" si="1158"/>
        <v/>
      </c>
      <c r="CN436" s="1321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5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1" t="s">
        <v>226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>
        <f>'Data 3'!L85</f>
        <v>0</v>
      </c>
      <c r="M437" s="625">
        <f>'Data 3'!M85</f>
        <v>0</v>
      </c>
      <c r="N437" s="625">
        <f>'Data 3'!N85</f>
        <v>0</v>
      </c>
      <c r="O437" s="625">
        <f>'Data 3'!O85</f>
        <v>0</v>
      </c>
      <c r="P437" s="625">
        <f>'Data 3'!P85</f>
        <v>0</v>
      </c>
      <c r="Q437" s="625">
        <f>'Data 3'!Q85</f>
        <v>0</v>
      </c>
      <c r="R437" s="625">
        <f>'Data 3'!R85</f>
        <v>0</v>
      </c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/>
      <c r="AX437" s="625"/>
      <c r="AY437" s="625"/>
      <c r="AZ437" s="625"/>
      <c r="BA437" s="625"/>
      <c r="BB437" s="625"/>
      <c r="BC437" s="644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/>
      <c r="BP437" s="625"/>
      <c r="BQ437" s="625"/>
      <c r="BR437" s="625"/>
      <c r="BS437" s="625"/>
      <c r="BT437" s="625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3">
        <f t="shared" si="1148"/>
        <v>0</v>
      </c>
      <c r="CD437" s="132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5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5">
        <f t="shared" si="1180"/>
        <v>0</v>
      </c>
      <c r="CG437" s="1325">
        <f t="shared" si="1180"/>
        <v>0</v>
      </c>
      <c r="CH437" s="1325">
        <f t="shared" si="1180"/>
        <v>0</v>
      </c>
      <c r="CI437" s="1326">
        <f t="shared" si="1180"/>
        <v>0</v>
      </c>
      <c r="CJ437" s="1325">
        <f t="shared" si="1180"/>
        <v>0</v>
      </c>
      <c r="CK437" s="1325">
        <f t="shared" si="1180"/>
        <v>0</v>
      </c>
      <c r="CL437" s="1325">
        <f t="shared" si="1180"/>
        <v>0</v>
      </c>
      <c r="CM437" s="1325">
        <f t="shared" si="1180"/>
        <v>0</v>
      </c>
      <c r="CN437" s="1324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5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9" t="str">
        <f t="shared" si="1148"/>
        <v/>
      </c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721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591"/>
      <c r="DF438" s="101"/>
      <c r="DG438" s="101"/>
      <c r="DH438" s="101"/>
      <c r="DI438" s="722"/>
      <c r="DJ438" s="724"/>
      <c r="DK438" s="724"/>
      <c r="DL438" s="724"/>
      <c r="DM438" s="724"/>
      <c r="DN438" s="724"/>
      <c r="DO438" s="724"/>
      <c r="DP438" s="724"/>
      <c r="DQ438" s="610"/>
      <c r="DR438" s="706"/>
    </row>
    <row r="439" spans="1:122" s="478" customFormat="1" ht="15.75" hidden="1" customHeight="1">
      <c r="A439" s="587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2"/>
      <c r="CA439" s="582"/>
      <c r="CB439" s="582"/>
      <c r="CC439" s="679"/>
      <c r="CD439" s="1338"/>
      <c r="CE439" s="1338"/>
      <c r="CF439" s="1338"/>
      <c r="CG439" s="1338"/>
      <c r="CH439" s="1338"/>
      <c r="CI439" s="1338"/>
      <c r="CJ439" s="1338"/>
      <c r="CK439" s="1338"/>
      <c r="CL439" s="1338"/>
      <c r="CM439" s="1338"/>
      <c r="CN439" s="1338"/>
      <c r="CO439" s="627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80" t="str">
        <f t="shared" ref="CC440:CC471" si="1184">IF(DH440&lt;3,"",(SUM(BD440:BT440)-MIN(BD440:BT440)-MAX(BD440:BT440))/(DH440-2))</f>
        <v/>
      </c>
      <c r="CD440" s="1321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2" t="str">
        <f t="shared" si="1185"/>
        <v/>
      </c>
      <c r="CF440" s="1322" t="str">
        <f t="shared" si="1185"/>
        <v/>
      </c>
      <c r="CG440" s="1322" t="str">
        <f t="shared" si="1185"/>
        <v/>
      </c>
      <c r="CH440" s="1322" t="str">
        <f t="shared" si="1185"/>
        <v/>
      </c>
      <c r="CI440" s="1323" t="str">
        <f t="shared" si="1185"/>
        <v/>
      </c>
      <c r="CJ440" s="1322" t="str">
        <f t="shared" si="1185"/>
        <v/>
      </c>
      <c r="CK440" s="1322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2" t="str">
        <f t="shared" si="1186"/>
        <v/>
      </c>
      <c r="CM440" s="1322" t="str">
        <f t="shared" si="1186"/>
        <v/>
      </c>
      <c r="CN440" s="1321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8" t="s">
        <v>275</v>
      </c>
      <c r="B441" s="622" t="str">
        <f t="shared" ref="B441:K441" si="1203">IF(B438="","",B438*B440)</f>
        <v/>
      </c>
      <c r="C441" s="622" t="str">
        <f t="shared" si="1203"/>
        <v/>
      </c>
      <c r="D441" s="622" t="str">
        <f t="shared" si="1203"/>
        <v/>
      </c>
      <c r="E441" s="622" t="str">
        <f t="shared" si="1203"/>
        <v/>
      </c>
      <c r="F441" s="622" t="str">
        <f t="shared" si="1203"/>
        <v/>
      </c>
      <c r="G441" s="622" t="str">
        <f t="shared" si="1203"/>
        <v/>
      </c>
      <c r="H441" s="622" t="str">
        <f t="shared" si="1203"/>
        <v/>
      </c>
      <c r="I441" s="622" t="str">
        <f t="shared" si="1203"/>
        <v/>
      </c>
      <c r="J441" s="622" t="str">
        <f t="shared" si="1203"/>
        <v/>
      </c>
      <c r="K441" s="622" t="str">
        <f t="shared" si="1203"/>
        <v/>
      </c>
      <c r="L441" s="622"/>
      <c r="M441" s="622"/>
      <c r="N441" s="622"/>
      <c r="O441" s="622" t="str">
        <f>IF(O438="","",O438*O440)</f>
        <v/>
      </c>
      <c r="P441" s="622" t="str">
        <f>IF(P438="","",P438*P440)</f>
        <v/>
      </c>
      <c r="Q441" s="622" t="str">
        <f>IF(Q438="","",Q438*Q440)</f>
        <v/>
      </c>
      <c r="R441" s="622" t="str">
        <f>IF(R438="","",R438*R440)</f>
        <v/>
      </c>
      <c r="S441" s="654"/>
      <c r="T441" s="622" t="str">
        <f t="shared" ref="T441:AD441" si="1204">IF(T438="","",T438*T440)</f>
        <v/>
      </c>
      <c r="U441" s="622" t="str">
        <f t="shared" si="1204"/>
        <v/>
      </c>
      <c r="V441" s="622" t="str">
        <f t="shared" si="1204"/>
        <v/>
      </c>
      <c r="W441" s="622" t="str">
        <f t="shared" si="1204"/>
        <v/>
      </c>
      <c r="X441" s="622" t="str">
        <f t="shared" si="1204"/>
        <v/>
      </c>
      <c r="Y441" s="622" t="str">
        <f t="shared" si="1204"/>
        <v/>
      </c>
      <c r="Z441" s="622" t="str">
        <f t="shared" si="1204"/>
        <v/>
      </c>
      <c r="AA441" s="622" t="str">
        <f t="shared" si="1204"/>
        <v/>
      </c>
      <c r="AB441" s="622" t="str">
        <f t="shared" si="1204"/>
        <v/>
      </c>
      <c r="AC441" s="622" t="str">
        <f t="shared" si="1204"/>
        <v/>
      </c>
      <c r="AD441" s="622" t="str">
        <f t="shared" si="1204"/>
        <v/>
      </c>
      <c r="AE441" s="622"/>
      <c r="AF441" s="622"/>
      <c r="AG441" s="622"/>
      <c r="AH441" s="622"/>
      <c r="AI441" s="622"/>
      <c r="AJ441" s="622"/>
      <c r="AK441" s="654"/>
      <c r="AL441" s="622" t="str">
        <f t="shared" ref="AL441:AV441" si="1205">IF(AL438="","",AL438*AL440)</f>
        <v/>
      </c>
      <c r="AM441" s="622" t="str">
        <f t="shared" si="1205"/>
        <v/>
      </c>
      <c r="AN441" s="622" t="str">
        <f t="shared" si="1205"/>
        <v/>
      </c>
      <c r="AO441" s="622" t="str">
        <f t="shared" si="1205"/>
        <v/>
      </c>
      <c r="AP441" s="622" t="str">
        <f t="shared" si="1205"/>
        <v/>
      </c>
      <c r="AQ441" s="622" t="str">
        <f t="shared" si="1205"/>
        <v/>
      </c>
      <c r="AR441" s="622" t="str">
        <f t="shared" si="1205"/>
        <v/>
      </c>
      <c r="AS441" s="622" t="str">
        <f t="shared" si="1205"/>
        <v/>
      </c>
      <c r="AT441" s="622" t="str">
        <f t="shared" si="1205"/>
        <v/>
      </c>
      <c r="AU441" s="622" t="str">
        <f t="shared" si="1205"/>
        <v/>
      </c>
      <c r="AV441" s="622" t="str">
        <f t="shared" si="1205"/>
        <v/>
      </c>
      <c r="AW441" s="622"/>
      <c r="AX441" s="622"/>
      <c r="AY441" s="622"/>
      <c r="AZ441" s="622"/>
      <c r="BA441" s="622"/>
      <c r="BB441" s="622"/>
      <c r="BC441" s="654"/>
      <c r="BD441" s="622" t="str">
        <f t="shared" ref="BD441:BN441" si="1206">IF(BD438="","",BD438*BD440)</f>
        <v/>
      </c>
      <c r="BE441" s="622" t="str">
        <f t="shared" si="1206"/>
        <v/>
      </c>
      <c r="BF441" s="622" t="str">
        <f t="shared" si="1206"/>
        <v/>
      </c>
      <c r="BG441" s="622" t="str">
        <f t="shared" si="1206"/>
        <v/>
      </c>
      <c r="BH441" s="622" t="str">
        <f t="shared" si="1206"/>
        <v/>
      </c>
      <c r="BI441" s="622" t="str">
        <f t="shared" si="1206"/>
        <v/>
      </c>
      <c r="BJ441" s="622" t="str">
        <f t="shared" si="1206"/>
        <v/>
      </c>
      <c r="BK441" s="622" t="str">
        <f t="shared" si="1206"/>
        <v/>
      </c>
      <c r="BL441" s="622" t="str">
        <f t="shared" si="1206"/>
        <v/>
      </c>
      <c r="BM441" s="622" t="str">
        <f t="shared" si="1206"/>
        <v/>
      </c>
      <c r="BN441" s="622" t="str">
        <f t="shared" si="1206"/>
        <v/>
      </c>
      <c r="BO441" s="622"/>
      <c r="BP441" s="622"/>
      <c r="BQ441" s="622"/>
      <c r="BR441" s="622"/>
      <c r="BS441" s="622"/>
      <c r="BT441" s="622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80" t="str">
        <f t="shared" si="1184"/>
        <v/>
      </c>
      <c r="CD441" s="1321" t="str">
        <f t="shared" si="1185"/>
        <v/>
      </c>
      <c r="CE441" s="1322" t="str">
        <f t="shared" si="1185"/>
        <v/>
      </c>
      <c r="CF441" s="1322" t="str">
        <f t="shared" si="1185"/>
        <v/>
      </c>
      <c r="CG441" s="1322" t="str">
        <f t="shared" si="1185"/>
        <v/>
      </c>
      <c r="CH441" s="1322" t="str">
        <f t="shared" si="1185"/>
        <v/>
      </c>
      <c r="CI441" s="1323" t="str">
        <f t="shared" si="1185"/>
        <v/>
      </c>
      <c r="CJ441" s="1322" t="str">
        <f t="shared" si="1185"/>
        <v/>
      </c>
      <c r="CK441" s="1322" t="str">
        <f t="shared" si="1186"/>
        <v/>
      </c>
      <c r="CL441" s="1322" t="str">
        <f t="shared" si="1186"/>
        <v/>
      </c>
      <c r="CM441" s="1322" t="str">
        <f t="shared" si="1186"/>
        <v/>
      </c>
      <c r="CN441" s="1321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5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8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2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2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2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2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80" t="str">
        <f t="shared" si="1184"/>
        <v/>
      </c>
      <c r="CD442" s="1321" t="str">
        <f t="shared" si="1185"/>
        <v/>
      </c>
      <c r="CE442" s="1322" t="str">
        <f t="shared" si="1185"/>
        <v/>
      </c>
      <c r="CF442" s="1322" t="str">
        <f t="shared" si="1185"/>
        <v/>
      </c>
      <c r="CG442" s="1322" t="str">
        <f t="shared" si="1185"/>
        <v/>
      </c>
      <c r="CH442" s="1322" t="str">
        <f t="shared" si="1185"/>
        <v/>
      </c>
      <c r="CI442" s="1323" t="str">
        <f t="shared" si="1185"/>
        <v/>
      </c>
      <c r="CJ442" s="1322" t="str">
        <f t="shared" si="1185"/>
        <v/>
      </c>
      <c r="CK442" s="1322" t="str">
        <f t="shared" si="1186"/>
        <v/>
      </c>
      <c r="CL442" s="1322" t="str">
        <f t="shared" si="1186"/>
        <v/>
      </c>
      <c r="CM442" s="1322" t="str">
        <f t="shared" si="1186"/>
        <v/>
      </c>
      <c r="CN442" s="1321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5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80" t="str">
        <f t="shared" si="1184"/>
        <v/>
      </c>
      <c r="CD443" s="1321" t="str">
        <f t="shared" si="1185"/>
        <v/>
      </c>
      <c r="CE443" s="1322" t="str">
        <f t="shared" si="1185"/>
        <v/>
      </c>
      <c r="CF443" s="1322" t="str">
        <f t="shared" si="1185"/>
        <v/>
      </c>
      <c r="CG443" s="1322" t="str">
        <f t="shared" si="1185"/>
        <v/>
      </c>
      <c r="CH443" s="1322" t="str">
        <f t="shared" si="1185"/>
        <v/>
      </c>
      <c r="CI443" s="1323" t="str">
        <f t="shared" si="1185"/>
        <v/>
      </c>
      <c r="CJ443" s="1322" t="str">
        <f t="shared" si="1185"/>
        <v/>
      </c>
      <c r="CK443" s="1322" t="str">
        <f t="shared" si="1186"/>
        <v/>
      </c>
      <c r="CL443" s="1322" t="str">
        <f t="shared" si="1186"/>
        <v/>
      </c>
      <c r="CM443" s="1322" t="str">
        <f t="shared" si="1186"/>
        <v/>
      </c>
      <c r="CN443" s="1321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5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80" t="str">
        <f t="shared" si="1184"/>
        <v/>
      </c>
      <c r="CD444" s="1321" t="str">
        <f t="shared" si="1185"/>
        <v/>
      </c>
      <c r="CE444" s="1322" t="str">
        <f t="shared" si="1185"/>
        <v/>
      </c>
      <c r="CF444" s="1322" t="str">
        <f t="shared" si="1185"/>
        <v/>
      </c>
      <c r="CG444" s="1322" t="str">
        <f t="shared" si="1185"/>
        <v/>
      </c>
      <c r="CH444" s="1322" t="str">
        <f t="shared" si="1185"/>
        <v/>
      </c>
      <c r="CI444" s="1323" t="str">
        <f t="shared" si="1185"/>
        <v/>
      </c>
      <c r="CJ444" s="1322" t="str">
        <f t="shared" si="1185"/>
        <v/>
      </c>
      <c r="CK444" s="1322" t="str">
        <f t="shared" si="1186"/>
        <v/>
      </c>
      <c r="CL444" s="1322" t="str">
        <f t="shared" si="1186"/>
        <v/>
      </c>
      <c r="CM444" s="1322" t="str">
        <f t="shared" si="1186"/>
        <v/>
      </c>
      <c r="CN444" s="1321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5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6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6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6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6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80">
        <f t="shared" si="1184"/>
        <v>0</v>
      </c>
      <c r="CD445" s="1321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2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2">
        <f t="shared" si="1207"/>
        <v>0</v>
      </c>
      <c r="CG445" s="1322">
        <f t="shared" si="1207"/>
        <v>0</v>
      </c>
      <c r="CH445" s="1322">
        <f t="shared" si="1207"/>
        <v>0</v>
      </c>
      <c r="CI445" s="1323">
        <f t="shared" si="1207"/>
        <v>0</v>
      </c>
      <c r="CJ445" s="1322">
        <f t="shared" si="1207"/>
        <v>0</v>
      </c>
      <c r="CK445" s="1322">
        <f t="shared" si="1207"/>
        <v>0</v>
      </c>
      <c r="CL445" s="1322">
        <f t="shared" si="1207"/>
        <v>0</v>
      </c>
      <c r="CM445" s="1322">
        <f t="shared" si="1207"/>
        <v>0</v>
      </c>
      <c r="CN445" s="1321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5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80" t="str">
        <f t="shared" si="1184"/>
        <v/>
      </c>
      <c r="CD446" s="1321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2" t="str">
        <f t="shared" si="1208"/>
        <v/>
      </c>
      <c r="CF446" s="1322" t="str">
        <f t="shared" si="1208"/>
        <v/>
      </c>
      <c r="CG446" s="1322" t="str">
        <f t="shared" si="1208"/>
        <v/>
      </c>
      <c r="CH446" s="1322" t="str">
        <f t="shared" si="1208"/>
        <v/>
      </c>
      <c r="CI446" s="1323" t="str">
        <f t="shared" si="1208"/>
        <v/>
      </c>
      <c r="CJ446" s="1322" t="str">
        <f t="shared" si="1208"/>
        <v/>
      </c>
      <c r="CK446" s="1322" t="str">
        <f t="shared" si="1208"/>
        <v/>
      </c>
      <c r="CL446" s="1322" t="str">
        <f t="shared" si="1208"/>
        <v/>
      </c>
      <c r="CM446" s="1322" t="str">
        <f t="shared" si="1208"/>
        <v/>
      </c>
      <c r="CN446" s="1321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5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>
        <f>'Data 3'!N46</f>
        <v>0</v>
      </c>
      <c r="O447" s="747">
        <f>'Data 3'!O46</f>
        <v>0</v>
      </c>
      <c r="P447" s="747">
        <f>'Data 3'!P46</f>
        <v>0</v>
      </c>
      <c r="Q447" s="747">
        <f>'Data 3'!Q46</f>
        <v>0</v>
      </c>
      <c r="R447" s="747">
        <f>'Data 3'!R46</f>
        <v>0</v>
      </c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/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/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/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3">
        <f t="shared" si="1184"/>
        <v>0</v>
      </c>
      <c r="CD447" s="132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5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5">
        <f t="shared" si="1209"/>
        <v>0</v>
      </c>
      <c r="CG447" s="1325">
        <f t="shared" si="1209"/>
        <v>0</v>
      </c>
      <c r="CH447" s="1325">
        <f t="shared" si="1209"/>
        <v>0</v>
      </c>
      <c r="CI447" s="1326">
        <f t="shared" si="1209"/>
        <v>0</v>
      </c>
      <c r="CJ447" s="1325">
        <f t="shared" si="1209"/>
        <v>0</v>
      </c>
      <c r="CK447" s="1325">
        <f t="shared" si="1209"/>
        <v>0</v>
      </c>
      <c r="CL447" s="1325">
        <f t="shared" si="1209"/>
        <v>0</v>
      </c>
      <c r="CM447" s="1325">
        <f t="shared" si="1209"/>
        <v>0</v>
      </c>
      <c r="CN447" s="1324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5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9" t="str">
        <f t="shared" si="1184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328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7" t="s">
        <v>724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 t="s">
        <v>285</v>
      </c>
      <c r="O449" s="633" t="s">
        <v>285</v>
      </c>
      <c r="P449" s="633" t="s">
        <v>285</v>
      </c>
      <c r="Q449" s="633" t="s">
        <v>285</v>
      </c>
      <c r="R449" s="633" t="s">
        <v>285</v>
      </c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/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/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/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9" t="str">
        <f t="shared" si="1184"/>
        <v/>
      </c>
      <c r="CD449" s="1328"/>
      <c r="CE449" s="1328"/>
      <c r="CF449" s="1328"/>
      <c r="CG449" s="1328"/>
      <c r="CH449" s="1328"/>
      <c r="CI449" s="1328"/>
      <c r="CJ449" s="1328"/>
      <c r="CK449" s="1328"/>
      <c r="CL449" s="1328"/>
      <c r="CM449" s="1328"/>
      <c r="CN449" s="1328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8" t="s">
        <v>268</v>
      </c>
      <c r="B450" s="633"/>
      <c r="C450" s="633"/>
      <c r="D450" s="633"/>
      <c r="E450" s="633"/>
      <c r="F450" s="633"/>
      <c r="G450" s="633"/>
      <c r="H450" s="633"/>
      <c r="I450" s="633"/>
      <c r="J450" s="633"/>
      <c r="K450" s="633"/>
      <c r="L450" s="633"/>
      <c r="M450" s="633"/>
      <c r="N450" s="633"/>
      <c r="O450" s="633"/>
      <c r="P450" s="633"/>
      <c r="Q450" s="633"/>
      <c r="R450" s="633"/>
      <c r="S450" s="631"/>
      <c r="T450" s="633">
        <v>50</v>
      </c>
      <c r="U450" s="633">
        <v>50</v>
      </c>
      <c r="V450" s="633">
        <v>50</v>
      </c>
      <c r="W450" s="633">
        <v>50</v>
      </c>
      <c r="X450" s="633">
        <v>50</v>
      </c>
      <c r="Y450" s="633">
        <v>50</v>
      </c>
      <c r="Z450" s="633">
        <v>25</v>
      </c>
      <c r="AA450" s="633">
        <v>50</v>
      </c>
      <c r="AB450" s="633">
        <v>25</v>
      </c>
      <c r="AC450" s="633">
        <v>50</v>
      </c>
      <c r="AD450" s="633">
        <v>25</v>
      </c>
      <c r="AE450" s="633"/>
      <c r="AF450" s="633"/>
      <c r="AG450" s="633"/>
      <c r="AH450" s="633"/>
      <c r="AI450" s="633"/>
      <c r="AJ450" s="633"/>
      <c r="AK450" s="631"/>
      <c r="AL450" s="633">
        <v>25</v>
      </c>
      <c r="AM450" s="633">
        <v>25</v>
      </c>
      <c r="AN450" s="633">
        <v>50</v>
      </c>
      <c r="AO450" s="633">
        <v>25</v>
      </c>
      <c r="AP450" s="633">
        <v>50</v>
      </c>
      <c r="AQ450" s="633">
        <v>50</v>
      </c>
      <c r="AR450" s="633">
        <v>12.5</v>
      </c>
      <c r="AS450" s="633">
        <v>25</v>
      </c>
      <c r="AT450" s="633">
        <v>25</v>
      </c>
      <c r="AU450" s="633">
        <v>50</v>
      </c>
      <c r="AV450" s="633">
        <v>25</v>
      </c>
      <c r="AW450" s="633"/>
      <c r="AX450" s="633"/>
      <c r="AY450" s="633"/>
      <c r="AZ450" s="633"/>
      <c r="BA450" s="633"/>
      <c r="BB450" s="633"/>
      <c r="BC450" s="631"/>
      <c r="BD450" s="633">
        <v>25</v>
      </c>
      <c r="BE450" s="633">
        <v>12.5</v>
      </c>
      <c r="BF450" s="633">
        <v>25</v>
      </c>
      <c r="BG450" s="633">
        <v>50</v>
      </c>
      <c r="BH450" s="633">
        <v>25</v>
      </c>
      <c r="BI450" s="633">
        <v>12.5</v>
      </c>
      <c r="BJ450" s="633">
        <v>35</v>
      </c>
      <c r="BK450" s="633">
        <v>50</v>
      </c>
      <c r="BL450" s="633">
        <v>25</v>
      </c>
      <c r="BM450" s="633">
        <v>12.5</v>
      </c>
      <c r="BN450" s="633">
        <v>25</v>
      </c>
      <c r="BO450" s="633"/>
      <c r="BP450" s="633"/>
      <c r="BQ450" s="633"/>
      <c r="BR450" s="633"/>
      <c r="BS450" s="633"/>
      <c r="BT450" s="633"/>
      <c r="BU450" s="631"/>
      <c r="BV450" s="633"/>
      <c r="BW450" s="633">
        <v>50</v>
      </c>
      <c r="BX450" s="633">
        <v>25</v>
      </c>
      <c r="BY450" s="633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80">
        <f t="shared" si="1184"/>
        <v>26.111111111111111</v>
      </c>
      <c r="CD450" s="1321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12.5</v>
      </c>
      <c r="CE450" s="1322">
        <f t="shared" si="1210"/>
        <v>12.5</v>
      </c>
      <c r="CF450" s="1322">
        <f t="shared" si="1210"/>
        <v>12.5</v>
      </c>
      <c r="CG450" s="1322">
        <f t="shared" si="1210"/>
        <v>25</v>
      </c>
      <c r="CH450" s="1322">
        <f t="shared" si="1210"/>
        <v>25</v>
      </c>
      <c r="CI450" s="1323">
        <f t="shared" si="1210"/>
        <v>25</v>
      </c>
      <c r="CJ450" s="1322">
        <f t="shared" si="1210"/>
        <v>25</v>
      </c>
      <c r="CK450" s="1322">
        <f t="shared" si="1210"/>
        <v>25</v>
      </c>
      <c r="CL450" s="1322">
        <f t="shared" si="1210"/>
        <v>35</v>
      </c>
      <c r="CM450" s="1322">
        <f t="shared" si="1210"/>
        <v>50</v>
      </c>
      <c r="CN450" s="1321">
        <f t="shared" si="1210"/>
        <v>50</v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12.5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12.5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12.5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25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35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8" t="s">
        <v>286</v>
      </c>
      <c r="B451" s="633"/>
      <c r="C451" s="633"/>
      <c r="D451" s="633"/>
      <c r="E451" s="633"/>
      <c r="F451" s="633"/>
      <c r="G451" s="633"/>
      <c r="H451" s="633"/>
      <c r="I451" s="633"/>
      <c r="J451" s="633"/>
      <c r="K451" s="633"/>
      <c r="L451" s="633"/>
      <c r="M451" s="633"/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/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/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/>
      <c r="BP451" s="633"/>
      <c r="BQ451" s="633"/>
      <c r="BR451" s="633"/>
      <c r="BS451" s="633"/>
      <c r="BT451" s="633"/>
      <c r="BU451" s="631"/>
      <c r="BV451" s="633"/>
      <c r="BW451" s="633">
        <v>1</v>
      </c>
      <c r="BX451" s="633">
        <v>1</v>
      </c>
      <c r="BY451" s="633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80">
        <f t="shared" si="1184"/>
        <v>1</v>
      </c>
      <c r="CD451" s="1321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2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2">
        <f t="shared" si="1231"/>
        <v>1</v>
      </c>
      <c r="CG451" s="1322">
        <f t="shared" si="1231"/>
        <v>1</v>
      </c>
      <c r="CH451" s="1322">
        <f t="shared" si="1231"/>
        <v>1</v>
      </c>
      <c r="CI451" s="1323">
        <f t="shared" si="1231"/>
        <v>1</v>
      </c>
      <c r="CJ451" s="1322">
        <f t="shared" si="1231"/>
        <v>1</v>
      </c>
      <c r="CK451" s="1322">
        <f t="shared" si="1231"/>
        <v>1</v>
      </c>
      <c r="CL451" s="1322">
        <f t="shared" si="1231"/>
        <v>1</v>
      </c>
      <c r="CM451" s="1322">
        <f t="shared" si="1231"/>
        <v>1</v>
      </c>
      <c r="CN451" s="1321">
        <f t="shared" si="1231"/>
        <v>1</v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5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3"/>
      <c r="C452" s="633"/>
      <c r="D452" s="633"/>
      <c r="E452" s="633"/>
      <c r="F452" s="633"/>
      <c r="G452" s="633"/>
      <c r="H452" s="633"/>
      <c r="I452" s="633"/>
      <c r="J452" s="633"/>
      <c r="K452" s="633"/>
      <c r="L452" s="633"/>
      <c r="M452" s="633"/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9</v>
      </c>
      <c r="AD452" s="633">
        <v>12</v>
      </c>
      <c r="AE452" s="633"/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12</v>
      </c>
      <c r="AS452" s="633">
        <v>12</v>
      </c>
      <c r="AT452" s="633">
        <v>12</v>
      </c>
      <c r="AU452" s="633">
        <v>12</v>
      </c>
      <c r="AV452" s="633">
        <v>12</v>
      </c>
      <c r="AW452" s="633"/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/>
      <c r="BP452" s="633"/>
      <c r="BQ452" s="633"/>
      <c r="BR452" s="633"/>
      <c r="BS452" s="633"/>
      <c r="BT452" s="633"/>
      <c r="BU452" s="634"/>
      <c r="BV452" s="633"/>
      <c r="BW452" s="633">
        <v>12</v>
      </c>
      <c r="BX452" s="633">
        <v>12</v>
      </c>
      <c r="BY452" s="633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80">
        <f t="shared" si="1184"/>
        <v>12</v>
      </c>
      <c r="CD452" s="1321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2">
        <f t="shared" si="1231"/>
        <v>12</v>
      </c>
      <c r="CF452" s="1322">
        <f t="shared" si="1231"/>
        <v>12</v>
      </c>
      <c r="CG452" s="1322">
        <f t="shared" si="1231"/>
        <v>12</v>
      </c>
      <c r="CH452" s="1322">
        <f t="shared" si="1231"/>
        <v>12</v>
      </c>
      <c r="CI452" s="1323">
        <f t="shared" si="1231"/>
        <v>12</v>
      </c>
      <c r="CJ452" s="1322">
        <f t="shared" si="1231"/>
        <v>12</v>
      </c>
      <c r="CK452" s="1322">
        <f t="shared" si="1231"/>
        <v>12</v>
      </c>
      <c r="CL452" s="1322">
        <f t="shared" si="1231"/>
        <v>12</v>
      </c>
      <c r="CM452" s="1322">
        <f t="shared" si="1231"/>
        <v>12</v>
      </c>
      <c r="CN452" s="1321">
        <f t="shared" si="1231"/>
        <v>12</v>
      </c>
      <c r="CO452" s="542" t="str">
        <f t="shared" si="1211"/>
        <v/>
      </c>
      <c r="CP452" s="543" t="str">
        <f t="shared" si="1212"/>
        <v/>
      </c>
      <c r="CQ452" s="543">
        <f t="shared" si="1213"/>
        <v>12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5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4" t="s">
        <v>269</v>
      </c>
      <c r="B453" s="622" t="str">
        <f t="shared" ref="B453:R453" si="1232">IF(B451="","",B450*B451*B452)</f>
        <v/>
      </c>
      <c r="C453" s="622" t="str">
        <f t="shared" si="1232"/>
        <v/>
      </c>
      <c r="D453" s="622" t="str">
        <f t="shared" si="1232"/>
        <v/>
      </c>
      <c r="E453" s="622" t="str">
        <f t="shared" si="1232"/>
        <v/>
      </c>
      <c r="F453" s="622" t="str">
        <f t="shared" si="1232"/>
        <v/>
      </c>
      <c r="G453" s="622" t="str">
        <f t="shared" si="1232"/>
        <v/>
      </c>
      <c r="H453" s="622" t="str">
        <f t="shared" si="1232"/>
        <v/>
      </c>
      <c r="I453" s="622" t="str">
        <f t="shared" si="1232"/>
        <v/>
      </c>
      <c r="J453" s="622" t="str">
        <f t="shared" si="1232"/>
        <v/>
      </c>
      <c r="K453" s="622" t="str">
        <f t="shared" si="1232"/>
        <v/>
      </c>
      <c r="L453" s="622" t="str">
        <f t="shared" si="1232"/>
        <v/>
      </c>
      <c r="M453" s="622" t="str">
        <f t="shared" si="1232"/>
        <v/>
      </c>
      <c r="N453" s="622" t="str">
        <f t="shared" si="1232"/>
        <v/>
      </c>
      <c r="O453" s="622" t="str">
        <f t="shared" si="1232"/>
        <v/>
      </c>
      <c r="P453" s="622" t="str">
        <f t="shared" si="1232"/>
        <v/>
      </c>
      <c r="Q453" s="622" t="str">
        <f t="shared" si="1232"/>
        <v/>
      </c>
      <c r="R453" s="622" t="str">
        <f t="shared" si="1232"/>
        <v/>
      </c>
      <c r="S453" s="654"/>
      <c r="T453" s="622">
        <f t="shared" ref="T453:AD453" si="1233">IF(T451="","",T450*T451*T452)</f>
        <v>600</v>
      </c>
      <c r="U453" s="622">
        <f t="shared" si="1233"/>
        <v>600</v>
      </c>
      <c r="V453" s="622">
        <f t="shared" si="1233"/>
        <v>600</v>
      </c>
      <c r="W453" s="622">
        <f t="shared" si="1233"/>
        <v>600</v>
      </c>
      <c r="X453" s="622">
        <f t="shared" si="1233"/>
        <v>600</v>
      </c>
      <c r="Y453" s="622">
        <f t="shared" si="1233"/>
        <v>600</v>
      </c>
      <c r="Z453" s="622">
        <f t="shared" si="1233"/>
        <v>300</v>
      </c>
      <c r="AA453" s="622">
        <f t="shared" si="1233"/>
        <v>600</v>
      </c>
      <c r="AB453" s="622">
        <f t="shared" si="1233"/>
        <v>300</v>
      </c>
      <c r="AC453" s="622">
        <f t="shared" si="1233"/>
        <v>450</v>
      </c>
      <c r="AD453" s="622">
        <f t="shared" si="1233"/>
        <v>300</v>
      </c>
      <c r="AE453" s="622"/>
      <c r="AF453" s="622"/>
      <c r="AG453" s="622"/>
      <c r="AH453" s="622"/>
      <c r="AI453" s="622"/>
      <c r="AJ453" s="622"/>
      <c r="AK453" s="654"/>
      <c r="AL453" s="622">
        <f t="shared" ref="AL453:AV453" si="1234">IF(AL451="","",AL450*AL451*AL452)</f>
        <v>300</v>
      </c>
      <c r="AM453" s="622">
        <f t="shared" si="1234"/>
        <v>300</v>
      </c>
      <c r="AN453" s="622">
        <f t="shared" si="1234"/>
        <v>600</v>
      </c>
      <c r="AO453" s="622">
        <f t="shared" si="1234"/>
        <v>300</v>
      </c>
      <c r="AP453" s="622">
        <f t="shared" si="1234"/>
        <v>600</v>
      </c>
      <c r="AQ453" s="622">
        <f t="shared" si="1234"/>
        <v>600</v>
      </c>
      <c r="AR453" s="622">
        <f t="shared" si="1234"/>
        <v>150</v>
      </c>
      <c r="AS453" s="622">
        <f t="shared" si="1234"/>
        <v>300</v>
      </c>
      <c r="AT453" s="622">
        <f t="shared" si="1234"/>
        <v>300</v>
      </c>
      <c r="AU453" s="622">
        <f t="shared" si="1234"/>
        <v>600</v>
      </c>
      <c r="AV453" s="622">
        <f t="shared" si="1234"/>
        <v>300</v>
      </c>
      <c r="AW453" s="622"/>
      <c r="AX453" s="622"/>
      <c r="AY453" s="622"/>
      <c r="AZ453" s="622"/>
      <c r="BA453" s="622"/>
      <c r="BB453" s="622"/>
      <c r="BC453" s="654"/>
      <c r="BD453" s="622">
        <f t="shared" ref="BD453:BN453" si="1235">IF(BD451="","",BD450*BD451*BD452)</f>
        <v>300</v>
      </c>
      <c r="BE453" s="622">
        <f t="shared" si="1235"/>
        <v>150</v>
      </c>
      <c r="BF453" s="622">
        <f t="shared" si="1235"/>
        <v>300</v>
      </c>
      <c r="BG453" s="622">
        <f t="shared" si="1235"/>
        <v>600</v>
      </c>
      <c r="BH453" s="622">
        <f t="shared" si="1235"/>
        <v>300</v>
      </c>
      <c r="BI453" s="622">
        <f t="shared" si="1235"/>
        <v>150</v>
      </c>
      <c r="BJ453" s="622">
        <f t="shared" si="1235"/>
        <v>420</v>
      </c>
      <c r="BK453" s="622">
        <f t="shared" si="1235"/>
        <v>600</v>
      </c>
      <c r="BL453" s="622">
        <f t="shared" si="1235"/>
        <v>300</v>
      </c>
      <c r="BM453" s="622">
        <f t="shared" si="1235"/>
        <v>150</v>
      </c>
      <c r="BN453" s="622">
        <f t="shared" si="1235"/>
        <v>300</v>
      </c>
      <c r="BO453" s="622"/>
      <c r="BP453" s="622"/>
      <c r="BQ453" s="622"/>
      <c r="BR453" s="622"/>
      <c r="BS453" s="622"/>
      <c r="BT453" s="622"/>
      <c r="BU453" s="654"/>
      <c r="BV453" s="622" t="str">
        <f>IF(BV451="","",BV450*BV451*BV452)</f>
        <v/>
      </c>
      <c r="BW453" s="622">
        <f>IF(BW451="","",BW450*BW451*BW452)</f>
        <v>600</v>
      </c>
      <c r="BX453" s="622">
        <f>IF(BX451="","",BX450*BX451*BX452)</f>
        <v>300</v>
      </c>
      <c r="BY453" s="622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80">
        <f t="shared" si="1184"/>
        <v>313.33333333333331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22">
        <f t="shared" si="1231"/>
        <v>150</v>
      </c>
      <c r="CF453" s="1322">
        <f t="shared" si="1231"/>
        <v>150</v>
      </c>
      <c r="CG453" s="1322">
        <f t="shared" si="1231"/>
        <v>300</v>
      </c>
      <c r="CH453" s="1322">
        <f t="shared" si="1231"/>
        <v>300</v>
      </c>
      <c r="CI453" s="1323">
        <f t="shared" si="1231"/>
        <v>300</v>
      </c>
      <c r="CJ453" s="1322">
        <f t="shared" si="1231"/>
        <v>300</v>
      </c>
      <c r="CK453" s="1322">
        <f t="shared" si="1231"/>
        <v>300</v>
      </c>
      <c r="CL453" s="1322">
        <f t="shared" si="1231"/>
        <v>420</v>
      </c>
      <c r="CM453" s="1322">
        <f t="shared" si="1231"/>
        <v>600</v>
      </c>
      <c r="CN453" s="1321">
        <f t="shared" si="1231"/>
        <v>600</v>
      </c>
      <c r="CO453" s="542" t="str">
        <f t="shared" si="1211"/>
        <v/>
      </c>
      <c r="CP453" s="543" t="str">
        <f t="shared" si="1212"/>
        <v/>
      </c>
      <c r="CQ453" s="543">
        <f t="shared" si="1213"/>
        <v>150</v>
      </c>
      <c r="CR453" s="543">
        <f t="shared" si="1214"/>
        <v>150</v>
      </c>
      <c r="CS453" s="543">
        <f t="shared" si="1215"/>
        <v>150</v>
      </c>
      <c r="CT453" s="543">
        <f t="shared" si="1216"/>
        <v>300</v>
      </c>
      <c r="CU453" s="544">
        <f t="shared" si="1217"/>
        <v>300</v>
      </c>
      <c r="CV453" s="544">
        <f t="shared" si="1218"/>
        <v>300</v>
      </c>
      <c r="CW453" s="544">
        <f t="shared" si="1219"/>
        <v>300</v>
      </c>
      <c r="CX453" s="543">
        <f t="shared" si="1220"/>
        <v>300</v>
      </c>
      <c r="CY453" s="543">
        <f t="shared" si="1221"/>
        <v>420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5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4" t="s">
        <v>288</v>
      </c>
      <c r="B454" s="694">
        <f>3620*$K$1</f>
        <v>15156.216</v>
      </c>
      <c r="C454" s="694">
        <f t="shared" ref="C454:R454" si="1236">3620*$K$1</f>
        <v>15156.216</v>
      </c>
      <c r="D454" s="694">
        <f t="shared" si="1236"/>
        <v>15156.216</v>
      </c>
      <c r="E454" s="694">
        <f t="shared" si="1236"/>
        <v>15156.216</v>
      </c>
      <c r="F454" s="694">
        <f t="shared" si="1236"/>
        <v>15156.216</v>
      </c>
      <c r="G454" s="694">
        <f t="shared" si="1236"/>
        <v>15156.216</v>
      </c>
      <c r="H454" s="694">
        <f t="shared" si="1236"/>
        <v>15156.216</v>
      </c>
      <c r="I454" s="694">
        <f t="shared" si="1236"/>
        <v>15156.216</v>
      </c>
      <c r="J454" s="694">
        <f t="shared" si="1236"/>
        <v>15156.216</v>
      </c>
      <c r="K454" s="694">
        <f t="shared" si="1236"/>
        <v>15156.216</v>
      </c>
      <c r="L454" s="694">
        <f t="shared" si="1236"/>
        <v>15156.216</v>
      </c>
      <c r="M454" s="694">
        <f t="shared" si="1236"/>
        <v>15156.216</v>
      </c>
      <c r="N454" s="694">
        <f t="shared" si="1236"/>
        <v>15156.216</v>
      </c>
      <c r="O454" s="694">
        <f t="shared" si="1236"/>
        <v>15156.216</v>
      </c>
      <c r="P454" s="694">
        <f t="shared" si="1236"/>
        <v>15156.216</v>
      </c>
      <c r="Q454" s="694">
        <f t="shared" si="1236"/>
        <v>15156.216</v>
      </c>
      <c r="R454" s="694">
        <f t="shared" si="1236"/>
        <v>15156.216</v>
      </c>
      <c r="S454" s="708"/>
      <c r="T454" s="694">
        <f>3620*$K$1</f>
        <v>15156.216</v>
      </c>
      <c r="U454" s="694">
        <f t="shared" ref="U454:AD454" si="1237">3620*$K$1</f>
        <v>15156.216</v>
      </c>
      <c r="V454" s="694">
        <f t="shared" si="1237"/>
        <v>15156.216</v>
      </c>
      <c r="W454" s="694">
        <f t="shared" si="1237"/>
        <v>15156.216</v>
      </c>
      <c r="X454" s="694">
        <f t="shared" si="1237"/>
        <v>15156.216</v>
      </c>
      <c r="Y454" s="694">
        <f t="shared" si="1237"/>
        <v>15156.216</v>
      </c>
      <c r="Z454" s="694">
        <f t="shared" si="1237"/>
        <v>15156.216</v>
      </c>
      <c r="AA454" s="694">
        <f t="shared" si="1237"/>
        <v>15156.216</v>
      </c>
      <c r="AB454" s="694">
        <f t="shared" si="1237"/>
        <v>15156.216</v>
      </c>
      <c r="AC454" s="694">
        <f t="shared" si="1237"/>
        <v>15156.216</v>
      </c>
      <c r="AD454" s="694">
        <f t="shared" si="1237"/>
        <v>15156.216</v>
      </c>
      <c r="AE454" s="694"/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V454" si="1238">3620*$K$1</f>
        <v>15156.216</v>
      </c>
      <c r="AN454" s="694">
        <f t="shared" si="1238"/>
        <v>15156.216</v>
      </c>
      <c r="AO454" s="694">
        <f t="shared" si="1238"/>
        <v>15156.216</v>
      </c>
      <c r="AP454" s="694">
        <f t="shared" si="1238"/>
        <v>15156.216</v>
      </c>
      <c r="AQ454" s="694">
        <f t="shared" si="1238"/>
        <v>15156.216</v>
      </c>
      <c r="AR454" s="694">
        <f t="shared" si="1238"/>
        <v>15156.216</v>
      </c>
      <c r="AS454" s="694">
        <f t="shared" si="1238"/>
        <v>15156.216</v>
      </c>
      <c r="AT454" s="694">
        <f t="shared" si="1238"/>
        <v>15156.216</v>
      </c>
      <c r="AU454" s="694">
        <f t="shared" si="1238"/>
        <v>15156.216</v>
      </c>
      <c r="AV454" s="694">
        <f t="shared" si="1238"/>
        <v>15156.216</v>
      </c>
      <c r="AW454" s="694"/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39">3620*$K$1</f>
        <v>15156.216</v>
      </c>
      <c r="BF454" s="694">
        <f t="shared" si="1239"/>
        <v>15156.216</v>
      </c>
      <c r="BG454" s="694">
        <f t="shared" si="1239"/>
        <v>15156.216</v>
      </c>
      <c r="BH454" s="694">
        <f t="shared" si="1239"/>
        <v>15156.216</v>
      </c>
      <c r="BI454" s="694">
        <f t="shared" si="1239"/>
        <v>15156.216</v>
      </c>
      <c r="BJ454" s="694">
        <f t="shared" si="1239"/>
        <v>15156.216</v>
      </c>
      <c r="BK454" s="694">
        <f t="shared" si="1239"/>
        <v>15156.216</v>
      </c>
      <c r="BL454" s="694">
        <f t="shared" si="1239"/>
        <v>15156.216</v>
      </c>
      <c r="BM454" s="694">
        <f t="shared" si="1239"/>
        <v>15156.216</v>
      </c>
      <c r="BN454" s="694">
        <f t="shared" si="1239"/>
        <v>15156.216</v>
      </c>
      <c r="BO454" s="694"/>
      <c r="BP454" s="694"/>
      <c r="BQ454" s="694"/>
      <c r="BR454" s="694"/>
      <c r="BS454" s="694"/>
      <c r="BT454" s="694"/>
      <c r="BU454" s="708"/>
      <c r="BV454" s="694">
        <f t="shared" si="1239"/>
        <v>15156.216</v>
      </c>
      <c r="BW454" s="694">
        <f t="shared" si="1239"/>
        <v>15156.216</v>
      </c>
      <c r="BX454" s="694">
        <f t="shared" si="1239"/>
        <v>15156.216</v>
      </c>
      <c r="BY454" s="694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80">
        <f t="shared" si="1184"/>
        <v>15156.216000000002</v>
      </c>
      <c r="CD454" s="1321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2">
        <f t="shared" si="1231"/>
        <v>15156.216</v>
      </c>
      <c r="CF454" s="1322">
        <f t="shared" si="1231"/>
        <v>15156.216</v>
      </c>
      <c r="CG454" s="1322">
        <f t="shared" si="1231"/>
        <v>15156.216</v>
      </c>
      <c r="CH454" s="1322">
        <f t="shared" si="1231"/>
        <v>15156.216</v>
      </c>
      <c r="CI454" s="1323">
        <f t="shared" si="1231"/>
        <v>15156.216</v>
      </c>
      <c r="CJ454" s="1322">
        <f t="shared" si="1231"/>
        <v>15156.216</v>
      </c>
      <c r="CK454" s="1322">
        <f t="shared" si="1231"/>
        <v>15156.216</v>
      </c>
      <c r="CL454" s="1322">
        <f t="shared" si="1231"/>
        <v>15156.216</v>
      </c>
      <c r="CM454" s="1322">
        <f t="shared" si="1231"/>
        <v>15156.216</v>
      </c>
      <c r="CN454" s="1321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5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5" t="str">
        <f t="shared" ref="B455:R455" si="1240">IF(B453="","",B453*B454/B$46/365/$G$1)</f>
        <v/>
      </c>
      <c r="C455" s="625" t="str">
        <f t="shared" si="1240"/>
        <v/>
      </c>
      <c r="D455" s="625" t="str">
        <f t="shared" si="1240"/>
        <v/>
      </c>
      <c r="E455" s="625" t="str">
        <f t="shared" si="1240"/>
        <v/>
      </c>
      <c r="F455" s="625" t="str">
        <f t="shared" si="1240"/>
        <v/>
      </c>
      <c r="G455" s="625" t="str">
        <f t="shared" si="1240"/>
        <v/>
      </c>
      <c r="H455" s="625" t="str">
        <f t="shared" si="1240"/>
        <v/>
      </c>
      <c r="I455" s="625" t="str">
        <f t="shared" si="1240"/>
        <v/>
      </c>
      <c r="J455" s="625" t="str">
        <f t="shared" si="1240"/>
        <v/>
      </c>
      <c r="K455" s="625" t="str">
        <f t="shared" si="1240"/>
        <v/>
      </c>
      <c r="L455" s="625" t="str">
        <f t="shared" si="1240"/>
        <v/>
      </c>
      <c r="M455" s="625" t="str">
        <f t="shared" si="1240"/>
        <v/>
      </c>
      <c r="N455" s="625" t="str">
        <f t="shared" si="1240"/>
        <v/>
      </c>
      <c r="O455" s="625" t="str">
        <f t="shared" si="1240"/>
        <v/>
      </c>
      <c r="P455" s="625" t="str">
        <f t="shared" si="1240"/>
        <v/>
      </c>
      <c r="Q455" s="625" t="str">
        <f t="shared" si="1240"/>
        <v/>
      </c>
      <c r="R455" s="625" t="str">
        <f t="shared" si="1240"/>
        <v/>
      </c>
      <c r="S455" s="644"/>
      <c r="T455" s="625">
        <f t="shared" ref="T455:AD455" si="1241">IF(T453="","",T453*T454/T$46/365/$G$1)</f>
        <v>0.47186226650062263</v>
      </c>
      <c r="U455" s="625">
        <f t="shared" si="1241"/>
        <v>0.47186226650062263</v>
      </c>
      <c r="V455" s="625">
        <f t="shared" si="1241"/>
        <v>0.40445337128624798</v>
      </c>
      <c r="W455" s="625">
        <f t="shared" si="1241"/>
        <v>0.35389669987546701</v>
      </c>
      <c r="X455" s="625">
        <f t="shared" si="1241"/>
        <v>0.47186226650062263</v>
      </c>
      <c r="Y455" s="625">
        <f t="shared" si="1241"/>
        <v>0.47186226650062263</v>
      </c>
      <c r="Z455" s="625">
        <f t="shared" si="1241"/>
        <v>0.23593113325031131</v>
      </c>
      <c r="AA455" s="625">
        <f t="shared" si="1241"/>
        <v>0.47186226650062263</v>
      </c>
      <c r="AB455" s="625">
        <f t="shared" si="1241"/>
        <v>0.35389669987546701</v>
      </c>
      <c r="AC455" s="625">
        <f t="shared" si="1241"/>
        <v>0.42467603985056041</v>
      </c>
      <c r="AD455" s="625">
        <f t="shared" si="1241"/>
        <v>0.28311735990037362</v>
      </c>
      <c r="AE455" s="625"/>
      <c r="AF455" s="625"/>
      <c r="AG455" s="625"/>
      <c r="AH455" s="625"/>
      <c r="AI455" s="625"/>
      <c r="AJ455" s="625"/>
      <c r="AK455" s="644"/>
      <c r="AL455" s="625">
        <f t="shared" ref="AL455:AV455" si="1242">IF(AL453="","",AL453*AL454/AL$46/365/$G$1)</f>
        <v>0.17694834993773351</v>
      </c>
      <c r="AM455" s="625">
        <f t="shared" si="1242"/>
        <v>0.28311735990037362</v>
      </c>
      <c r="AN455" s="625">
        <f t="shared" si="1242"/>
        <v>0.47186226650062263</v>
      </c>
      <c r="AO455" s="625">
        <f t="shared" si="1242"/>
        <v>0.20222668564312399</v>
      </c>
      <c r="AP455" s="625">
        <f t="shared" si="1242"/>
        <v>0.40445337128624798</v>
      </c>
      <c r="AQ455" s="625">
        <f t="shared" si="1242"/>
        <v>0.47186226650062263</v>
      </c>
      <c r="AR455" s="625">
        <f t="shared" si="1242"/>
        <v>0.10111334282156199</v>
      </c>
      <c r="AS455" s="625">
        <f t="shared" si="1242"/>
        <v>0.23593113325031131</v>
      </c>
      <c r="AT455" s="625">
        <f t="shared" si="1242"/>
        <v>0.28311735990037362</v>
      </c>
      <c r="AU455" s="625">
        <f t="shared" si="1242"/>
        <v>0.40445337128624798</v>
      </c>
      <c r="AV455" s="625">
        <f t="shared" si="1242"/>
        <v>0.23593113325031131</v>
      </c>
      <c r="AW455" s="625"/>
      <c r="AX455" s="625"/>
      <c r="AY455" s="625"/>
      <c r="AZ455" s="625"/>
      <c r="BA455" s="625"/>
      <c r="BB455" s="625"/>
      <c r="BC455" s="644"/>
      <c r="BD455" s="625">
        <f t="shared" ref="BD455:BN455" si="1243">IF(BD453="","",BD453*BD454/BD$46/365/$G$1)</f>
        <v>0.23593113325031131</v>
      </c>
      <c r="BE455" s="625">
        <f t="shared" si="1243"/>
        <v>0.23593113325031131</v>
      </c>
      <c r="BF455" s="625">
        <f t="shared" si="1243"/>
        <v>0.28311735990037362</v>
      </c>
      <c r="BG455" s="625">
        <f t="shared" si="1243"/>
        <v>0.47186226650062263</v>
      </c>
      <c r="BH455" s="625">
        <f t="shared" si="1243"/>
        <v>0.28311735990037362</v>
      </c>
      <c r="BI455" s="625">
        <f t="shared" si="1243"/>
        <v>0.23593113325031131</v>
      </c>
      <c r="BJ455" s="625">
        <f t="shared" si="1243"/>
        <v>0.33030358655043585</v>
      </c>
      <c r="BK455" s="625">
        <f t="shared" si="1243"/>
        <v>0.35389669987546701</v>
      </c>
      <c r="BL455" s="625">
        <f t="shared" si="1243"/>
        <v>0.23593113325031131</v>
      </c>
      <c r="BM455" s="625">
        <f t="shared" si="1243"/>
        <v>0.17694834993773351</v>
      </c>
      <c r="BN455" s="625">
        <f t="shared" si="1243"/>
        <v>0.17694834993773351</v>
      </c>
      <c r="BO455" s="625"/>
      <c r="BP455" s="625"/>
      <c r="BQ455" s="625"/>
      <c r="BR455" s="625"/>
      <c r="BS455" s="625"/>
      <c r="BT455" s="625"/>
      <c r="BU455" s="644"/>
      <c r="BV455" s="625" t="str">
        <f>IF(BV453="","",BV453*BV454/BV$46/365/$G$1)</f>
        <v/>
      </c>
      <c r="BW455" s="625">
        <f>IF(BW453="","",BW453*BW454/BW$46/365/$G$1)</f>
        <v>0.47186226650062263</v>
      </c>
      <c r="BX455" s="625">
        <f>IF(BX453="","",BX453*BX454/BX$46/365/$G$1)</f>
        <v>0.23593113325031131</v>
      </c>
      <c r="BY455" s="625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324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0.17694834993773351</v>
      </c>
      <c r="CE455" s="1325">
        <f t="shared" si="1231"/>
        <v>0.17694834993773351</v>
      </c>
      <c r="CF455" s="1325">
        <f t="shared" si="1231"/>
        <v>0.23593113325031131</v>
      </c>
      <c r="CG455" s="1325">
        <f t="shared" si="1231"/>
        <v>0.23593113325031131</v>
      </c>
      <c r="CH455" s="1325">
        <f t="shared" si="1231"/>
        <v>0.23593113325031131</v>
      </c>
      <c r="CI455" s="1326">
        <f t="shared" si="1231"/>
        <v>0.23593113325031131</v>
      </c>
      <c r="CJ455" s="1325">
        <f t="shared" si="1231"/>
        <v>0.28311735990037362</v>
      </c>
      <c r="CK455" s="1325">
        <f t="shared" si="1231"/>
        <v>0.28311735990037362</v>
      </c>
      <c r="CL455" s="1325">
        <f t="shared" si="1231"/>
        <v>0.33030358655043585</v>
      </c>
      <c r="CM455" s="1325">
        <f t="shared" si="1231"/>
        <v>0.35389669987546701</v>
      </c>
      <c r="CN455" s="1324">
        <f t="shared" si="1231"/>
        <v>0.47186226650062263</v>
      </c>
      <c r="CO455" s="530" t="str">
        <f t="shared" si="1211"/>
        <v/>
      </c>
      <c r="CP455" s="531" t="str">
        <f t="shared" si="1212"/>
        <v/>
      </c>
      <c r="CQ455" s="531">
        <f t="shared" si="1213"/>
        <v>0.17694834993773351</v>
      </c>
      <c r="CR455" s="531">
        <f t="shared" si="1214"/>
        <v>0.17694834993773351</v>
      </c>
      <c r="CS455" s="531">
        <f t="shared" si="1215"/>
        <v>0.23593113325031131</v>
      </c>
      <c r="CT455" s="531">
        <f t="shared" si="1216"/>
        <v>0.23593113325031131</v>
      </c>
      <c r="CU455" s="532">
        <f t="shared" si="1217"/>
        <v>0.23593113325031131</v>
      </c>
      <c r="CV455" s="532">
        <f t="shared" si="1218"/>
        <v>0.23593113325031131</v>
      </c>
      <c r="CW455" s="532">
        <f t="shared" si="1219"/>
        <v>0.28311735990037362</v>
      </c>
      <c r="CX455" s="531">
        <f t="shared" si="1220"/>
        <v>0.28311735990037362</v>
      </c>
      <c r="CY455" s="531">
        <f t="shared" si="1221"/>
        <v>0.33030358655043585</v>
      </c>
      <c r="CZ455" s="531">
        <f t="shared" si="1222"/>
        <v>0.35389669987546701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5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31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70"/>
      <c r="AH456" s="312"/>
      <c r="AI456" s="312"/>
      <c r="AJ456" s="312"/>
      <c r="AK456" s="631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31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31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80">
        <f t="shared" si="1184"/>
        <v>202.77777777777777</v>
      </c>
      <c r="CD456" s="1321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98</v>
      </c>
      <c r="CE456" s="1322">
        <f t="shared" si="1244"/>
        <v>105</v>
      </c>
      <c r="CF456" s="1322">
        <f t="shared" si="1244"/>
        <v>170</v>
      </c>
      <c r="CG456" s="1322">
        <f t="shared" si="1244"/>
        <v>180</v>
      </c>
      <c r="CH456" s="1322">
        <f t="shared" si="1244"/>
        <v>180</v>
      </c>
      <c r="CI456" s="1323">
        <f t="shared" si="1244"/>
        <v>180</v>
      </c>
      <c r="CJ456" s="1322">
        <f t="shared" si="1244"/>
        <v>180</v>
      </c>
      <c r="CK456" s="1322">
        <f t="shared" si="1244"/>
        <v>185</v>
      </c>
      <c r="CL456" s="1322">
        <f t="shared" si="1244"/>
        <v>285</v>
      </c>
      <c r="CM456" s="1322">
        <f t="shared" si="1244"/>
        <v>360</v>
      </c>
      <c r="CN456" s="1321">
        <f t="shared" si="1244"/>
        <v>385</v>
      </c>
      <c r="CO456" s="542" t="str">
        <f t="shared" si="1211"/>
        <v/>
      </c>
      <c r="CP456" s="543" t="str">
        <f t="shared" si="1212"/>
        <v/>
      </c>
      <c r="CQ456" s="543">
        <f t="shared" si="1213"/>
        <v>98</v>
      </c>
      <c r="CR456" s="543">
        <f t="shared" si="1214"/>
        <v>105</v>
      </c>
      <c r="CS456" s="543">
        <f t="shared" si="1215"/>
        <v>170</v>
      </c>
      <c r="CT456" s="543">
        <f t="shared" si="1216"/>
        <v>180</v>
      </c>
      <c r="CU456" s="544">
        <f t="shared" si="1217"/>
        <v>180</v>
      </c>
      <c r="CV456" s="544">
        <f t="shared" si="1218"/>
        <v>180</v>
      </c>
      <c r="CW456" s="544">
        <f t="shared" si="1219"/>
        <v>180</v>
      </c>
      <c r="CX456" s="543">
        <f t="shared" si="1220"/>
        <v>185</v>
      </c>
      <c r="CY456" s="543">
        <f t="shared" si="1221"/>
        <v>285</v>
      </c>
      <c r="CZ456" s="543">
        <f t="shared" si="1222"/>
        <v>360</v>
      </c>
      <c r="DA456" s="543">
        <f t="shared" si="1223"/>
        <v>385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5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2" t="str">
        <f t="shared" ref="B457:R457" si="1245">IF(B456="","",B451*B456*B452)</f>
        <v/>
      </c>
      <c r="C457" s="622" t="str">
        <f t="shared" si="1245"/>
        <v/>
      </c>
      <c r="D457" s="622" t="str">
        <f t="shared" si="1245"/>
        <v/>
      </c>
      <c r="E457" s="622" t="str">
        <f t="shared" si="1245"/>
        <v/>
      </c>
      <c r="F457" s="622" t="str">
        <f t="shared" si="1245"/>
        <v/>
      </c>
      <c r="G457" s="622" t="str">
        <f t="shared" si="1245"/>
        <v/>
      </c>
      <c r="H457" s="622" t="str">
        <f t="shared" si="1245"/>
        <v/>
      </c>
      <c r="I457" s="622" t="str">
        <f t="shared" si="1245"/>
        <v/>
      </c>
      <c r="J457" s="622" t="str">
        <f t="shared" si="1245"/>
        <v/>
      </c>
      <c r="K457" s="622" t="str">
        <f t="shared" si="1245"/>
        <v/>
      </c>
      <c r="L457" s="622" t="str">
        <f t="shared" si="1245"/>
        <v/>
      </c>
      <c r="M457" s="622" t="str">
        <f t="shared" si="1245"/>
        <v/>
      </c>
      <c r="N457" s="622" t="str">
        <f t="shared" si="1245"/>
        <v/>
      </c>
      <c r="O457" s="622" t="str">
        <f t="shared" si="1245"/>
        <v/>
      </c>
      <c r="P457" s="622" t="str">
        <f t="shared" si="1245"/>
        <v/>
      </c>
      <c r="Q457" s="622" t="str">
        <f t="shared" si="1245"/>
        <v/>
      </c>
      <c r="R457" s="622" t="str">
        <f t="shared" si="1245"/>
        <v/>
      </c>
      <c r="S457" s="654"/>
      <c r="T457" s="622">
        <f t="shared" ref="T457:AD457" si="1246">IF(T456="","",T451*T456*T452)</f>
        <v>4200</v>
      </c>
      <c r="U457" s="622">
        <f t="shared" si="1246"/>
        <v>4080</v>
      </c>
      <c r="V457" s="622">
        <f t="shared" si="1246"/>
        <v>4080</v>
      </c>
      <c r="W457" s="622">
        <f t="shared" si="1246"/>
        <v>4200</v>
      </c>
      <c r="X457" s="622">
        <f t="shared" si="1246"/>
        <v>3840</v>
      </c>
      <c r="Y457" s="622">
        <f t="shared" si="1246"/>
        <v>4080</v>
      </c>
      <c r="Z457" s="622">
        <f t="shared" si="1246"/>
        <v>2040</v>
      </c>
      <c r="AA457" s="622">
        <f t="shared" si="1246"/>
        <v>4080</v>
      </c>
      <c r="AB457" s="622">
        <f t="shared" si="1246"/>
        <v>2100</v>
      </c>
      <c r="AC457" s="622">
        <f t="shared" si="1246"/>
        <v>3105</v>
      </c>
      <c r="AD457" s="622">
        <f t="shared" si="1246"/>
        <v>2160</v>
      </c>
      <c r="AE457" s="622"/>
      <c r="AF457" s="622"/>
      <c r="AG457" s="622"/>
      <c r="AH457" s="622"/>
      <c r="AI457" s="622"/>
      <c r="AJ457" s="622"/>
      <c r="AK457" s="654"/>
      <c r="AL457" s="622" t="str">
        <f t="shared" ref="AL457:AV457" si="1247">IF(AL456="","",AL451*AL456*AL452)</f>
        <v/>
      </c>
      <c r="AM457" s="622">
        <f t="shared" si="1247"/>
        <v>2520</v>
      </c>
      <c r="AN457" s="622">
        <f t="shared" si="1247"/>
        <v>4200</v>
      </c>
      <c r="AO457" s="622">
        <f t="shared" si="1247"/>
        <v>2340</v>
      </c>
      <c r="AP457" s="622">
        <f t="shared" si="1247"/>
        <v>4560</v>
      </c>
      <c r="AQ457" s="622">
        <f t="shared" si="1247"/>
        <v>4536</v>
      </c>
      <c r="AR457" s="622">
        <f t="shared" si="1247"/>
        <v>1200</v>
      </c>
      <c r="AS457" s="622">
        <f t="shared" si="1247"/>
        <v>2280</v>
      </c>
      <c r="AT457" s="622">
        <f t="shared" si="1247"/>
        <v>2220</v>
      </c>
      <c r="AU457" s="622">
        <f t="shared" si="1247"/>
        <v>4560</v>
      </c>
      <c r="AV457" s="622">
        <f t="shared" si="1247"/>
        <v>4800</v>
      </c>
      <c r="AW457" s="622"/>
      <c r="AX457" s="622"/>
      <c r="AY457" s="622"/>
      <c r="AZ457" s="622"/>
      <c r="BA457" s="622"/>
      <c r="BB457" s="622"/>
      <c r="BC457" s="654"/>
      <c r="BD457" s="622">
        <f t="shared" ref="BD457:BN457" si="1248">IF(BD456="","",BD451*BD456*BD452)</f>
        <v>2220</v>
      </c>
      <c r="BE457" s="622">
        <f t="shared" si="1248"/>
        <v>1176</v>
      </c>
      <c r="BF457" s="622">
        <f t="shared" si="1248"/>
        <v>2040</v>
      </c>
      <c r="BG457" s="622">
        <f t="shared" si="1248"/>
        <v>4620</v>
      </c>
      <c r="BH457" s="622">
        <f t="shared" si="1248"/>
        <v>2160</v>
      </c>
      <c r="BI457" s="622">
        <f t="shared" si="1248"/>
        <v>1260</v>
      </c>
      <c r="BJ457" s="622">
        <f t="shared" si="1248"/>
        <v>3420</v>
      </c>
      <c r="BK457" s="622">
        <f t="shared" si="1248"/>
        <v>4320</v>
      </c>
      <c r="BL457" s="622">
        <f t="shared" si="1248"/>
        <v>2160</v>
      </c>
      <c r="BM457" s="622">
        <f t="shared" si="1248"/>
        <v>2160</v>
      </c>
      <c r="BN457" s="622">
        <f t="shared" si="1248"/>
        <v>2160</v>
      </c>
      <c r="BO457" s="622"/>
      <c r="BP457" s="622"/>
      <c r="BQ457" s="622"/>
      <c r="BR457" s="622"/>
      <c r="BS457" s="622"/>
      <c r="BT457" s="622"/>
      <c r="BU457" s="654"/>
      <c r="BV457" s="622" t="str">
        <f>IF(BV456="","",BV451*BV456*BV452)</f>
        <v/>
      </c>
      <c r="BW457" s="622">
        <f>IF(BW456="","",BW451*BW456*BW452)</f>
        <v>3480</v>
      </c>
      <c r="BX457" s="622">
        <f>IF(BX456="","",BX451*BX456*BX452)</f>
        <v>3156</v>
      </c>
      <c r="BY457" s="622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80">
        <f t="shared" si="1184"/>
        <v>2433.3333333333335</v>
      </c>
      <c r="CD457" s="1321">
        <f t="shared" si="1244"/>
        <v>1176</v>
      </c>
      <c r="CE457" s="1322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2">
        <f t="shared" si="1249"/>
        <v>2040</v>
      </c>
      <c r="CG457" s="1322">
        <f t="shared" si="1249"/>
        <v>2160</v>
      </c>
      <c r="CH457" s="1322">
        <f t="shared" si="1249"/>
        <v>2160</v>
      </c>
      <c r="CI457" s="1323">
        <f t="shared" si="1249"/>
        <v>2160</v>
      </c>
      <c r="CJ457" s="1322">
        <f t="shared" si="1249"/>
        <v>2160</v>
      </c>
      <c r="CK457" s="1322">
        <f t="shared" si="1249"/>
        <v>2220</v>
      </c>
      <c r="CL457" s="1322">
        <f t="shared" si="1249"/>
        <v>3420</v>
      </c>
      <c r="CM457" s="1322">
        <f t="shared" si="1249"/>
        <v>4320</v>
      </c>
      <c r="CN457" s="1321">
        <f t="shared" si="1249"/>
        <v>4620</v>
      </c>
      <c r="CO457" s="542" t="str">
        <f t="shared" si="1211"/>
        <v/>
      </c>
      <c r="CP457" s="543" t="str">
        <f t="shared" si="1212"/>
        <v/>
      </c>
      <c r="CQ457" s="543">
        <f t="shared" si="1213"/>
        <v>1176</v>
      </c>
      <c r="CR457" s="543">
        <f t="shared" si="1214"/>
        <v>1260</v>
      </c>
      <c r="CS457" s="543">
        <f t="shared" si="1215"/>
        <v>2040</v>
      </c>
      <c r="CT457" s="543">
        <f t="shared" si="1216"/>
        <v>2160</v>
      </c>
      <c r="CU457" s="544">
        <f t="shared" si="1217"/>
        <v>2160</v>
      </c>
      <c r="CV457" s="544">
        <f t="shared" si="1218"/>
        <v>2160</v>
      </c>
      <c r="CW457" s="544">
        <f t="shared" si="1219"/>
        <v>2160</v>
      </c>
      <c r="CX457" s="543">
        <f t="shared" si="1220"/>
        <v>2220</v>
      </c>
      <c r="CY457" s="543">
        <f t="shared" si="1221"/>
        <v>3420</v>
      </c>
      <c r="CZ457" s="543">
        <f t="shared" si="1222"/>
        <v>4320</v>
      </c>
      <c r="DA457" s="543">
        <f t="shared" si="1223"/>
        <v>4620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5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7" t="s">
        <v>725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 t="s">
        <v>285</v>
      </c>
      <c r="O458" s="633" t="s">
        <v>285</v>
      </c>
      <c r="P458" s="633" t="s">
        <v>285</v>
      </c>
      <c r="Q458" s="633" t="s">
        <v>285</v>
      </c>
      <c r="R458" s="633" t="s">
        <v>285</v>
      </c>
      <c r="S458" s="589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/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/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/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9" t="str">
        <f t="shared" si="1184"/>
        <v/>
      </c>
      <c r="CD458" s="1328"/>
      <c r="CE458" s="1328"/>
      <c r="CF458" s="1328"/>
      <c r="CG458" s="1328"/>
      <c r="CH458" s="1328"/>
      <c r="CI458" s="1328"/>
      <c r="CJ458" s="1328"/>
      <c r="CK458" s="1328"/>
      <c r="CL458" s="1328"/>
      <c r="CM458" s="1328"/>
      <c r="CN458" s="1328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8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4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4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4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4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80">
        <f t="shared" si="1184"/>
        <v>12.777777777777779</v>
      </c>
      <c r="CD459" s="1321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2">
        <f t="shared" si="1250"/>
        <v>5</v>
      </c>
      <c r="CF459" s="1322">
        <f t="shared" si="1250"/>
        <v>10</v>
      </c>
      <c r="CG459" s="1322">
        <f t="shared" si="1250"/>
        <v>10</v>
      </c>
      <c r="CH459" s="1322">
        <f t="shared" si="1250"/>
        <v>10</v>
      </c>
      <c r="CI459" s="1323">
        <f t="shared" si="1250"/>
        <v>10</v>
      </c>
      <c r="CJ459" s="1322">
        <f t="shared" si="1250"/>
        <v>10</v>
      </c>
      <c r="CK459" s="1322">
        <f t="shared" si="1250"/>
        <v>20</v>
      </c>
      <c r="CL459" s="1322">
        <f t="shared" si="1250"/>
        <v>20</v>
      </c>
      <c r="CM459" s="1322">
        <f t="shared" si="1250"/>
        <v>20</v>
      </c>
      <c r="CN459" s="1321">
        <f t="shared" si="1250"/>
        <v>20</v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5</v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20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20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20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20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8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5"/>
      <c r="L460" s="312"/>
      <c r="M460" s="635"/>
      <c r="N460" s="312"/>
      <c r="O460" s="635"/>
      <c r="P460" s="312"/>
      <c r="Q460" s="635"/>
      <c r="R460" s="312"/>
      <c r="S460" s="634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5"/>
      <c r="AF460" s="635"/>
      <c r="AG460" s="635"/>
      <c r="AH460" s="635"/>
      <c r="AI460" s="635"/>
      <c r="AJ460" s="635"/>
      <c r="AK460" s="634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4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4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80">
        <f t="shared" si="1184"/>
        <v>1</v>
      </c>
      <c r="CD460" s="1321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2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2">
        <f t="shared" si="1271"/>
        <v>1</v>
      </c>
      <c r="CG460" s="1322">
        <f t="shared" si="1271"/>
        <v>1</v>
      </c>
      <c r="CH460" s="1322">
        <f t="shared" si="1271"/>
        <v>1</v>
      </c>
      <c r="CI460" s="1323">
        <f t="shared" si="1271"/>
        <v>1</v>
      </c>
      <c r="CJ460" s="1322">
        <f t="shared" si="1271"/>
        <v>1</v>
      </c>
      <c r="CK460" s="1322">
        <f t="shared" si="1271"/>
        <v>1</v>
      </c>
      <c r="CL460" s="1322">
        <f t="shared" si="1271"/>
        <v>1</v>
      </c>
      <c r="CM460" s="1322">
        <f t="shared" si="1271"/>
        <v>1</v>
      </c>
      <c r="CN460" s="1321">
        <f t="shared" si="1271"/>
        <v>1</v>
      </c>
      <c r="CO460" s="542" t="str">
        <f t="shared" si="1251"/>
        <v/>
      </c>
      <c r="CP460" s="543" t="str">
        <f t="shared" si="1252"/>
        <v/>
      </c>
      <c r="CQ460" s="543">
        <f t="shared" si="1253"/>
        <v>1</v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5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5"/>
      <c r="L461" s="312"/>
      <c r="M461" s="635"/>
      <c r="N461" s="312"/>
      <c r="O461" s="635"/>
      <c r="P461" s="312"/>
      <c r="Q461" s="635"/>
      <c r="R461" s="312"/>
      <c r="S461" s="646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5"/>
      <c r="AF461" s="635"/>
      <c r="AG461" s="635"/>
      <c r="AH461" s="635"/>
      <c r="AI461" s="635"/>
      <c r="AJ461" s="635"/>
      <c r="AK461" s="646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6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6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80">
        <f t="shared" si="1184"/>
        <v>12</v>
      </c>
      <c r="CD461" s="1321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2">
        <f t="shared" si="1271"/>
        <v>12</v>
      </c>
      <c r="CF461" s="1322">
        <f t="shared" si="1271"/>
        <v>12</v>
      </c>
      <c r="CG461" s="1322">
        <f t="shared" si="1271"/>
        <v>12</v>
      </c>
      <c r="CH461" s="1322">
        <f t="shared" si="1271"/>
        <v>12</v>
      </c>
      <c r="CI461" s="1323">
        <f t="shared" si="1271"/>
        <v>12</v>
      </c>
      <c r="CJ461" s="1322">
        <f t="shared" si="1271"/>
        <v>12</v>
      </c>
      <c r="CK461" s="1322">
        <f t="shared" si="1271"/>
        <v>12</v>
      </c>
      <c r="CL461" s="1322">
        <f t="shared" si="1271"/>
        <v>12</v>
      </c>
      <c r="CM461" s="1322">
        <f t="shared" si="1271"/>
        <v>12</v>
      </c>
      <c r="CN461" s="1321">
        <f t="shared" si="1271"/>
        <v>12</v>
      </c>
      <c r="CO461" s="542" t="str">
        <f t="shared" si="1251"/>
        <v/>
      </c>
      <c r="CP461" s="543" t="str">
        <f t="shared" si="1252"/>
        <v/>
      </c>
      <c r="CQ461" s="543">
        <f t="shared" si="1253"/>
        <v>12</v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5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4" t="s">
        <v>269</v>
      </c>
      <c r="B462" s="622" t="str">
        <f t="shared" ref="B462:R462" si="1272">IF(B460="","",B459*B460*B461)</f>
        <v/>
      </c>
      <c r="C462" s="622" t="str">
        <f t="shared" si="1272"/>
        <v/>
      </c>
      <c r="D462" s="622" t="str">
        <f t="shared" si="1272"/>
        <v/>
      </c>
      <c r="E462" s="622" t="str">
        <f t="shared" si="1272"/>
        <v/>
      </c>
      <c r="F462" s="622" t="str">
        <f t="shared" si="1272"/>
        <v/>
      </c>
      <c r="G462" s="622" t="str">
        <f t="shared" si="1272"/>
        <v/>
      </c>
      <c r="H462" s="622" t="str">
        <f t="shared" si="1272"/>
        <v/>
      </c>
      <c r="I462" s="622" t="str">
        <f t="shared" si="1272"/>
        <v/>
      </c>
      <c r="J462" s="622" t="str">
        <f t="shared" si="1272"/>
        <v/>
      </c>
      <c r="K462" s="751" t="str">
        <f t="shared" si="1272"/>
        <v/>
      </c>
      <c r="L462" s="622" t="str">
        <f t="shared" si="1272"/>
        <v/>
      </c>
      <c r="M462" s="751" t="str">
        <f t="shared" si="1272"/>
        <v/>
      </c>
      <c r="N462" s="622" t="str">
        <f t="shared" si="1272"/>
        <v/>
      </c>
      <c r="O462" s="751" t="str">
        <f t="shared" si="1272"/>
        <v/>
      </c>
      <c r="P462" s="622" t="str">
        <f t="shared" si="1272"/>
        <v/>
      </c>
      <c r="Q462" s="751" t="str">
        <f t="shared" si="1272"/>
        <v/>
      </c>
      <c r="R462" s="622" t="str">
        <f t="shared" si="1272"/>
        <v/>
      </c>
      <c r="S462" s="654"/>
      <c r="T462" s="622" t="str">
        <f t="shared" ref="T462:AD462" si="1273">IF(T460="","",T459*T460*T461)</f>
        <v/>
      </c>
      <c r="U462" s="622">
        <f t="shared" si="1273"/>
        <v>120</v>
      </c>
      <c r="V462" s="622">
        <f t="shared" si="1273"/>
        <v>60</v>
      </c>
      <c r="W462" s="622">
        <f t="shared" si="1273"/>
        <v>150</v>
      </c>
      <c r="X462" s="622">
        <f t="shared" si="1273"/>
        <v>150</v>
      </c>
      <c r="Y462" s="622">
        <f t="shared" si="1273"/>
        <v>120</v>
      </c>
      <c r="Z462" s="622">
        <f t="shared" si="1273"/>
        <v>150</v>
      </c>
      <c r="AA462" s="622">
        <f t="shared" si="1273"/>
        <v>150</v>
      </c>
      <c r="AB462" s="622">
        <f t="shared" si="1273"/>
        <v>120</v>
      </c>
      <c r="AC462" s="622">
        <f t="shared" si="1273"/>
        <v>120</v>
      </c>
      <c r="AD462" s="622">
        <f t="shared" si="1273"/>
        <v>150</v>
      </c>
      <c r="AE462" s="622"/>
      <c r="AF462" s="622"/>
      <c r="AG462" s="622"/>
      <c r="AH462" s="622"/>
      <c r="AI462" s="622"/>
      <c r="AJ462" s="622"/>
      <c r="AK462" s="654"/>
      <c r="AL462" s="622">
        <f t="shared" ref="AL462:AV462" si="1274">IF(AL460="","",AL459*AL460*AL461)</f>
        <v>60</v>
      </c>
      <c r="AM462" s="622">
        <f t="shared" si="1274"/>
        <v>120</v>
      </c>
      <c r="AN462" s="622" t="str">
        <f t="shared" si="1274"/>
        <v/>
      </c>
      <c r="AO462" s="622">
        <f t="shared" si="1274"/>
        <v>60</v>
      </c>
      <c r="AP462" s="622">
        <f t="shared" si="1274"/>
        <v>120</v>
      </c>
      <c r="AQ462" s="622" t="str">
        <f t="shared" si="1274"/>
        <v/>
      </c>
      <c r="AR462" s="622" t="str">
        <f t="shared" si="1274"/>
        <v/>
      </c>
      <c r="AS462" s="622">
        <f t="shared" si="1274"/>
        <v>120</v>
      </c>
      <c r="AT462" s="622">
        <f t="shared" si="1274"/>
        <v>120</v>
      </c>
      <c r="AU462" s="622">
        <f t="shared" si="1274"/>
        <v>120</v>
      </c>
      <c r="AV462" s="622">
        <f t="shared" si="1274"/>
        <v>120</v>
      </c>
      <c r="AW462" s="622"/>
      <c r="AX462" s="622"/>
      <c r="AY462" s="622"/>
      <c r="AZ462" s="622"/>
      <c r="BA462" s="622"/>
      <c r="BB462" s="622"/>
      <c r="BC462" s="654"/>
      <c r="BD462" s="622">
        <f t="shared" ref="BD462:BN462" si="1275">IF(BD460="","",BD459*BD460*BD461)</f>
        <v>120</v>
      </c>
      <c r="BE462" s="622">
        <f t="shared" si="1275"/>
        <v>60</v>
      </c>
      <c r="BF462" s="622">
        <f t="shared" si="1275"/>
        <v>120</v>
      </c>
      <c r="BG462" s="622">
        <f t="shared" si="1275"/>
        <v>120</v>
      </c>
      <c r="BH462" s="622">
        <f t="shared" si="1275"/>
        <v>120</v>
      </c>
      <c r="BI462" s="622">
        <f t="shared" si="1275"/>
        <v>60</v>
      </c>
      <c r="BJ462" s="622">
        <f t="shared" si="1275"/>
        <v>120</v>
      </c>
      <c r="BK462" s="622">
        <f t="shared" si="1275"/>
        <v>240</v>
      </c>
      <c r="BL462" s="622">
        <f t="shared" si="1275"/>
        <v>240</v>
      </c>
      <c r="BM462" s="622">
        <f t="shared" si="1275"/>
        <v>240</v>
      </c>
      <c r="BN462" s="622">
        <f t="shared" si="1275"/>
        <v>240</v>
      </c>
      <c r="BO462" s="622"/>
      <c r="BP462" s="622"/>
      <c r="BQ462" s="622"/>
      <c r="BR462" s="622"/>
      <c r="BS462" s="622"/>
      <c r="BT462" s="622"/>
      <c r="BU462" s="654"/>
      <c r="BV462" s="622" t="str">
        <f>IF(BV460="","",BV459*BV460*BV461)</f>
        <v/>
      </c>
      <c r="BW462" s="622">
        <f>IF(BW460="","",BW459*BW460*BW461)</f>
        <v>120</v>
      </c>
      <c r="BX462" s="622">
        <f>IF(BX460="","",BX459*BX460*BX461)</f>
        <v>120</v>
      </c>
      <c r="BY462" s="622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80">
        <f t="shared" si="1184"/>
        <v>153.33333333333334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2">
        <f t="shared" si="1271"/>
        <v>60</v>
      </c>
      <c r="CF462" s="1322">
        <f t="shared" si="1271"/>
        <v>120</v>
      </c>
      <c r="CG462" s="1322">
        <f t="shared" si="1271"/>
        <v>120</v>
      </c>
      <c r="CH462" s="1322">
        <f t="shared" si="1271"/>
        <v>120</v>
      </c>
      <c r="CI462" s="1323">
        <f t="shared" si="1271"/>
        <v>120</v>
      </c>
      <c r="CJ462" s="1322">
        <f t="shared" si="1271"/>
        <v>120</v>
      </c>
      <c r="CK462" s="1322">
        <f t="shared" si="1271"/>
        <v>240</v>
      </c>
      <c r="CL462" s="1322">
        <f t="shared" si="1271"/>
        <v>240</v>
      </c>
      <c r="CM462" s="1322">
        <f t="shared" si="1271"/>
        <v>240</v>
      </c>
      <c r="CN462" s="1321">
        <f t="shared" si="1271"/>
        <v>240</v>
      </c>
      <c r="CO462" s="542" t="str">
        <f t="shared" si="1251"/>
        <v/>
      </c>
      <c r="CP462" s="543" t="str">
        <f t="shared" si="1252"/>
        <v/>
      </c>
      <c r="CQ462" s="543">
        <f t="shared" si="1253"/>
        <v>60</v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120</v>
      </c>
      <c r="CX462" s="543">
        <f t="shared" si="1260"/>
        <v>240</v>
      </c>
      <c r="CY462" s="543">
        <f t="shared" si="1261"/>
        <v>240</v>
      </c>
      <c r="CZ462" s="543">
        <f t="shared" si="1262"/>
        <v>240</v>
      </c>
      <c r="DA462" s="543">
        <f t="shared" si="1263"/>
        <v>240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5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4" t="s">
        <v>288</v>
      </c>
      <c r="B463" s="752">
        <f>3630*$K$1</f>
        <v>15198.083999999999</v>
      </c>
      <c r="C463" s="752">
        <f t="shared" ref="C463:R463" si="1276">3630*$K$1</f>
        <v>15198.083999999999</v>
      </c>
      <c r="D463" s="752">
        <f t="shared" si="1276"/>
        <v>15198.083999999999</v>
      </c>
      <c r="E463" s="752">
        <f t="shared" si="1276"/>
        <v>15198.083999999999</v>
      </c>
      <c r="F463" s="752">
        <f t="shared" si="1276"/>
        <v>15198.083999999999</v>
      </c>
      <c r="G463" s="752">
        <f t="shared" si="1276"/>
        <v>15198.083999999999</v>
      </c>
      <c r="H463" s="752">
        <f t="shared" si="1276"/>
        <v>15198.083999999999</v>
      </c>
      <c r="I463" s="752">
        <f t="shared" si="1276"/>
        <v>15198.083999999999</v>
      </c>
      <c r="J463" s="752">
        <f t="shared" si="1276"/>
        <v>15198.083999999999</v>
      </c>
      <c r="K463" s="752">
        <f t="shared" si="1276"/>
        <v>15198.083999999999</v>
      </c>
      <c r="L463" s="752">
        <f t="shared" si="1276"/>
        <v>15198.083999999999</v>
      </c>
      <c r="M463" s="752">
        <f t="shared" si="1276"/>
        <v>15198.083999999999</v>
      </c>
      <c r="N463" s="752">
        <f t="shared" si="1276"/>
        <v>15198.083999999999</v>
      </c>
      <c r="O463" s="752">
        <f t="shared" si="1276"/>
        <v>15198.083999999999</v>
      </c>
      <c r="P463" s="752">
        <f t="shared" si="1276"/>
        <v>15198.083999999999</v>
      </c>
      <c r="Q463" s="752">
        <f t="shared" si="1276"/>
        <v>15198.083999999999</v>
      </c>
      <c r="R463" s="752">
        <f t="shared" si="1276"/>
        <v>15198.083999999999</v>
      </c>
      <c r="S463" s="746"/>
      <c r="T463" s="752">
        <f>3630*$K$1</f>
        <v>15198.083999999999</v>
      </c>
      <c r="U463" s="752">
        <f t="shared" ref="U463:AD463" si="1277">3630*$K$1</f>
        <v>15198.083999999999</v>
      </c>
      <c r="V463" s="752">
        <f t="shared" si="1277"/>
        <v>15198.083999999999</v>
      </c>
      <c r="W463" s="752">
        <f t="shared" si="1277"/>
        <v>15198.083999999999</v>
      </c>
      <c r="X463" s="752">
        <f t="shared" si="1277"/>
        <v>15198.083999999999</v>
      </c>
      <c r="Y463" s="752">
        <f t="shared" si="1277"/>
        <v>15198.083999999999</v>
      </c>
      <c r="Z463" s="752">
        <f t="shared" si="1277"/>
        <v>15198.083999999999</v>
      </c>
      <c r="AA463" s="752">
        <f t="shared" si="1277"/>
        <v>15198.083999999999</v>
      </c>
      <c r="AB463" s="752">
        <f t="shared" si="1277"/>
        <v>15198.083999999999</v>
      </c>
      <c r="AC463" s="752">
        <f t="shared" si="1277"/>
        <v>15198.083999999999</v>
      </c>
      <c r="AD463" s="752">
        <f t="shared" si="1277"/>
        <v>15198.083999999999</v>
      </c>
      <c r="AE463" s="752"/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V463" si="1278">3630*$K$1</f>
        <v>15198.083999999999</v>
      </c>
      <c r="AN463" s="752">
        <f t="shared" si="1278"/>
        <v>15198.083999999999</v>
      </c>
      <c r="AO463" s="752">
        <f t="shared" si="1278"/>
        <v>15198.083999999999</v>
      </c>
      <c r="AP463" s="752">
        <f t="shared" si="1278"/>
        <v>15198.083999999999</v>
      </c>
      <c r="AQ463" s="752">
        <f t="shared" si="1278"/>
        <v>15198.083999999999</v>
      </c>
      <c r="AR463" s="752">
        <f t="shared" si="1278"/>
        <v>15198.083999999999</v>
      </c>
      <c r="AS463" s="752">
        <f t="shared" si="1278"/>
        <v>15198.083999999999</v>
      </c>
      <c r="AT463" s="752">
        <f t="shared" si="1278"/>
        <v>15198.083999999999</v>
      </c>
      <c r="AU463" s="752">
        <f t="shared" si="1278"/>
        <v>15198.083999999999</v>
      </c>
      <c r="AV463" s="752">
        <f t="shared" si="1278"/>
        <v>15198.083999999999</v>
      </c>
      <c r="AW463" s="752"/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79">3630*$K$1</f>
        <v>15198.083999999999</v>
      </c>
      <c r="BF463" s="752">
        <f t="shared" si="1279"/>
        <v>15198.083999999999</v>
      </c>
      <c r="BG463" s="752">
        <f t="shared" si="1279"/>
        <v>15198.083999999999</v>
      </c>
      <c r="BH463" s="752">
        <f t="shared" si="1279"/>
        <v>15198.083999999999</v>
      </c>
      <c r="BI463" s="752">
        <f t="shared" si="1279"/>
        <v>15198.083999999999</v>
      </c>
      <c r="BJ463" s="752">
        <f t="shared" si="1279"/>
        <v>15198.083999999999</v>
      </c>
      <c r="BK463" s="752">
        <f t="shared" si="1279"/>
        <v>15198.083999999999</v>
      </c>
      <c r="BL463" s="752">
        <f t="shared" si="1279"/>
        <v>15198.083999999999</v>
      </c>
      <c r="BM463" s="752">
        <f t="shared" si="1279"/>
        <v>15198.083999999999</v>
      </c>
      <c r="BN463" s="752">
        <f t="shared" si="1279"/>
        <v>15198.083999999999</v>
      </c>
      <c r="BO463" s="752"/>
      <c r="BP463" s="752"/>
      <c r="BQ463" s="752"/>
      <c r="BR463" s="752"/>
      <c r="BS463" s="752"/>
      <c r="BT463" s="752"/>
      <c r="BU463" s="746"/>
      <c r="BV463" s="752">
        <f t="shared" si="1279"/>
        <v>15198.083999999999</v>
      </c>
      <c r="BW463" s="752">
        <f t="shared" si="1279"/>
        <v>15198.083999999999</v>
      </c>
      <c r="BX463" s="752">
        <f t="shared" si="1279"/>
        <v>15198.083999999999</v>
      </c>
      <c r="BY463" s="752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80">
        <f t="shared" si="1184"/>
        <v>15198.083999999999</v>
      </c>
      <c r="CD463" s="1321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2">
        <f t="shared" si="1271"/>
        <v>15198.083999999999</v>
      </c>
      <c r="CF463" s="1322">
        <f t="shared" si="1271"/>
        <v>15198.083999999999</v>
      </c>
      <c r="CG463" s="1322">
        <f t="shared" si="1271"/>
        <v>15198.083999999999</v>
      </c>
      <c r="CH463" s="1322">
        <f t="shared" si="1271"/>
        <v>15198.083999999999</v>
      </c>
      <c r="CI463" s="1323">
        <f t="shared" si="1271"/>
        <v>15198.083999999999</v>
      </c>
      <c r="CJ463" s="1322">
        <f t="shared" si="1271"/>
        <v>15198.083999999999</v>
      </c>
      <c r="CK463" s="1322">
        <f t="shared" si="1271"/>
        <v>15198.083999999999</v>
      </c>
      <c r="CL463" s="1322">
        <f t="shared" si="1271"/>
        <v>15198.083999999999</v>
      </c>
      <c r="CM463" s="1322">
        <f t="shared" si="1271"/>
        <v>15198.083999999999</v>
      </c>
      <c r="CN463" s="1321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5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5" t="str">
        <f t="shared" ref="B464:R464" si="1280">IF(B462="","",B462*B463/B$46/365/$G$1)</f>
        <v/>
      </c>
      <c r="C464" s="625" t="str">
        <f t="shared" si="1280"/>
        <v/>
      </c>
      <c r="D464" s="625" t="str">
        <f t="shared" si="1280"/>
        <v/>
      </c>
      <c r="E464" s="625" t="str">
        <f t="shared" si="1280"/>
        <v/>
      </c>
      <c r="F464" s="625" t="str">
        <f t="shared" si="1280"/>
        <v/>
      </c>
      <c r="G464" s="625" t="str">
        <f t="shared" si="1280"/>
        <v/>
      </c>
      <c r="H464" s="625" t="str">
        <f t="shared" si="1280"/>
        <v/>
      </c>
      <c r="I464" s="625" t="str">
        <f t="shared" si="1280"/>
        <v/>
      </c>
      <c r="J464" s="625" t="str">
        <f t="shared" si="1280"/>
        <v/>
      </c>
      <c r="K464" s="625" t="str">
        <f t="shared" si="1280"/>
        <v/>
      </c>
      <c r="L464" s="625" t="str">
        <f t="shared" si="1280"/>
        <v/>
      </c>
      <c r="M464" s="625" t="str">
        <f t="shared" si="1280"/>
        <v/>
      </c>
      <c r="N464" s="625" t="str">
        <f t="shared" si="1280"/>
        <v/>
      </c>
      <c r="O464" s="625" t="str">
        <f t="shared" si="1280"/>
        <v/>
      </c>
      <c r="P464" s="625" t="str">
        <f t="shared" si="1280"/>
        <v/>
      </c>
      <c r="Q464" s="625" t="str">
        <f t="shared" si="1280"/>
        <v/>
      </c>
      <c r="R464" s="625" t="str">
        <f t="shared" si="1280"/>
        <v/>
      </c>
      <c r="S464" s="644"/>
      <c r="T464" s="625" t="str">
        <f t="shared" ref="T464:AD464" si="1281">IF(T462="","",T462*T463/T$46/365/$G$1)</f>
        <v/>
      </c>
      <c r="U464" s="625">
        <f t="shared" si="1281"/>
        <v>9.46331506849315E-2</v>
      </c>
      <c r="V464" s="625">
        <f t="shared" si="1281"/>
        <v>4.0557064579256355E-2</v>
      </c>
      <c r="W464" s="625">
        <f t="shared" si="1281"/>
        <v>8.8718578767123274E-2</v>
      </c>
      <c r="X464" s="625">
        <f t="shared" si="1281"/>
        <v>0.11829143835616435</v>
      </c>
      <c r="Y464" s="625">
        <f t="shared" si="1281"/>
        <v>9.46331506849315E-2</v>
      </c>
      <c r="Z464" s="625">
        <f t="shared" si="1281"/>
        <v>0.11829143835616435</v>
      </c>
      <c r="AA464" s="625">
        <f t="shared" si="1281"/>
        <v>0.11829143835616435</v>
      </c>
      <c r="AB464" s="625">
        <f t="shared" si="1281"/>
        <v>0.14194972602739725</v>
      </c>
      <c r="AC464" s="625">
        <f t="shared" si="1281"/>
        <v>0.11355978082191778</v>
      </c>
      <c r="AD464" s="625">
        <f t="shared" si="1281"/>
        <v>0.14194972602739722</v>
      </c>
      <c r="AE464" s="625"/>
      <c r="AF464" s="625"/>
      <c r="AG464" s="625"/>
      <c r="AH464" s="625"/>
      <c r="AI464" s="625"/>
      <c r="AJ464" s="625"/>
      <c r="AK464" s="644"/>
      <c r="AL464" s="625">
        <f t="shared" ref="AL464:AV464" si="1282">IF(AL462="","",AL462*AL463/AL$46/365/$G$1)</f>
        <v>3.5487431506849312E-2</v>
      </c>
      <c r="AM464" s="625">
        <f t="shared" si="1282"/>
        <v>0.11355978082191778</v>
      </c>
      <c r="AN464" s="625" t="str">
        <f t="shared" si="1282"/>
        <v/>
      </c>
      <c r="AO464" s="625">
        <f t="shared" si="1282"/>
        <v>4.0557064579256355E-2</v>
      </c>
      <c r="AP464" s="625">
        <f t="shared" si="1282"/>
        <v>8.111412915851271E-2</v>
      </c>
      <c r="AQ464" s="625" t="str">
        <f t="shared" si="1282"/>
        <v/>
      </c>
      <c r="AR464" s="625" t="str">
        <f t="shared" si="1282"/>
        <v/>
      </c>
      <c r="AS464" s="625">
        <f t="shared" si="1282"/>
        <v>9.46331506849315E-2</v>
      </c>
      <c r="AT464" s="625">
        <f t="shared" si="1282"/>
        <v>0.11355978082191778</v>
      </c>
      <c r="AU464" s="625">
        <f t="shared" si="1282"/>
        <v>8.111412915851271E-2</v>
      </c>
      <c r="AV464" s="625">
        <f t="shared" si="1282"/>
        <v>9.46331506849315E-2</v>
      </c>
      <c r="AW464" s="625"/>
      <c r="AX464" s="625"/>
      <c r="AY464" s="625"/>
      <c r="AZ464" s="625"/>
      <c r="BA464" s="625"/>
      <c r="BB464" s="625"/>
      <c r="BC464" s="644"/>
      <c r="BD464" s="625">
        <f t="shared" ref="BD464:BN464" si="1283">IF(BD462="","",BD462*BD463/BD$46/365/$G$1)</f>
        <v>9.46331506849315E-2</v>
      </c>
      <c r="BE464" s="625">
        <f t="shared" si="1283"/>
        <v>9.46331506849315E-2</v>
      </c>
      <c r="BF464" s="625">
        <f t="shared" si="1283"/>
        <v>0.11355978082191778</v>
      </c>
      <c r="BG464" s="625">
        <f t="shared" si="1283"/>
        <v>9.46331506849315E-2</v>
      </c>
      <c r="BH464" s="625">
        <f t="shared" si="1283"/>
        <v>0.11355978082191778</v>
      </c>
      <c r="BI464" s="625">
        <f t="shared" si="1283"/>
        <v>9.46331506849315E-2</v>
      </c>
      <c r="BJ464" s="625">
        <f t="shared" si="1283"/>
        <v>9.46331506849315E-2</v>
      </c>
      <c r="BK464" s="625">
        <f t="shared" si="1283"/>
        <v>0.14194972602739725</v>
      </c>
      <c r="BL464" s="625">
        <f t="shared" si="1283"/>
        <v>0.189266301369863</v>
      </c>
      <c r="BM464" s="625">
        <f t="shared" si="1283"/>
        <v>0.2838994520547945</v>
      </c>
      <c r="BN464" s="625">
        <f t="shared" si="1283"/>
        <v>0.14194972602739725</v>
      </c>
      <c r="BO464" s="625"/>
      <c r="BP464" s="625"/>
      <c r="BQ464" s="625"/>
      <c r="BR464" s="625"/>
      <c r="BS464" s="625"/>
      <c r="BT464" s="625"/>
      <c r="BU464" s="644"/>
      <c r="BV464" s="625" t="str">
        <f>IF(BV462="","",BV462*BV463/BV$46/365/$G$1)</f>
        <v/>
      </c>
      <c r="BW464" s="625">
        <f>IF(BW462="","",BW462*BW463/BW$46/365/$G$1)</f>
        <v>9.46331506849315E-2</v>
      </c>
      <c r="BX464" s="625">
        <f>IF(BX462="","",BX462*BX463/BX$46/365/$G$1)</f>
        <v>9.46331506849315E-2</v>
      </c>
      <c r="BY464" s="625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324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9.46331506849315E-2</v>
      </c>
      <c r="CE464" s="1325">
        <f t="shared" si="1271"/>
        <v>9.46331506849315E-2</v>
      </c>
      <c r="CF464" s="1325">
        <f t="shared" si="1271"/>
        <v>9.46331506849315E-2</v>
      </c>
      <c r="CG464" s="1325">
        <f t="shared" si="1271"/>
        <v>9.46331506849315E-2</v>
      </c>
      <c r="CH464" s="1325">
        <f t="shared" si="1271"/>
        <v>9.46331506849315E-2</v>
      </c>
      <c r="CI464" s="1326">
        <f t="shared" si="1271"/>
        <v>0.11355978082191778</v>
      </c>
      <c r="CJ464" s="1325">
        <f t="shared" si="1271"/>
        <v>0.11355978082191778</v>
      </c>
      <c r="CK464" s="1325">
        <f t="shared" si="1271"/>
        <v>0.14194972602739725</v>
      </c>
      <c r="CL464" s="1325">
        <f t="shared" si="1271"/>
        <v>0.14194972602739725</v>
      </c>
      <c r="CM464" s="1325">
        <f t="shared" si="1271"/>
        <v>0.189266301369863</v>
      </c>
      <c r="CN464" s="1324">
        <f t="shared" si="1271"/>
        <v>0.2838994520547945</v>
      </c>
      <c r="CO464" s="530" t="str">
        <f t="shared" si="1251"/>
        <v/>
      </c>
      <c r="CP464" s="531" t="str">
        <f t="shared" si="1252"/>
        <v/>
      </c>
      <c r="CQ464" s="531">
        <f t="shared" si="1253"/>
        <v>9.46331506849315E-2</v>
      </c>
      <c r="CR464" s="531">
        <f t="shared" si="1254"/>
        <v>9.46331506849315E-2</v>
      </c>
      <c r="CS464" s="531">
        <f t="shared" si="1255"/>
        <v>9.46331506849315E-2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0.11355978082191778</v>
      </c>
      <c r="CX464" s="531">
        <f t="shared" si="1260"/>
        <v>0.14194972602739725</v>
      </c>
      <c r="CY464" s="531">
        <f t="shared" si="1261"/>
        <v>0.14194972602739725</v>
      </c>
      <c r="CZ464" s="531">
        <f t="shared" si="1262"/>
        <v>0.189266301369863</v>
      </c>
      <c r="DA464" s="531">
        <f t="shared" si="1263"/>
        <v>0.2838994520547945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5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70"/>
      <c r="L465" s="312"/>
      <c r="M465" s="670"/>
      <c r="N465" s="312"/>
      <c r="O465" s="670"/>
      <c r="P465" s="312"/>
      <c r="Q465" s="670"/>
      <c r="R465" s="312"/>
      <c r="S465" s="634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70"/>
      <c r="AF465" s="670"/>
      <c r="AG465" s="670"/>
      <c r="AH465" s="670"/>
      <c r="AI465" s="670"/>
      <c r="AJ465" s="670"/>
      <c r="AK465" s="634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4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4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80">
        <f t="shared" si="1184"/>
        <v>83.125</v>
      </c>
      <c r="CD465" s="1321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2">
        <f t="shared" si="1284"/>
        <v>70</v>
      </c>
      <c r="CF465" s="1322">
        <f t="shared" si="1284"/>
        <v>70</v>
      </c>
      <c r="CG465" s="1322">
        <f t="shared" si="1284"/>
        <v>70</v>
      </c>
      <c r="CH465" s="1322">
        <f t="shared" si="1284"/>
        <v>80</v>
      </c>
      <c r="CI465" s="1323">
        <f t="shared" si="1284"/>
        <v>80</v>
      </c>
      <c r="CJ465" s="1322">
        <f t="shared" si="1284"/>
        <v>85</v>
      </c>
      <c r="CK465" s="1322">
        <f t="shared" si="1284"/>
        <v>90</v>
      </c>
      <c r="CL465" s="1322">
        <f t="shared" si="1284"/>
        <v>90</v>
      </c>
      <c r="CM465" s="1322">
        <f t="shared" si="1284"/>
        <v>100</v>
      </c>
      <c r="CN465" s="1321">
        <f t="shared" si="1284"/>
        <v>120</v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70</v>
      </c>
      <c r="CS465" s="543">
        <f t="shared" si="1255"/>
        <v>70</v>
      </c>
      <c r="CT465" s="543">
        <f t="shared" si="1256"/>
        <v>70</v>
      </c>
      <c r="CU465" s="544">
        <f t="shared" si="1257"/>
        <v>80</v>
      </c>
      <c r="CV465" s="544">
        <f t="shared" si="1258"/>
        <v>80</v>
      </c>
      <c r="CW465" s="544">
        <f t="shared" si="1259"/>
        <v>85</v>
      </c>
      <c r="CX465" s="543">
        <f t="shared" si="1260"/>
        <v>90</v>
      </c>
      <c r="CY465" s="543">
        <f t="shared" si="1261"/>
        <v>90</v>
      </c>
      <c r="CZ465" s="543">
        <f t="shared" si="1262"/>
        <v>100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5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2" t="str">
        <f t="shared" ref="B466:R466" si="1285">IF(B465="","",B460*B465*B461)</f>
        <v/>
      </c>
      <c r="C466" s="622" t="str">
        <f t="shared" si="1285"/>
        <v/>
      </c>
      <c r="D466" s="622" t="str">
        <f t="shared" si="1285"/>
        <v/>
      </c>
      <c r="E466" s="622" t="str">
        <f t="shared" si="1285"/>
        <v/>
      </c>
      <c r="F466" s="622" t="str">
        <f t="shared" si="1285"/>
        <v/>
      </c>
      <c r="G466" s="622" t="str">
        <f t="shared" si="1285"/>
        <v/>
      </c>
      <c r="H466" s="622" t="str">
        <f t="shared" si="1285"/>
        <v/>
      </c>
      <c r="I466" s="622" t="str">
        <f t="shared" si="1285"/>
        <v/>
      </c>
      <c r="J466" s="622" t="str">
        <f t="shared" si="1285"/>
        <v/>
      </c>
      <c r="K466" s="622" t="str">
        <f t="shared" si="1285"/>
        <v/>
      </c>
      <c r="L466" s="622" t="str">
        <f t="shared" si="1285"/>
        <v/>
      </c>
      <c r="M466" s="622" t="str">
        <f t="shared" si="1285"/>
        <v/>
      </c>
      <c r="N466" s="622" t="str">
        <f t="shared" si="1285"/>
        <v/>
      </c>
      <c r="O466" s="622" t="str">
        <f t="shared" si="1285"/>
        <v/>
      </c>
      <c r="P466" s="622" t="str">
        <f t="shared" si="1285"/>
        <v/>
      </c>
      <c r="Q466" s="622" t="str">
        <f t="shared" si="1285"/>
        <v/>
      </c>
      <c r="R466" s="622" t="str">
        <f t="shared" si="1285"/>
        <v/>
      </c>
      <c r="S466" s="654"/>
      <c r="T466" s="622" t="str">
        <f t="shared" ref="T466:AD466" si="1286">IF(T465="","",T460*T465*T461)</f>
        <v/>
      </c>
      <c r="U466" s="622">
        <f t="shared" si="1286"/>
        <v>720</v>
      </c>
      <c r="V466" s="622">
        <f t="shared" si="1286"/>
        <v>540</v>
      </c>
      <c r="W466" s="622">
        <f t="shared" si="1286"/>
        <v>1320</v>
      </c>
      <c r="X466" s="622">
        <f t="shared" si="1286"/>
        <v>1380</v>
      </c>
      <c r="Y466" s="622">
        <f t="shared" si="1286"/>
        <v>960</v>
      </c>
      <c r="Z466" s="622">
        <f t="shared" si="1286"/>
        <v>1380</v>
      </c>
      <c r="AA466" s="622">
        <f t="shared" si="1286"/>
        <v>1440</v>
      </c>
      <c r="AB466" s="622">
        <f t="shared" si="1286"/>
        <v>1020</v>
      </c>
      <c r="AC466" s="622">
        <f t="shared" si="1286"/>
        <v>960</v>
      </c>
      <c r="AD466" s="622">
        <f t="shared" si="1286"/>
        <v>1440</v>
      </c>
      <c r="AE466" s="622"/>
      <c r="AF466" s="622"/>
      <c r="AG466" s="622"/>
      <c r="AH466" s="622"/>
      <c r="AI466" s="622"/>
      <c r="AJ466" s="622"/>
      <c r="AK466" s="654"/>
      <c r="AL466" s="622">
        <f t="shared" ref="AL466:AV466" si="1287">IF(AL465="","",AL460*AL465*AL461)</f>
        <v>360</v>
      </c>
      <c r="AM466" s="622">
        <f t="shared" si="1287"/>
        <v>780</v>
      </c>
      <c r="AN466" s="622" t="str">
        <f t="shared" si="1287"/>
        <v/>
      </c>
      <c r="AO466" s="622">
        <f t="shared" si="1287"/>
        <v>672</v>
      </c>
      <c r="AP466" s="622">
        <f t="shared" si="1287"/>
        <v>840</v>
      </c>
      <c r="AQ466" s="622" t="str">
        <f t="shared" si="1287"/>
        <v/>
      </c>
      <c r="AR466" s="622" t="str">
        <f t="shared" si="1287"/>
        <v/>
      </c>
      <c r="AS466" s="622">
        <f t="shared" si="1287"/>
        <v>1080</v>
      </c>
      <c r="AT466" s="622">
        <f t="shared" si="1287"/>
        <v>1140</v>
      </c>
      <c r="AU466" s="622">
        <f t="shared" si="1287"/>
        <v>900</v>
      </c>
      <c r="AV466" s="622">
        <f t="shared" si="1287"/>
        <v>720</v>
      </c>
      <c r="AW466" s="622"/>
      <c r="AX466" s="622"/>
      <c r="AY466" s="622"/>
      <c r="AZ466" s="622"/>
      <c r="BA466" s="622"/>
      <c r="BB466" s="622"/>
      <c r="BC466" s="654"/>
      <c r="BD466" s="622">
        <f t="shared" ref="BD466:BN466" si="1288">IF(BD465="","",BD460*BD465*BD461)</f>
        <v>960</v>
      </c>
      <c r="BE466" s="622">
        <f t="shared" si="1288"/>
        <v>1080</v>
      </c>
      <c r="BF466" s="622">
        <f t="shared" si="1288"/>
        <v>960</v>
      </c>
      <c r="BG466" s="622">
        <f t="shared" si="1288"/>
        <v>1020</v>
      </c>
      <c r="BH466" s="622">
        <f t="shared" si="1288"/>
        <v>840</v>
      </c>
      <c r="BI466" s="622">
        <f t="shared" si="1288"/>
        <v>1440</v>
      </c>
      <c r="BJ466" s="622">
        <f t="shared" si="1288"/>
        <v>1080</v>
      </c>
      <c r="BK466" s="622">
        <f t="shared" si="1288"/>
        <v>1200</v>
      </c>
      <c r="BL466" s="622">
        <f t="shared" si="1288"/>
        <v>840</v>
      </c>
      <c r="BM466" s="622" t="str">
        <f t="shared" si="1288"/>
        <v/>
      </c>
      <c r="BN466" s="622">
        <f t="shared" si="1288"/>
        <v>840</v>
      </c>
      <c r="BO466" s="622"/>
      <c r="BP466" s="622"/>
      <c r="BQ466" s="622"/>
      <c r="BR466" s="622"/>
      <c r="BS466" s="622"/>
      <c r="BT466" s="622"/>
      <c r="BU466" s="654"/>
      <c r="BV466" s="622" t="str">
        <f>IF(BV465="","",BV460*BV465*BV461)</f>
        <v/>
      </c>
      <c r="BW466" s="622">
        <f>IF(BW465="","",BW460*BW465*BW461)</f>
        <v>1020</v>
      </c>
      <c r="BX466" s="622">
        <f>IF(BX465="","",BX460*BX465*BX461)</f>
        <v>840</v>
      </c>
      <c r="BY466" s="622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80">
        <f t="shared" si="1184"/>
        <v>997.5</v>
      </c>
      <c r="CD466" s="1321" t="str">
        <f t="shared" si="1284"/>
        <v/>
      </c>
      <c r="CE466" s="1322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840</v>
      </c>
      <c r="CF466" s="1322">
        <f t="shared" si="1289"/>
        <v>840</v>
      </c>
      <c r="CG466" s="1322">
        <f t="shared" si="1289"/>
        <v>840</v>
      </c>
      <c r="CH466" s="1322">
        <f t="shared" si="1289"/>
        <v>960</v>
      </c>
      <c r="CI466" s="1323">
        <f t="shared" si="1289"/>
        <v>960</v>
      </c>
      <c r="CJ466" s="1322">
        <f t="shared" si="1289"/>
        <v>1020</v>
      </c>
      <c r="CK466" s="1322">
        <f t="shared" si="1289"/>
        <v>1080</v>
      </c>
      <c r="CL466" s="1322">
        <f t="shared" si="1289"/>
        <v>1080</v>
      </c>
      <c r="CM466" s="1322">
        <f t="shared" si="1289"/>
        <v>1200</v>
      </c>
      <c r="CN466" s="1321">
        <f t="shared" si="1289"/>
        <v>1440</v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840</v>
      </c>
      <c r="CS466" s="543">
        <f t="shared" si="1255"/>
        <v>840</v>
      </c>
      <c r="CT466" s="543">
        <f t="shared" si="1256"/>
        <v>840</v>
      </c>
      <c r="CU466" s="544">
        <f t="shared" si="1257"/>
        <v>960</v>
      </c>
      <c r="CV466" s="544">
        <f t="shared" si="1258"/>
        <v>960</v>
      </c>
      <c r="CW466" s="544">
        <f t="shared" si="1259"/>
        <v>1020</v>
      </c>
      <c r="CX466" s="543">
        <f t="shared" si="1260"/>
        <v>1080</v>
      </c>
      <c r="CY466" s="543">
        <f t="shared" si="1261"/>
        <v>1080</v>
      </c>
      <c r="CZ466" s="543">
        <f t="shared" si="1262"/>
        <v>1200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5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7" t="s">
        <v>746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6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6"/>
      <c r="AL467" s="635" t="s">
        <v>285</v>
      </c>
      <c r="AM467" s="635" t="s">
        <v>285</v>
      </c>
      <c r="AN467" s="635" t="s">
        <v>285</v>
      </c>
      <c r="AO467" s="635" t="s">
        <v>285</v>
      </c>
      <c r="AP467" s="635" t="s">
        <v>285</v>
      </c>
      <c r="AQ467" s="635" t="s">
        <v>285</v>
      </c>
      <c r="AR467" s="635" t="s">
        <v>285</v>
      </c>
      <c r="AS467" s="635" t="s">
        <v>285</v>
      </c>
      <c r="AT467" s="635" t="s">
        <v>285</v>
      </c>
      <c r="AU467" s="635" t="s">
        <v>285</v>
      </c>
      <c r="AV467" s="635" t="s">
        <v>285</v>
      </c>
      <c r="AW467" s="635"/>
      <c r="AX467" s="635"/>
      <c r="AY467" s="635"/>
      <c r="AZ467" s="635"/>
      <c r="BA467" s="635"/>
      <c r="BB467" s="635"/>
      <c r="BC467" s="1006"/>
      <c r="BD467" s="635" t="s">
        <v>285</v>
      </c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6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9" t="str">
        <f t="shared" si="1184"/>
        <v/>
      </c>
      <c r="CD467" s="1328"/>
      <c r="CE467" s="1328"/>
      <c r="CF467" s="1328"/>
      <c r="CG467" s="1328"/>
      <c r="CH467" s="1328"/>
      <c r="CI467" s="1328"/>
      <c r="CJ467" s="1328"/>
      <c r="CK467" s="1328"/>
      <c r="CL467" s="1328"/>
      <c r="CM467" s="1328"/>
      <c r="CN467" s="1328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31" t="s">
        <v>268</v>
      </c>
      <c r="B468" s="635"/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1006"/>
      <c r="T468" s="635">
        <v>10</v>
      </c>
      <c r="U468" s="635">
        <v>25</v>
      </c>
      <c r="V468" s="635">
        <v>25</v>
      </c>
      <c r="W468" s="635">
        <v>25</v>
      </c>
      <c r="X468" s="635">
        <v>10</v>
      </c>
      <c r="Y468" s="635">
        <v>25</v>
      </c>
      <c r="Z468" s="635">
        <v>25</v>
      </c>
      <c r="AA468" s="635">
        <v>25</v>
      </c>
      <c r="AB468" s="635">
        <v>10</v>
      </c>
      <c r="AC468" s="635">
        <v>10</v>
      </c>
      <c r="AD468" s="635">
        <v>10</v>
      </c>
      <c r="AE468" s="635"/>
      <c r="AF468" s="635"/>
      <c r="AG468" s="635"/>
      <c r="AH468" s="635"/>
      <c r="AI468" s="635"/>
      <c r="AJ468" s="635"/>
      <c r="AK468" s="1006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15</v>
      </c>
      <c r="AV468" s="635">
        <v>10</v>
      </c>
      <c r="AW468" s="635"/>
      <c r="AX468" s="635"/>
      <c r="AY468" s="635"/>
      <c r="AZ468" s="635"/>
      <c r="BA468" s="635"/>
      <c r="BB468" s="635"/>
      <c r="BC468" s="1006"/>
      <c r="BD468" s="635">
        <v>25</v>
      </c>
      <c r="BE468" s="635">
        <v>10</v>
      </c>
      <c r="BF468" s="635">
        <v>12.5</v>
      </c>
      <c r="BG468" s="635">
        <v>25</v>
      </c>
      <c r="BH468" s="635">
        <v>25</v>
      </c>
      <c r="BI468" s="635">
        <v>10</v>
      </c>
      <c r="BJ468" s="635">
        <v>12.5</v>
      </c>
      <c r="BK468" s="635">
        <v>25</v>
      </c>
      <c r="BL468" s="635">
        <v>10</v>
      </c>
      <c r="BM468" s="635">
        <v>10</v>
      </c>
      <c r="BN468" s="635">
        <v>25</v>
      </c>
      <c r="BO468" s="635"/>
      <c r="BP468" s="635"/>
      <c r="BQ468" s="635"/>
      <c r="BR468" s="635"/>
      <c r="BS468" s="635"/>
      <c r="BT468" s="635"/>
      <c r="BU468" s="1006"/>
      <c r="BV468" s="635"/>
      <c r="BW468" s="635">
        <v>10</v>
      </c>
      <c r="BX468" s="635">
        <v>10</v>
      </c>
      <c r="BY468" s="635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80">
        <f t="shared" si="1184"/>
        <v>17.222222222222221</v>
      </c>
      <c r="CD468" s="1321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2">
        <f t="shared" si="1290"/>
        <v>10</v>
      </c>
      <c r="CF468" s="1322">
        <f t="shared" si="1290"/>
        <v>10</v>
      </c>
      <c r="CG468" s="1322">
        <f t="shared" si="1290"/>
        <v>10</v>
      </c>
      <c r="CH468" s="1322">
        <f t="shared" si="1290"/>
        <v>12.5</v>
      </c>
      <c r="CI468" s="1323">
        <f t="shared" si="1290"/>
        <v>12.5</v>
      </c>
      <c r="CJ468" s="1322">
        <f t="shared" si="1290"/>
        <v>25</v>
      </c>
      <c r="CK468" s="1322">
        <f t="shared" si="1290"/>
        <v>25</v>
      </c>
      <c r="CL468" s="1322">
        <f t="shared" si="1290"/>
        <v>25</v>
      </c>
      <c r="CM468" s="1322">
        <f t="shared" si="1290"/>
        <v>25</v>
      </c>
      <c r="CN468" s="1321">
        <f t="shared" si="1290"/>
        <v>25</v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12.5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12.5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31" t="s">
        <v>286</v>
      </c>
      <c r="B469" s="635"/>
      <c r="C469" s="635"/>
      <c r="D469" s="635"/>
      <c r="E469" s="635"/>
      <c r="F469" s="635"/>
      <c r="G469" s="635"/>
      <c r="H469" s="635"/>
      <c r="I469" s="635"/>
      <c r="J469" s="635"/>
      <c r="K469" s="635"/>
      <c r="L469" s="635"/>
      <c r="M469" s="635"/>
      <c r="N469" s="635"/>
      <c r="O469" s="635"/>
      <c r="P469" s="635"/>
      <c r="Q469" s="635"/>
      <c r="R469" s="635"/>
      <c r="S469" s="1006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/>
      <c r="AF469" s="635"/>
      <c r="AG469" s="635"/>
      <c r="AH469" s="635"/>
      <c r="AI469" s="635"/>
      <c r="AJ469" s="635"/>
      <c r="AK469" s="1006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/>
      <c r="AX469" s="635"/>
      <c r="AY469" s="635"/>
      <c r="AZ469" s="635"/>
      <c r="BA469" s="635"/>
      <c r="BB469" s="635"/>
      <c r="BC469" s="1006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/>
      <c r="BP469" s="635"/>
      <c r="BQ469" s="635"/>
      <c r="BR469" s="635"/>
      <c r="BS469" s="635"/>
      <c r="BT469" s="635"/>
      <c r="BU469" s="1006"/>
      <c r="BV469" s="635"/>
      <c r="BW469" s="635">
        <v>1</v>
      </c>
      <c r="BX469" s="635">
        <v>1</v>
      </c>
      <c r="BY469" s="635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80">
        <f t="shared" si="1184"/>
        <v>1</v>
      </c>
      <c r="CD469" s="1321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2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2">
        <f t="shared" si="1311"/>
        <v>1</v>
      </c>
      <c r="CG469" s="1322">
        <f t="shared" si="1311"/>
        <v>1</v>
      </c>
      <c r="CH469" s="1322">
        <f t="shared" si="1311"/>
        <v>1</v>
      </c>
      <c r="CI469" s="1323">
        <f t="shared" si="1311"/>
        <v>1</v>
      </c>
      <c r="CJ469" s="1322">
        <f t="shared" si="1311"/>
        <v>1</v>
      </c>
      <c r="CK469" s="1322">
        <f t="shared" si="1311"/>
        <v>1</v>
      </c>
      <c r="CL469" s="1322">
        <f t="shared" si="1311"/>
        <v>1</v>
      </c>
      <c r="CM469" s="1322">
        <f t="shared" si="1311"/>
        <v>1</v>
      </c>
      <c r="CN469" s="1321">
        <f t="shared" si="1311"/>
        <v>1</v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5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4" t="s">
        <v>287</v>
      </c>
      <c r="B470" s="635"/>
      <c r="C470" s="635"/>
      <c r="D470" s="635"/>
      <c r="E470" s="635"/>
      <c r="F470" s="635"/>
      <c r="G470" s="635"/>
      <c r="H470" s="635"/>
      <c r="I470" s="635"/>
      <c r="J470" s="635"/>
      <c r="K470" s="635"/>
      <c r="L470" s="635"/>
      <c r="M470" s="635"/>
      <c r="N470" s="635"/>
      <c r="O470" s="635"/>
      <c r="P470" s="635"/>
      <c r="Q470" s="635"/>
      <c r="R470" s="635"/>
      <c r="S470" s="1006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/>
      <c r="AF470" s="635"/>
      <c r="AG470" s="635"/>
      <c r="AH470" s="635"/>
      <c r="AI470" s="635"/>
      <c r="AJ470" s="635"/>
      <c r="AK470" s="1006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/>
      <c r="AX470" s="635"/>
      <c r="AY470" s="635"/>
      <c r="AZ470" s="635"/>
      <c r="BA470" s="635"/>
      <c r="BB470" s="635"/>
      <c r="BC470" s="1006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4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/>
      <c r="BP470" s="635"/>
      <c r="BQ470" s="635"/>
      <c r="BR470" s="635"/>
      <c r="BS470" s="635"/>
      <c r="BT470" s="635"/>
      <c r="BU470" s="1006"/>
      <c r="BV470" s="635"/>
      <c r="BW470" s="635">
        <v>12</v>
      </c>
      <c r="BX470" s="635">
        <v>12</v>
      </c>
      <c r="BY470" s="635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80">
        <f t="shared" si="1184"/>
        <v>12</v>
      </c>
      <c r="CD470" s="1321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</v>
      </c>
      <c r="CE470" s="1322">
        <f t="shared" si="1311"/>
        <v>12</v>
      </c>
      <c r="CF470" s="1322">
        <f t="shared" si="1311"/>
        <v>12</v>
      </c>
      <c r="CG470" s="1322">
        <f t="shared" si="1311"/>
        <v>12</v>
      </c>
      <c r="CH470" s="1322">
        <f t="shared" si="1311"/>
        <v>12</v>
      </c>
      <c r="CI470" s="1323">
        <f t="shared" si="1311"/>
        <v>12</v>
      </c>
      <c r="CJ470" s="1322">
        <f t="shared" si="1311"/>
        <v>12</v>
      </c>
      <c r="CK470" s="1322">
        <f t="shared" si="1311"/>
        <v>12</v>
      </c>
      <c r="CL470" s="1322">
        <f t="shared" si="1311"/>
        <v>12</v>
      </c>
      <c r="CM470" s="1322">
        <f t="shared" si="1311"/>
        <v>12</v>
      </c>
      <c r="CN470" s="1321">
        <f t="shared" si="1311"/>
        <v>12</v>
      </c>
      <c r="CO470" s="542" t="str">
        <f t="shared" si="1291"/>
        <v/>
      </c>
      <c r="CP470" s="543" t="str">
        <f t="shared" si="1292"/>
        <v/>
      </c>
      <c r="CQ470" s="543">
        <f t="shared" si="1293"/>
        <v>4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5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3" t="s">
        <v>269</v>
      </c>
      <c r="B471" s="1002" t="str">
        <f t="shared" ref="B471:R471" si="1312">IF(B469="","",B468*B469*B470)</f>
        <v/>
      </c>
      <c r="C471" s="751" t="str">
        <f t="shared" si="1312"/>
        <v/>
      </c>
      <c r="D471" s="1002" t="str">
        <f t="shared" si="1312"/>
        <v/>
      </c>
      <c r="E471" s="751" t="str">
        <f t="shared" si="1312"/>
        <v/>
      </c>
      <c r="F471" s="1002" t="str">
        <f t="shared" si="1312"/>
        <v/>
      </c>
      <c r="G471" s="751" t="str">
        <f t="shared" si="1312"/>
        <v/>
      </c>
      <c r="H471" s="1002" t="str">
        <f t="shared" si="1312"/>
        <v/>
      </c>
      <c r="I471" s="751" t="str">
        <f t="shared" si="1312"/>
        <v/>
      </c>
      <c r="J471" s="1002" t="str">
        <f t="shared" si="1312"/>
        <v/>
      </c>
      <c r="K471" s="751" t="str">
        <f t="shared" si="1312"/>
        <v/>
      </c>
      <c r="L471" s="1002" t="str">
        <f t="shared" si="1312"/>
        <v/>
      </c>
      <c r="M471" s="751" t="str">
        <f t="shared" si="1312"/>
        <v/>
      </c>
      <c r="N471" s="1002" t="str">
        <f t="shared" si="1312"/>
        <v/>
      </c>
      <c r="O471" s="751" t="str">
        <f t="shared" si="1312"/>
        <v/>
      </c>
      <c r="P471" s="1002" t="str">
        <f t="shared" si="1312"/>
        <v/>
      </c>
      <c r="Q471" s="751" t="str">
        <f t="shared" si="1312"/>
        <v/>
      </c>
      <c r="R471" s="1002" t="str">
        <f t="shared" si="1312"/>
        <v/>
      </c>
      <c r="S471" s="1007"/>
      <c r="T471" s="751">
        <f t="shared" ref="T471:AD471" si="1313">IF(T469="","",T468*T469*T470)</f>
        <v>120</v>
      </c>
      <c r="U471" s="1002">
        <f t="shared" si="1313"/>
        <v>300</v>
      </c>
      <c r="V471" s="751">
        <f t="shared" si="1313"/>
        <v>300</v>
      </c>
      <c r="W471" s="1002">
        <f t="shared" si="1313"/>
        <v>300</v>
      </c>
      <c r="X471" s="751">
        <f t="shared" si="1313"/>
        <v>120</v>
      </c>
      <c r="Y471" s="1002">
        <f t="shared" si="1313"/>
        <v>300</v>
      </c>
      <c r="Z471" s="751">
        <f t="shared" si="1313"/>
        <v>300</v>
      </c>
      <c r="AA471" s="1002">
        <f t="shared" si="1313"/>
        <v>300</v>
      </c>
      <c r="AB471" s="751">
        <f t="shared" si="1313"/>
        <v>120</v>
      </c>
      <c r="AC471" s="1002">
        <f t="shared" si="1313"/>
        <v>120</v>
      </c>
      <c r="AD471" s="751">
        <f t="shared" si="1313"/>
        <v>120</v>
      </c>
      <c r="AE471" s="1002"/>
      <c r="AF471" s="751"/>
      <c r="AG471" s="1002"/>
      <c r="AH471" s="751"/>
      <c r="AI471" s="1002"/>
      <c r="AJ471" s="751"/>
      <c r="AK471" s="1007"/>
      <c r="AL471" s="751">
        <f t="shared" ref="AL471:AV471" si="1314">IF(AL469="","",AL468*AL469*AL470)</f>
        <v>120</v>
      </c>
      <c r="AM471" s="1002">
        <f t="shared" si="1314"/>
        <v>120</v>
      </c>
      <c r="AN471" s="751">
        <f t="shared" si="1314"/>
        <v>120</v>
      </c>
      <c r="AO471" s="1002">
        <f t="shared" si="1314"/>
        <v>120</v>
      </c>
      <c r="AP471" s="751">
        <f t="shared" si="1314"/>
        <v>120</v>
      </c>
      <c r="AQ471" s="1002">
        <f t="shared" si="1314"/>
        <v>120</v>
      </c>
      <c r="AR471" s="751">
        <f t="shared" si="1314"/>
        <v>120</v>
      </c>
      <c r="AS471" s="1002">
        <f t="shared" si="1314"/>
        <v>120</v>
      </c>
      <c r="AT471" s="751">
        <f t="shared" si="1314"/>
        <v>120</v>
      </c>
      <c r="AU471" s="1002">
        <f t="shared" si="1314"/>
        <v>180</v>
      </c>
      <c r="AV471" s="751">
        <f t="shared" si="1314"/>
        <v>120</v>
      </c>
      <c r="AW471" s="1002"/>
      <c r="AX471" s="751"/>
      <c r="AY471" s="1002"/>
      <c r="AZ471" s="751"/>
      <c r="BA471" s="1002"/>
      <c r="BB471" s="751"/>
      <c r="BC471" s="1007"/>
      <c r="BD471" s="751">
        <f t="shared" ref="BD471:BN471" si="1315">IF(BD469="","",BD468*BD469*BD470)</f>
        <v>300</v>
      </c>
      <c r="BE471" s="751">
        <f t="shared" si="1315"/>
        <v>120</v>
      </c>
      <c r="BF471" s="1002">
        <f t="shared" si="1315"/>
        <v>150</v>
      </c>
      <c r="BG471" s="751">
        <f t="shared" si="1315"/>
        <v>300</v>
      </c>
      <c r="BH471" s="1002">
        <f t="shared" si="1315"/>
        <v>300</v>
      </c>
      <c r="BI471" s="751">
        <f t="shared" si="1315"/>
        <v>40</v>
      </c>
      <c r="BJ471" s="1002">
        <f t="shared" si="1315"/>
        <v>150</v>
      </c>
      <c r="BK471" s="751">
        <f t="shared" si="1315"/>
        <v>300</v>
      </c>
      <c r="BL471" s="1002">
        <f t="shared" si="1315"/>
        <v>120</v>
      </c>
      <c r="BM471" s="751">
        <f t="shared" si="1315"/>
        <v>120</v>
      </c>
      <c r="BN471" s="1002">
        <f t="shared" si="1315"/>
        <v>300</v>
      </c>
      <c r="BO471" s="751"/>
      <c r="BP471" s="1002"/>
      <c r="BQ471" s="751"/>
      <c r="BR471" s="1002"/>
      <c r="BS471" s="751"/>
      <c r="BT471" s="1002"/>
      <c r="BU471" s="1007"/>
      <c r="BV471" s="751" t="str">
        <f>IF(BV469="","",BV468*BV469*BV470)</f>
        <v/>
      </c>
      <c r="BW471" s="1002">
        <f>IF(BW469="","",BW468*BW469*BW470)</f>
        <v>120</v>
      </c>
      <c r="BX471" s="751">
        <f>IF(BX469="","",BX468*BX469*BX470)</f>
        <v>120</v>
      </c>
      <c r="BY471" s="1002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80">
        <f t="shared" si="1184"/>
        <v>206.66666666666666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22">
        <f t="shared" si="1311"/>
        <v>120</v>
      </c>
      <c r="CF471" s="1322">
        <f t="shared" si="1311"/>
        <v>120</v>
      </c>
      <c r="CG471" s="1322">
        <f t="shared" si="1311"/>
        <v>120</v>
      </c>
      <c r="CH471" s="1322">
        <f t="shared" si="1311"/>
        <v>150</v>
      </c>
      <c r="CI471" s="1323">
        <f t="shared" si="1311"/>
        <v>150</v>
      </c>
      <c r="CJ471" s="1322">
        <f t="shared" si="1311"/>
        <v>300</v>
      </c>
      <c r="CK471" s="1322">
        <f t="shared" si="1311"/>
        <v>300</v>
      </c>
      <c r="CL471" s="1322">
        <f t="shared" si="1311"/>
        <v>300</v>
      </c>
      <c r="CM471" s="1322">
        <f t="shared" si="1311"/>
        <v>300</v>
      </c>
      <c r="CN471" s="1321">
        <f t="shared" si="1311"/>
        <v>300</v>
      </c>
      <c r="CO471" s="542" t="str">
        <f t="shared" si="1291"/>
        <v/>
      </c>
      <c r="CP471" s="543" t="str">
        <f t="shared" si="1292"/>
        <v/>
      </c>
      <c r="CQ471" s="543">
        <f t="shared" si="1293"/>
        <v>40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150</v>
      </c>
      <c r="CV471" s="544">
        <f t="shared" si="1298"/>
        <v>150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5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3" t="s">
        <v>296</v>
      </c>
      <c r="B472" s="1003">
        <f>3540*$K$1</f>
        <v>14821.271999999999</v>
      </c>
      <c r="C472" s="1003">
        <f t="shared" ref="C472:R472" si="1316">3540*$K$1</f>
        <v>14821.271999999999</v>
      </c>
      <c r="D472" s="1003">
        <f t="shared" si="1316"/>
        <v>14821.271999999999</v>
      </c>
      <c r="E472" s="1003">
        <f t="shared" si="1316"/>
        <v>14821.271999999999</v>
      </c>
      <c r="F472" s="1003">
        <f t="shared" si="1316"/>
        <v>14821.271999999999</v>
      </c>
      <c r="G472" s="1003">
        <f t="shared" si="1316"/>
        <v>14821.271999999999</v>
      </c>
      <c r="H472" s="1003">
        <f t="shared" si="1316"/>
        <v>14821.271999999999</v>
      </c>
      <c r="I472" s="1003">
        <f t="shared" si="1316"/>
        <v>14821.271999999999</v>
      </c>
      <c r="J472" s="1003">
        <f t="shared" si="1316"/>
        <v>14821.271999999999</v>
      </c>
      <c r="K472" s="1003">
        <f t="shared" si="1316"/>
        <v>14821.271999999999</v>
      </c>
      <c r="L472" s="1003">
        <f t="shared" si="1316"/>
        <v>14821.271999999999</v>
      </c>
      <c r="M472" s="1003">
        <f t="shared" si="1316"/>
        <v>14821.271999999999</v>
      </c>
      <c r="N472" s="1003">
        <f t="shared" si="1316"/>
        <v>14821.271999999999</v>
      </c>
      <c r="O472" s="1003">
        <f t="shared" si="1316"/>
        <v>14821.271999999999</v>
      </c>
      <c r="P472" s="1003">
        <f t="shared" si="1316"/>
        <v>14821.271999999999</v>
      </c>
      <c r="Q472" s="1003">
        <f t="shared" si="1316"/>
        <v>14821.271999999999</v>
      </c>
      <c r="R472" s="1003">
        <f t="shared" si="1316"/>
        <v>14821.271999999999</v>
      </c>
      <c r="S472" s="1006"/>
      <c r="T472" s="1003">
        <f>3540*$K$1</f>
        <v>14821.271999999999</v>
      </c>
      <c r="U472" s="1003">
        <f t="shared" ref="U472:AD472" si="1317">3540*$K$1</f>
        <v>14821.271999999999</v>
      </c>
      <c r="V472" s="1003">
        <f t="shared" si="1317"/>
        <v>14821.271999999999</v>
      </c>
      <c r="W472" s="1003">
        <f t="shared" si="1317"/>
        <v>14821.271999999999</v>
      </c>
      <c r="X472" s="1003">
        <f t="shared" si="1317"/>
        <v>14821.271999999999</v>
      </c>
      <c r="Y472" s="1003">
        <f t="shared" si="1317"/>
        <v>14821.271999999999</v>
      </c>
      <c r="Z472" s="1003">
        <f t="shared" si="1317"/>
        <v>14821.271999999999</v>
      </c>
      <c r="AA472" s="1003">
        <f t="shared" si="1317"/>
        <v>14821.271999999999</v>
      </c>
      <c r="AB472" s="1003">
        <f t="shared" si="1317"/>
        <v>14821.271999999999</v>
      </c>
      <c r="AC472" s="1003">
        <f t="shared" si="1317"/>
        <v>14821.271999999999</v>
      </c>
      <c r="AD472" s="1003">
        <f t="shared" si="1317"/>
        <v>14821.271999999999</v>
      </c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V472" si="1318">3540*$K$1</f>
        <v>14821.271999999999</v>
      </c>
      <c r="AN472" s="1003">
        <f t="shared" si="1318"/>
        <v>14821.271999999999</v>
      </c>
      <c r="AO472" s="1003">
        <f t="shared" si="1318"/>
        <v>14821.271999999999</v>
      </c>
      <c r="AP472" s="1003">
        <f t="shared" si="1318"/>
        <v>14821.271999999999</v>
      </c>
      <c r="AQ472" s="1003">
        <f t="shared" si="1318"/>
        <v>14821.271999999999</v>
      </c>
      <c r="AR472" s="1003">
        <f t="shared" si="1318"/>
        <v>14821.271999999999</v>
      </c>
      <c r="AS472" s="1003">
        <f t="shared" si="1318"/>
        <v>14821.271999999999</v>
      </c>
      <c r="AT472" s="1003">
        <f t="shared" si="1318"/>
        <v>14821.271999999999</v>
      </c>
      <c r="AU472" s="1003">
        <f t="shared" si="1318"/>
        <v>14821.271999999999</v>
      </c>
      <c r="AV472" s="1003">
        <f t="shared" si="1318"/>
        <v>14821.271999999999</v>
      </c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19">3540*$K$1</f>
        <v>14821.271999999999</v>
      </c>
      <c r="BF472" s="1003">
        <f t="shared" si="1319"/>
        <v>14821.271999999999</v>
      </c>
      <c r="BG472" s="1003">
        <f t="shared" si="1319"/>
        <v>14821.271999999999</v>
      </c>
      <c r="BH472" s="1003">
        <f t="shared" si="1319"/>
        <v>14821.271999999999</v>
      </c>
      <c r="BI472" s="1003">
        <f t="shared" si="1319"/>
        <v>14821.271999999999</v>
      </c>
      <c r="BJ472" s="1003">
        <f t="shared" si="1319"/>
        <v>14821.271999999999</v>
      </c>
      <c r="BK472" s="1003">
        <f t="shared" si="1319"/>
        <v>14821.271999999999</v>
      </c>
      <c r="BL472" s="1003">
        <f t="shared" si="1319"/>
        <v>14821.271999999999</v>
      </c>
      <c r="BM472" s="1003">
        <f t="shared" si="1319"/>
        <v>14821.271999999999</v>
      </c>
      <c r="BN472" s="1003">
        <f t="shared" si="1319"/>
        <v>14821.271999999999</v>
      </c>
      <c r="BO472" s="1003"/>
      <c r="BP472" s="1003"/>
      <c r="BQ472" s="1003"/>
      <c r="BR472" s="1003"/>
      <c r="BS472" s="1003"/>
      <c r="BT472" s="1003"/>
      <c r="BU472" s="1006"/>
      <c r="BV472" s="1003">
        <f t="shared" si="1319"/>
        <v>14821.271999999999</v>
      </c>
      <c r="BW472" s="1003">
        <f t="shared" si="1319"/>
        <v>14821.271999999999</v>
      </c>
      <c r="BX472" s="1003">
        <f t="shared" si="1319"/>
        <v>14821.271999999999</v>
      </c>
      <c r="BY472" s="1003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80">
        <f t="shared" ref="CC472:CC503" si="1323">IF(DH472&lt;3,"",(SUM(BD472:BT472)-MIN(BD472:BT472)-MAX(BD472:BT472))/(DH472-2))</f>
        <v>14821.272000000001</v>
      </c>
      <c r="CD472" s="1321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2">
        <f t="shared" si="1311"/>
        <v>14821.271999999999</v>
      </c>
      <c r="CF472" s="1322">
        <f t="shared" si="1311"/>
        <v>14821.271999999999</v>
      </c>
      <c r="CG472" s="1322">
        <f t="shared" si="1311"/>
        <v>14821.271999999999</v>
      </c>
      <c r="CH472" s="1322">
        <f t="shared" si="1311"/>
        <v>14821.271999999999</v>
      </c>
      <c r="CI472" s="1323">
        <f t="shared" si="1311"/>
        <v>14821.271999999999</v>
      </c>
      <c r="CJ472" s="1322">
        <f t="shared" si="1311"/>
        <v>14821.271999999999</v>
      </c>
      <c r="CK472" s="1322">
        <f t="shared" si="1311"/>
        <v>14821.271999999999</v>
      </c>
      <c r="CL472" s="1322">
        <f t="shared" si="1311"/>
        <v>14821.271999999999</v>
      </c>
      <c r="CM472" s="1322">
        <f t="shared" si="1311"/>
        <v>14821.271999999999</v>
      </c>
      <c r="CN472" s="1321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5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4" t="s">
        <v>251</v>
      </c>
      <c r="B473" s="1008" t="str">
        <f>IF(B471="","",B471*B472/B$46/365/$G$1)</f>
        <v/>
      </c>
      <c r="C473" s="1008" t="str">
        <f t="shared" ref="C473" si="1324">IF(C471="","",C471*C472/C$46/365/$G$1)</f>
        <v/>
      </c>
      <c r="D473" s="1008" t="str">
        <f t="shared" ref="D473" si="1325">IF(D471="","",D471*D472/D$46/365/$G$1)</f>
        <v/>
      </c>
      <c r="E473" s="1008" t="str">
        <f t="shared" ref="E473" si="1326">IF(E471="","",E471*E472/E$46/365/$G$1)</f>
        <v/>
      </c>
      <c r="F473" s="1008" t="str">
        <f t="shared" ref="F473" si="1327">IF(F471="","",F471*F472/F$46/365/$G$1)</f>
        <v/>
      </c>
      <c r="G473" s="1008" t="str">
        <f t="shared" ref="G473" si="1328">IF(G471="","",G471*G472/G$46/365/$G$1)</f>
        <v/>
      </c>
      <c r="H473" s="1008" t="str">
        <f t="shared" ref="H473" si="1329">IF(H471="","",H471*H472/H$46/365/$G$1)</f>
        <v/>
      </c>
      <c r="I473" s="1008" t="str">
        <f t="shared" ref="I473" si="1330">IF(I471="","",I471*I472/I$46/365/$G$1)</f>
        <v/>
      </c>
      <c r="J473" s="1008" t="str">
        <f t="shared" ref="J473" si="1331">IF(J471="","",J471*J472/J$46/365/$G$1)</f>
        <v/>
      </c>
      <c r="K473" s="1008" t="str">
        <f t="shared" ref="K473" si="1332">IF(K471="","",K471*K472/K$46/365/$G$1)</f>
        <v/>
      </c>
      <c r="L473" s="1008" t="str">
        <f t="shared" ref="L473" si="1333">IF(L471="","",L471*L472/L$46/365/$G$1)</f>
        <v/>
      </c>
      <c r="M473" s="1008" t="str">
        <f t="shared" ref="M473" si="1334">IF(M471="","",M471*M472/M$46/365/$G$1)</f>
        <v/>
      </c>
      <c r="N473" s="1008" t="str">
        <f t="shared" ref="N473" si="1335">IF(N471="","",N471*N472/N$46/365/$G$1)</f>
        <v/>
      </c>
      <c r="O473" s="1008" t="str">
        <f t="shared" ref="O473" si="1336">IF(O471="","",O471*O472/O$46/365/$G$1)</f>
        <v/>
      </c>
      <c r="P473" s="1008" t="str">
        <f t="shared" ref="P473" si="1337">IF(P471="","",P471*P472/P$46/365/$G$1)</f>
        <v/>
      </c>
      <c r="Q473" s="1008" t="str">
        <f t="shared" ref="Q473" si="1338">IF(Q471="","",Q471*Q472/Q$46/365/$G$1)</f>
        <v/>
      </c>
      <c r="R473" s="1008" t="str">
        <f t="shared" ref="R473" si="1339">IF(R471="","",R471*R472/R$46/365/$G$1)</f>
        <v/>
      </c>
      <c r="S473" s="946"/>
      <c r="T473" s="1008">
        <f>IF(T471="","",T471*T472/T$46/365/$G$1)</f>
        <v>9.2286874221668744E-2</v>
      </c>
      <c r="U473" s="1008">
        <f t="shared" ref="U473" si="1340">IF(U471="","",U471*U472/U$46/365/$G$1)</f>
        <v>0.23071718555417184</v>
      </c>
      <c r="V473" s="1008">
        <f t="shared" ref="V473" si="1341">IF(V471="","",V471*V472/V$46/365/$G$1)</f>
        <v>0.19775758761786158</v>
      </c>
      <c r="W473" s="1008">
        <f t="shared" ref="W473" si="1342">IF(W471="","",W471*W472/W$46/365/$G$1)</f>
        <v>0.1730378891656289</v>
      </c>
      <c r="X473" s="1008">
        <f t="shared" ref="X473" si="1343">IF(X471="","",X471*X472/X$46/365/$G$1)</f>
        <v>9.2286874221668744E-2</v>
      </c>
      <c r="Y473" s="1008">
        <f t="shared" ref="Y473" si="1344">IF(Y471="","",Y471*Y472/Y$46/365/$G$1)</f>
        <v>0.23071718555417184</v>
      </c>
      <c r="Z473" s="1008">
        <f t="shared" ref="Z473" si="1345">IF(Z471="","",Z471*Z472/Z$46/365/$G$1)</f>
        <v>0.23071718555417184</v>
      </c>
      <c r="AA473" s="1008">
        <f t="shared" ref="AA473" si="1346">IF(AA471="","",AA471*AA472/AA$46/365/$G$1)</f>
        <v>0.23071718555417184</v>
      </c>
      <c r="AB473" s="1008">
        <f t="shared" ref="AB473" si="1347">IF(AB471="","",AB471*AB472/AB$46/365/$G$1)</f>
        <v>0.13843031133250311</v>
      </c>
      <c r="AC473" s="1008">
        <f t="shared" ref="AC473" si="1348">IF(AC471="","",AC471*AC472/AC$46/365/$G$1)</f>
        <v>0.11074424906600248</v>
      </c>
      <c r="AD473" s="1008">
        <f t="shared" ref="AD473" si="1349">IF(AD471="","",AD471*AD472/AD$46/365/$G$1)</f>
        <v>0.11074424906600248</v>
      </c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6.9215155666251554E-2</v>
      </c>
      <c r="AM473" s="1008">
        <f t="shared" ref="AM473" si="1350">IF(AM471="","",AM471*AM472/AM$46/365/$G$1)</f>
        <v>0.11074424906600248</v>
      </c>
      <c r="AN473" s="1008">
        <f t="shared" ref="AN473" si="1351">IF(AN471="","",AN471*AN472/AN$46/365/$G$1)</f>
        <v>9.2286874221668744E-2</v>
      </c>
      <c r="AO473" s="1008">
        <f t="shared" ref="AO473" si="1352">IF(AO471="","",AO471*AO472/AO$46/365/$G$1)</f>
        <v>7.9103035047144624E-2</v>
      </c>
      <c r="AP473" s="1008">
        <f t="shared" ref="AP473" si="1353">IF(AP471="","",AP471*AP472/AP$46/365/$G$1)</f>
        <v>7.9103035047144624E-2</v>
      </c>
      <c r="AQ473" s="1008">
        <f t="shared" ref="AQ473" si="1354">IF(AQ471="","",AQ471*AQ472/AQ$46/365/$G$1)</f>
        <v>9.2286874221668744E-2</v>
      </c>
      <c r="AR473" s="1008">
        <f t="shared" ref="AR473" si="1355">IF(AR471="","",AR471*AR472/AR$46/365/$G$1)</f>
        <v>7.9103035047144624E-2</v>
      </c>
      <c r="AS473" s="1008">
        <f t="shared" ref="AS473" si="1356">IF(AS471="","",AS471*AS472/AS$46/365/$G$1)</f>
        <v>9.2286874221668744E-2</v>
      </c>
      <c r="AT473" s="1008">
        <f t="shared" ref="AT473" si="1357">IF(AT471="","",AT471*AT472/AT$46/365/$G$1)</f>
        <v>0.11074424906600248</v>
      </c>
      <c r="AU473" s="1008">
        <f t="shared" ref="AU473" si="1358">IF(AU471="","",AU471*AU472/AU$46/365/$G$1)</f>
        <v>0.11865455257071696</v>
      </c>
      <c r="AV473" s="1008">
        <f t="shared" ref="AV473" si="1359">IF(AV471="","",AV471*AV472/AV$46/365/$G$1)</f>
        <v>9.2286874221668744E-2</v>
      </c>
      <c r="AW473" s="1008"/>
      <c r="AX473" s="1008"/>
      <c r="AY473" s="1008"/>
      <c r="AZ473" s="1008"/>
      <c r="BA473" s="1008"/>
      <c r="BB473" s="1008"/>
      <c r="BC473" s="946"/>
      <c r="BD473" s="1008">
        <f>IF(BD471="","",BD471*BD472/BD$46/365/$G$1)</f>
        <v>0.23071718555417184</v>
      </c>
      <c r="BE473" s="1008">
        <f t="shared" ref="BE473" si="1360">IF(BE471="","",BE471*BE472/BE$46/365/$G$1)</f>
        <v>0.18457374844333749</v>
      </c>
      <c r="BF473" s="1008">
        <f t="shared" ref="BF473" si="1361">IF(BF471="","",BF471*BF472/BF$46/365/$G$1)</f>
        <v>0.13843031133250311</v>
      </c>
      <c r="BG473" s="1008">
        <f t="shared" ref="BG473" si="1362">IF(BG471="","",BG471*BG472/BG$46/365/$G$1)</f>
        <v>0.23071718555417184</v>
      </c>
      <c r="BH473" s="1008">
        <f t="shared" ref="BH473" si="1363">IF(BH471="","",BH471*BH472/BH$46/365/$G$1)</f>
        <v>0.27686062266500622</v>
      </c>
      <c r="BI473" s="1008">
        <f t="shared" ref="BI473" si="1364">IF(BI471="","",BI471*BI472/BI$46/365/$G$1)</f>
        <v>6.1524582814445818E-2</v>
      </c>
      <c r="BJ473" s="1008">
        <f t="shared" ref="BJ473" si="1365">IF(BJ471="","",BJ471*BJ472/BJ$46/365/$G$1)</f>
        <v>0.11535859277708592</v>
      </c>
      <c r="BK473" s="1008">
        <f t="shared" ref="BK473" si="1366">IF(BK471="","",BK471*BK472/BK$46/365/$G$1)</f>
        <v>0.1730378891656289</v>
      </c>
      <c r="BL473" s="1008">
        <f t="shared" ref="BL473" si="1367">IF(BL471="","",BL471*BL472/BL$46/365/$G$1)</f>
        <v>9.2286874221668744E-2</v>
      </c>
      <c r="BM473" s="1008">
        <f t="shared" ref="BM473" si="1368">IF(BM471="","",BM471*BM472/BM$46/365/$G$1)</f>
        <v>0.13843031133250311</v>
      </c>
      <c r="BN473" s="1008">
        <f t="shared" ref="BN473" si="1369">IF(BN471="","",BN471*BN472/BN$46/365/$G$1)</f>
        <v>0.1730378891656289</v>
      </c>
      <c r="BO473" s="1008"/>
      <c r="BP473" s="1008"/>
      <c r="BQ473" s="1008"/>
      <c r="BR473" s="1008"/>
      <c r="BS473" s="1008"/>
      <c r="BT473" s="1008"/>
      <c r="BU473" s="946"/>
      <c r="BV473" s="1008" t="str">
        <f t="shared" ref="BV473" si="1370">IF(BV471="","",BV471*BV472/BV$46/365/$G$1)</f>
        <v/>
      </c>
      <c r="BW473" s="1008">
        <f t="shared" ref="BW473" si="1371">IF(BW471="","",BW471*BW472/BW$46/365/$G$1)</f>
        <v>9.2286874221668744E-2</v>
      </c>
      <c r="BX473" s="1008">
        <f t="shared" ref="BX473" si="1372">IF(BX471="","",BX471*BX472/BX$46/365/$G$1)</f>
        <v>9.2286874221668744E-2</v>
      </c>
      <c r="BY473" s="1008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324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5">
        <f t="shared" si="1311"/>
        <v>9.2286874221668744E-2</v>
      </c>
      <c r="CF473" s="1325">
        <f t="shared" si="1311"/>
        <v>0.11535859277708592</v>
      </c>
      <c r="CG473" s="1325">
        <f t="shared" si="1311"/>
        <v>0.13843031133250311</v>
      </c>
      <c r="CH473" s="1325">
        <f t="shared" si="1311"/>
        <v>0.13843031133250311</v>
      </c>
      <c r="CI473" s="1326">
        <f t="shared" si="1311"/>
        <v>0.1730378891656289</v>
      </c>
      <c r="CJ473" s="1325">
        <f t="shared" si="1311"/>
        <v>0.1730378891656289</v>
      </c>
      <c r="CK473" s="1325">
        <f t="shared" si="1311"/>
        <v>0.18457374844333749</v>
      </c>
      <c r="CL473" s="1325">
        <f t="shared" si="1311"/>
        <v>0.23071718555417184</v>
      </c>
      <c r="CM473" s="1325">
        <f t="shared" si="1311"/>
        <v>0.23071718555417184</v>
      </c>
      <c r="CN473" s="1324">
        <f t="shared" si="1311"/>
        <v>0.27686062266500622</v>
      </c>
      <c r="CO473" s="530" t="str">
        <f t="shared" si="1291"/>
        <v/>
      </c>
      <c r="CP473" s="531" t="str">
        <f t="shared" si="1292"/>
        <v/>
      </c>
      <c r="CQ473" s="531">
        <f t="shared" si="1293"/>
        <v>6.1524582814445818E-2</v>
      </c>
      <c r="CR473" s="531">
        <f t="shared" si="1294"/>
        <v>9.2286874221668744E-2</v>
      </c>
      <c r="CS473" s="531">
        <f t="shared" si="1295"/>
        <v>0.11535859277708592</v>
      </c>
      <c r="CT473" s="531">
        <f t="shared" si="1296"/>
        <v>0.13843031133250311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0.1730378891656289</v>
      </c>
      <c r="CX473" s="531">
        <f t="shared" si="1300"/>
        <v>0.18457374844333749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0.27686062266500622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5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1" t="s">
        <v>292</v>
      </c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70"/>
      <c r="M474" s="670"/>
      <c r="N474" s="670"/>
      <c r="O474" s="670"/>
      <c r="P474" s="670"/>
      <c r="Q474" s="670"/>
      <c r="R474" s="670"/>
      <c r="S474" s="1005"/>
      <c r="T474" s="670">
        <v>8</v>
      </c>
      <c r="U474" s="670">
        <v>8</v>
      </c>
      <c r="V474" s="670">
        <v>7.2</v>
      </c>
      <c r="W474" s="670">
        <v>7.2</v>
      </c>
      <c r="X474" s="670">
        <v>9.5</v>
      </c>
      <c r="Y474" s="670">
        <v>7.2</v>
      </c>
      <c r="Z474" s="670">
        <v>7.2</v>
      </c>
      <c r="AA474" s="670">
        <v>7.2</v>
      </c>
      <c r="AB474" s="670">
        <v>9.5</v>
      </c>
      <c r="AC474" s="670">
        <v>9.5</v>
      </c>
      <c r="AD474" s="670">
        <v>9.5</v>
      </c>
      <c r="AE474" s="670"/>
      <c r="AF474" s="670"/>
      <c r="AG474" s="670"/>
      <c r="AH474" s="670"/>
      <c r="AI474" s="670"/>
      <c r="AJ474" s="670"/>
      <c r="AK474" s="1005"/>
      <c r="AL474" s="670">
        <v>8</v>
      </c>
      <c r="AM474" s="670">
        <v>9</v>
      </c>
      <c r="AN474" s="670">
        <v>10</v>
      </c>
      <c r="AO474" s="670">
        <v>10</v>
      </c>
      <c r="AP474" s="670">
        <v>9</v>
      </c>
      <c r="AQ474" s="670">
        <v>9</v>
      </c>
      <c r="AR474" s="670">
        <v>9.5</v>
      </c>
      <c r="AS474" s="670">
        <v>8</v>
      </c>
      <c r="AT474" s="670">
        <v>9</v>
      </c>
      <c r="AU474" s="670">
        <v>7.5</v>
      </c>
      <c r="AV474" s="670">
        <v>7.6</v>
      </c>
      <c r="AW474" s="670"/>
      <c r="AX474" s="670"/>
      <c r="AY474" s="670"/>
      <c r="AZ474" s="670"/>
      <c r="BA474" s="670"/>
      <c r="BB474" s="670"/>
      <c r="BC474" s="1005"/>
      <c r="BD474" s="670">
        <v>7.6</v>
      </c>
      <c r="BE474" s="670">
        <v>9.6</v>
      </c>
      <c r="BF474" s="670">
        <v>10.4</v>
      </c>
      <c r="BG474" s="670">
        <v>9</v>
      </c>
      <c r="BH474" s="670">
        <v>7.4</v>
      </c>
      <c r="BI474" s="670">
        <v>8</v>
      </c>
      <c r="BJ474" s="670">
        <v>14.8</v>
      </c>
      <c r="BK474" s="670">
        <v>9</v>
      </c>
      <c r="BL474" s="670">
        <v>8</v>
      </c>
      <c r="BM474" s="670">
        <v>9.5</v>
      </c>
      <c r="BN474" s="670">
        <v>7.4</v>
      </c>
      <c r="BO474" s="670"/>
      <c r="BP474" s="670"/>
      <c r="BQ474" s="670"/>
      <c r="BR474" s="670"/>
      <c r="BS474" s="670"/>
      <c r="BT474" s="670"/>
      <c r="BU474" s="1005"/>
      <c r="BV474" s="670"/>
      <c r="BW474" s="670"/>
      <c r="BX474" s="670"/>
      <c r="BY474" s="670"/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80">
        <f t="shared" si="1323"/>
        <v>8.7222222222222214</v>
      </c>
      <c r="CD474" s="1321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7.4</v>
      </c>
      <c r="CE474" s="1322">
        <f t="shared" si="1374"/>
        <v>7.4</v>
      </c>
      <c r="CF474" s="1322">
        <f t="shared" si="1374"/>
        <v>7.6</v>
      </c>
      <c r="CG474" s="1322">
        <f t="shared" si="1374"/>
        <v>8</v>
      </c>
      <c r="CH474" s="1322">
        <f t="shared" si="1374"/>
        <v>8</v>
      </c>
      <c r="CI474" s="1323">
        <f t="shared" si="1374"/>
        <v>9</v>
      </c>
      <c r="CJ474" s="1322">
        <f t="shared" si="1374"/>
        <v>9</v>
      </c>
      <c r="CK474" s="1322">
        <f t="shared" si="1374"/>
        <v>9.5</v>
      </c>
      <c r="CL474" s="1322">
        <f t="shared" si="1374"/>
        <v>9.6</v>
      </c>
      <c r="CM474" s="1322">
        <f t="shared" si="1374"/>
        <v>10.4</v>
      </c>
      <c r="CN474" s="1321">
        <f t="shared" si="1374"/>
        <v>14.8</v>
      </c>
      <c r="CO474" s="542" t="str">
        <f t="shared" si="1291"/>
        <v/>
      </c>
      <c r="CP474" s="543" t="str">
        <f t="shared" si="1292"/>
        <v/>
      </c>
      <c r="CQ474" s="543">
        <f t="shared" si="1293"/>
        <v>7.4</v>
      </c>
      <c r="CR474" s="543">
        <f t="shared" si="1294"/>
        <v>7.4</v>
      </c>
      <c r="CS474" s="543">
        <f t="shared" si="1295"/>
        <v>7.6</v>
      </c>
      <c r="CT474" s="543">
        <f t="shared" si="1296"/>
        <v>8</v>
      </c>
      <c r="CU474" s="544">
        <f t="shared" si="1297"/>
        <v>8</v>
      </c>
      <c r="CV474" s="544">
        <f t="shared" si="1298"/>
        <v>9</v>
      </c>
      <c r="CW474" s="544">
        <f t="shared" si="1299"/>
        <v>9</v>
      </c>
      <c r="CX474" s="543">
        <f t="shared" si="1300"/>
        <v>9.5</v>
      </c>
      <c r="CY474" s="543">
        <f t="shared" si="1301"/>
        <v>9.6</v>
      </c>
      <c r="CZ474" s="543">
        <f t="shared" si="1302"/>
        <v>10.4</v>
      </c>
      <c r="DA474" s="543">
        <f t="shared" si="1303"/>
        <v>14.8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5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4" t="s">
        <v>290</v>
      </c>
      <c r="B475" s="1002" t="str">
        <f t="shared" ref="B475:R475" si="1375">IF(B474="","",B471*B474)</f>
        <v/>
      </c>
      <c r="C475" s="751" t="str">
        <f t="shared" si="1375"/>
        <v/>
      </c>
      <c r="D475" s="1002" t="str">
        <f t="shared" si="1375"/>
        <v/>
      </c>
      <c r="E475" s="751" t="str">
        <f t="shared" si="1375"/>
        <v/>
      </c>
      <c r="F475" s="1002" t="str">
        <f t="shared" si="1375"/>
        <v/>
      </c>
      <c r="G475" s="751" t="str">
        <f t="shared" si="1375"/>
        <v/>
      </c>
      <c r="H475" s="1002" t="str">
        <f t="shared" si="1375"/>
        <v/>
      </c>
      <c r="I475" s="751" t="str">
        <f t="shared" si="1375"/>
        <v/>
      </c>
      <c r="J475" s="1002" t="str">
        <f t="shared" si="1375"/>
        <v/>
      </c>
      <c r="K475" s="1002" t="str">
        <f t="shared" si="1375"/>
        <v/>
      </c>
      <c r="L475" s="1002" t="str">
        <f t="shared" si="1375"/>
        <v/>
      </c>
      <c r="M475" s="1002" t="str">
        <f t="shared" si="1375"/>
        <v/>
      </c>
      <c r="N475" s="1002" t="str">
        <f t="shared" si="1375"/>
        <v/>
      </c>
      <c r="O475" s="1002" t="str">
        <f t="shared" si="1375"/>
        <v/>
      </c>
      <c r="P475" s="1002" t="str">
        <f t="shared" si="1375"/>
        <v/>
      </c>
      <c r="Q475" s="1002" t="str">
        <f t="shared" si="1375"/>
        <v/>
      </c>
      <c r="R475" s="1002" t="str">
        <f t="shared" si="1375"/>
        <v/>
      </c>
      <c r="S475" s="1007"/>
      <c r="T475" s="751">
        <f t="shared" ref="T475:AD475" si="1376">IF(T474="","",T471*T474)</f>
        <v>960</v>
      </c>
      <c r="U475" s="1002">
        <f t="shared" si="1376"/>
        <v>2400</v>
      </c>
      <c r="V475" s="751">
        <f t="shared" si="1376"/>
        <v>2160</v>
      </c>
      <c r="W475" s="1002">
        <f t="shared" si="1376"/>
        <v>2160</v>
      </c>
      <c r="X475" s="751">
        <f t="shared" si="1376"/>
        <v>1140</v>
      </c>
      <c r="Y475" s="1002">
        <f t="shared" si="1376"/>
        <v>2160</v>
      </c>
      <c r="Z475" s="751">
        <f t="shared" si="1376"/>
        <v>2160</v>
      </c>
      <c r="AA475" s="1002">
        <f t="shared" si="1376"/>
        <v>2160</v>
      </c>
      <c r="AB475" s="751">
        <f t="shared" si="1376"/>
        <v>1140</v>
      </c>
      <c r="AC475" s="1002">
        <f t="shared" si="1376"/>
        <v>1140</v>
      </c>
      <c r="AD475" s="751">
        <f t="shared" si="1376"/>
        <v>1140</v>
      </c>
      <c r="AE475" s="1002"/>
      <c r="AF475" s="751"/>
      <c r="AG475" s="1002"/>
      <c r="AH475" s="751"/>
      <c r="AI475" s="1002"/>
      <c r="AJ475" s="751"/>
      <c r="AK475" s="1007"/>
      <c r="AL475" s="751">
        <f t="shared" ref="AL475:AV475" si="1377">IF(AL474="","",AL471*AL474)</f>
        <v>960</v>
      </c>
      <c r="AM475" s="1002">
        <f t="shared" si="1377"/>
        <v>1080</v>
      </c>
      <c r="AN475" s="751">
        <f t="shared" si="1377"/>
        <v>1200</v>
      </c>
      <c r="AO475" s="1002">
        <f t="shared" si="1377"/>
        <v>1200</v>
      </c>
      <c r="AP475" s="751">
        <f t="shared" si="1377"/>
        <v>1080</v>
      </c>
      <c r="AQ475" s="1002">
        <f t="shared" si="1377"/>
        <v>1080</v>
      </c>
      <c r="AR475" s="751">
        <f t="shared" si="1377"/>
        <v>1140</v>
      </c>
      <c r="AS475" s="1002">
        <f t="shared" si="1377"/>
        <v>960</v>
      </c>
      <c r="AT475" s="751">
        <f t="shared" si="1377"/>
        <v>1080</v>
      </c>
      <c r="AU475" s="1002">
        <f t="shared" si="1377"/>
        <v>1350</v>
      </c>
      <c r="AV475" s="751">
        <f t="shared" si="1377"/>
        <v>912</v>
      </c>
      <c r="AW475" s="1002"/>
      <c r="AX475" s="751"/>
      <c r="AY475" s="1002"/>
      <c r="AZ475" s="751"/>
      <c r="BA475" s="1002"/>
      <c r="BB475" s="751"/>
      <c r="BC475" s="1007"/>
      <c r="BD475" s="751">
        <f t="shared" ref="BD475:BN475" si="1378">IF(BD474="","",BD471*BD474)</f>
        <v>2280</v>
      </c>
      <c r="BE475" s="751">
        <f t="shared" si="1378"/>
        <v>1152</v>
      </c>
      <c r="BF475" s="1002">
        <f t="shared" si="1378"/>
        <v>1560</v>
      </c>
      <c r="BG475" s="751">
        <f t="shared" si="1378"/>
        <v>2700</v>
      </c>
      <c r="BH475" s="1002">
        <f t="shared" si="1378"/>
        <v>2220</v>
      </c>
      <c r="BI475" s="751">
        <f t="shared" si="1378"/>
        <v>320</v>
      </c>
      <c r="BJ475" s="1002">
        <f t="shared" si="1378"/>
        <v>2220</v>
      </c>
      <c r="BK475" s="751">
        <f t="shared" si="1378"/>
        <v>2700</v>
      </c>
      <c r="BL475" s="1002">
        <f t="shared" si="1378"/>
        <v>960</v>
      </c>
      <c r="BM475" s="751">
        <f t="shared" si="1378"/>
        <v>1140</v>
      </c>
      <c r="BN475" s="1002">
        <f t="shared" si="1378"/>
        <v>2220</v>
      </c>
      <c r="BO475" s="751"/>
      <c r="BP475" s="1002"/>
      <c r="BQ475" s="751"/>
      <c r="BR475" s="1002"/>
      <c r="BS475" s="751"/>
      <c r="BT475" s="1002"/>
      <c r="BU475" s="1007"/>
      <c r="BV475" s="751" t="str">
        <f>IF(BV474="","",BV471*BV474)</f>
        <v/>
      </c>
      <c r="BW475" s="1002" t="str">
        <f>IF(BW474="","",BW471*BW474)</f>
        <v/>
      </c>
      <c r="BX475" s="1002" t="str">
        <f>IF(BX474="","",BX471*BX474)</f>
        <v/>
      </c>
      <c r="BY475" s="1002" t="str">
        <f>IF(BY474="","",BY471*BY474)</f>
        <v/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80">
        <f t="shared" si="1323"/>
        <v>1828</v>
      </c>
      <c r="CD475" s="1321">
        <f t="shared" si="1374"/>
        <v>320</v>
      </c>
      <c r="CE475" s="1322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960</v>
      </c>
      <c r="CF475" s="1322">
        <f t="shared" si="1379"/>
        <v>1140</v>
      </c>
      <c r="CG475" s="1322">
        <f t="shared" si="1379"/>
        <v>1152</v>
      </c>
      <c r="CH475" s="1322">
        <f t="shared" si="1379"/>
        <v>1560</v>
      </c>
      <c r="CI475" s="1323">
        <f t="shared" si="1379"/>
        <v>2220</v>
      </c>
      <c r="CJ475" s="1322">
        <f t="shared" si="1379"/>
        <v>2220</v>
      </c>
      <c r="CK475" s="1322">
        <f t="shared" si="1379"/>
        <v>2220</v>
      </c>
      <c r="CL475" s="1322">
        <f t="shared" si="1379"/>
        <v>2280</v>
      </c>
      <c r="CM475" s="1322">
        <f t="shared" si="1379"/>
        <v>2700</v>
      </c>
      <c r="CN475" s="1321">
        <f t="shared" si="1379"/>
        <v>2700</v>
      </c>
      <c r="CO475" s="542" t="str">
        <f t="shared" si="1291"/>
        <v/>
      </c>
      <c r="CP475" s="543" t="str">
        <f t="shared" si="1292"/>
        <v/>
      </c>
      <c r="CQ475" s="543">
        <f t="shared" si="1293"/>
        <v>320</v>
      </c>
      <c r="CR475" s="543">
        <f t="shared" si="1294"/>
        <v>960</v>
      </c>
      <c r="CS475" s="543">
        <f t="shared" si="1295"/>
        <v>1140</v>
      </c>
      <c r="CT475" s="543">
        <f t="shared" si="1296"/>
        <v>1152</v>
      </c>
      <c r="CU475" s="544">
        <f t="shared" si="1297"/>
        <v>1560</v>
      </c>
      <c r="CV475" s="544">
        <f t="shared" si="1298"/>
        <v>2220</v>
      </c>
      <c r="CW475" s="544">
        <f t="shared" si="1299"/>
        <v>2220</v>
      </c>
      <c r="CX475" s="543">
        <f t="shared" si="1300"/>
        <v>2220</v>
      </c>
      <c r="CY475" s="543">
        <f t="shared" si="1301"/>
        <v>2280</v>
      </c>
      <c r="CZ475" s="543">
        <f t="shared" si="1302"/>
        <v>2700</v>
      </c>
      <c r="DA475" s="543">
        <f t="shared" si="1303"/>
        <v>2700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5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7" t="s">
        <v>747</v>
      </c>
      <c r="B476" s="266" t="s">
        <v>750</v>
      </c>
      <c r="C476" s="266" t="s">
        <v>750</v>
      </c>
      <c r="D476" s="266" t="s">
        <v>750</v>
      </c>
      <c r="E476" s="266" t="s">
        <v>750</v>
      </c>
      <c r="F476" s="266" t="s">
        <v>750</v>
      </c>
      <c r="G476" s="266" t="s">
        <v>750</v>
      </c>
      <c r="H476" s="266" t="s">
        <v>750</v>
      </c>
      <c r="I476" s="266" t="s">
        <v>750</v>
      </c>
      <c r="J476" s="266" t="s">
        <v>750</v>
      </c>
      <c r="K476" s="266" t="s">
        <v>750</v>
      </c>
      <c r="L476" s="266" t="s">
        <v>750</v>
      </c>
      <c r="M476" s="266" t="s">
        <v>750</v>
      </c>
      <c r="N476" s="266" t="s">
        <v>750</v>
      </c>
      <c r="O476" s="266" t="s">
        <v>750</v>
      </c>
      <c r="P476" s="266" t="s">
        <v>750</v>
      </c>
      <c r="Q476" s="266" t="s">
        <v>750</v>
      </c>
      <c r="R476" s="266" t="s">
        <v>750</v>
      </c>
      <c r="S476" s="595"/>
      <c r="T476" s="266" t="s">
        <v>750</v>
      </c>
      <c r="U476" s="266" t="s">
        <v>750</v>
      </c>
      <c r="V476" s="266" t="s">
        <v>750</v>
      </c>
      <c r="W476" s="266" t="s">
        <v>750</v>
      </c>
      <c r="X476" s="266" t="s">
        <v>750</v>
      </c>
      <c r="Y476" s="266" t="s">
        <v>750</v>
      </c>
      <c r="Z476" s="266" t="s">
        <v>750</v>
      </c>
      <c r="AA476" s="266" t="s">
        <v>750</v>
      </c>
      <c r="AB476" s="266" t="s">
        <v>750</v>
      </c>
      <c r="AC476" s="266" t="s">
        <v>750</v>
      </c>
      <c r="AD476" s="266" t="s">
        <v>750</v>
      </c>
      <c r="AE476" s="266"/>
      <c r="AF476" s="266"/>
      <c r="AG476" s="266"/>
      <c r="AH476" s="266"/>
      <c r="AI476" s="266"/>
      <c r="AJ476" s="266"/>
      <c r="AK476" s="595"/>
      <c r="AL476" s="266" t="s">
        <v>750</v>
      </c>
      <c r="AM476" s="266" t="s">
        <v>750</v>
      </c>
      <c r="AN476" s="266" t="s">
        <v>750</v>
      </c>
      <c r="AO476" s="266" t="s">
        <v>750</v>
      </c>
      <c r="AP476" s="266" t="s">
        <v>750</v>
      </c>
      <c r="AQ476" s="266" t="s">
        <v>750</v>
      </c>
      <c r="AR476" s="266" t="s">
        <v>750</v>
      </c>
      <c r="AS476" s="266" t="s">
        <v>750</v>
      </c>
      <c r="AT476" s="266" t="s">
        <v>750</v>
      </c>
      <c r="AU476" s="266" t="s">
        <v>750</v>
      </c>
      <c r="AV476" s="266" t="s">
        <v>750</v>
      </c>
      <c r="AW476" s="266"/>
      <c r="AX476" s="266"/>
      <c r="AY476" s="266"/>
      <c r="AZ476" s="266"/>
      <c r="BA476" s="266"/>
      <c r="BB476" s="266"/>
      <c r="BC476" s="595"/>
      <c r="BD476" s="266" t="s">
        <v>750</v>
      </c>
      <c r="BE476" s="266" t="s">
        <v>750</v>
      </c>
      <c r="BF476" s="266" t="s">
        <v>750</v>
      </c>
      <c r="BG476" s="266" t="s">
        <v>750</v>
      </c>
      <c r="BH476" s="266" t="s">
        <v>750</v>
      </c>
      <c r="BI476" s="266" t="s">
        <v>750</v>
      </c>
      <c r="BJ476" s="266" t="s">
        <v>750</v>
      </c>
      <c r="BK476" s="266" t="s">
        <v>750</v>
      </c>
      <c r="BL476" s="266" t="s">
        <v>750</v>
      </c>
      <c r="BM476" s="266" t="s">
        <v>750</v>
      </c>
      <c r="BN476" s="266" t="s">
        <v>750</v>
      </c>
      <c r="BO476" s="266"/>
      <c r="BP476" s="266"/>
      <c r="BQ476" s="266"/>
      <c r="BR476" s="266"/>
      <c r="BS476" s="266"/>
      <c r="BT476" s="266"/>
      <c r="BU476" s="595"/>
      <c r="BV476" s="266" t="s">
        <v>750</v>
      </c>
      <c r="BW476" s="266" t="s">
        <v>750</v>
      </c>
      <c r="BX476" s="266" t="s">
        <v>750</v>
      </c>
      <c r="BY476" s="266" t="s">
        <v>750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9" t="str">
        <f t="shared" si="1323"/>
        <v/>
      </c>
      <c r="CD476" s="1328"/>
      <c r="CE476" s="1328"/>
      <c r="CF476" s="1328"/>
      <c r="CG476" s="1328"/>
      <c r="CH476" s="1328"/>
      <c r="CI476" s="1328"/>
      <c r="CJ476" s="1328"/>
      <c r="CK476" s="1328"/>
      <c r="CL476" s="1328"/>
      <c r="CM476" s="1328"/>
      <c r="CN476" s="1328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8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80">
        <f t="shared" si="1323"/>
        <v>11.111111111111111</v>
      </c>
      <c r="CD477" s="1321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322">
        <f t="shared" si="1380"/>
        <v>10</v>
      </c>
      <c r="CF477" s="1322">
        <f t="shared" si="1380"/>
        <v>10</v>
      </c>
      <c r="CG477" s="1322">
        <f t="shared" si="1380"/>
        <v>10</v>
      </c>
      <c r="CH477" s="1322">
        <f t="shared" si="1380"/>
        <v>10</v>
      </c>
      <c r="CI477" s="1323">
        <f t="shared" si="1380"/>
        <v>10</v>
      </c>
      <c r="CJ477" s="1322">
        <f t="shared" si="1380"/>
        <v>10</v>
      </c>
      <c r="CK477" s="1322">
        <f t="shared" si="1380"/>
        <v>10</v>
      </c>
      <c r="CL477" s="1322">
        <f t="shared" si="1380"/>
        <v>10</v>
      </c>
      <c r="CM477" s="1322">
        <f t="shared" si="1380"/>
        <v>20</v>
      </c>
      <c r="CN477" s="1321">
        <f t="shared" si="1380"/>
        <v>20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5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20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20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8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80">
        <f t="shared" si="1323"/>
        <v>1</v>
      </c>
      <c r="CD478" s="1321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2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2">
        <f t="shared" si="1401"/>
        <v>1</v>
      </c>
      <c r="CG478" s="1322">
        <f t="shared" si="1401"/>
        <v>1</v>
      </c>
      <c r="CH478" s="1322">
        <f t="shared" si="1401"/>
        <v>1</v>
      </c>
      <c r="CI478" s="1323">
        <f t="shared" si="1401"/>
        <v>1</v>
      </c>
      <c r="CJ478" s="1322">
        <f t="shared" si="1401"/>
        <v>1</v>
      </c>
      <c r="CK478" s="1322">
        <f t="shared" si="1401"/>
        <v>1</v>
      </c>
      <c r="CL478" s="1322">
        <f t="shared" si="1401"/>
        <v>1</v>
      </c>
      <c r="CM478" s="1322">
        <f t="shared" si="1401"/>
        <v>1</v>
      </c>
      <c r="CN478" s="1321">
        <f t="shared" si="1401"/>
        <v>1</v>
      </c>
      <c r="CO478" s="542" t="str">
        <f t="shared" si="1381"/>
        <v/>
      </c>
      <c r="CP478" s="543" t="str">
        <f t="shared" si="1382"/>
        <v/>
      </c>
      <c r="CQ478" s="543">
        <f t="shared" si="1383"/>
        <v>1</v>
      </c>
      <c r="CR478" s="543">
        <f t="shared" si="1384"/>
        <v>1</v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>
        <f t="shared" si="1392"/>
        <v>1</v>
      </c>
      <c r="DA478" s="543">
        <f t="shared" si="1393"/>
        <v>1</v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5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70"/>
      <c r="AF479" s="670"/>
      <c r="AG479" s="218"/>
      <c r="AH479" s="670"/>
      <c r="AI479" s="670"/>
      <c r="AJ479" s="670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80">
        <f t="shared" si="1323"/>
        <v>12</v>
      </c>
      <c r="CD479" s="1321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2">
        <f t="shared" si="1401"/>
        <v>12</v>
      </c>
      <c r="CF479" s="1322">
        <f t="shared" si="1401"/>
        <v>12</v>
      </c>
      <c r="CG479" s="1322">
        <f t="shared" si="1401"/>
        <v>12</v>
      </c>
      <c r="CH479" s="1322">
        <f t="shared" si="1401"/>
        <v>12</v>
      </c>
      <c r="CI479" s="1323">
        <f t="shared" si="1401"/>
        <v>12</v>
      </c>
      <c r="CJ479" s="1322">
        <f t="shared" si="1401"/>
        <v>12</v>
      </c>
      <c r="CK479" s="1322">
        <f t="shared" si="1401"/>
        <v>12</v>
      </c>
      <c r="CL479" s="1322">
        <f t="shared" si="1401"/>
        <v>12</v>
      </c>
      <c r="CM479" s="1322">
        <f t="shared" si="1401"/>
        <v>12</v>
      </c>
      <c r="CN479" s="1321">
        <f t="shared" si="1401"/>
        <v>12</v>
      </c>
      <c r="CO479" s="542" t="str">
        <f t="shared" si="1381"/>
        <v/>
      </c>
      <c r="CP479" s="543" t="str">
        <f t="shared" si="1382"/>
        <v/>
      </c>
      <c r="CQ479" s="543">
        <f t="shared" si="1383"/>
        <v>12</v>
      </c>
      <c r="CR479" s="543">
        <f t="shared" si="1384"/>
        <v>12</v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>
        <f t="shared" si="1392"/>
        <v>12</v>
      </c>
      <c r="DA479" s="543">
        <f t="shared" si="1393"/>
        <v>12</v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5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4" t="s">
        <v>269</v>
      </c>
      <c r="B480" s="622" t="str">
        <f t="shared" ref="B480:R480" si="1402">IF(B478="","",B477*B478*B479)</f>
        <v/>
      </c>
      <c r="C480" s="622" t="str">
        <f t="shared" si="1402"/>
        <v/>
      </c>
      <c r="D480" s="622" t="str">
        <f t="shared" si="1402"/>
        <v/>
      </c>
      <c r="E480" s="622" t="str">
        <f t="shared" si="1402"/>
        <v/>
      </c>
      <c r="F480" s="622" t="str">
        <f t="shared" si="1402"/>
        <v/>
      </c>
      <c r="G480" s="622" t="str">
        <f t="shared" si="1402"/>
        <v/>
      </c>
      <c r="H480" s="622" t="str">
        <f t="shared" si="1402"/>
        <v/>
      </c>
      <c r="I480" s="622" t="str">
        <f t="shared" si="1402"/>
        <v/>
      </c>
      <c r="J480" s="622" t="str">
        <f t="shared" si="1402"/>
        <v/>
      </c>
      <c r="K480" s="622" t="str">
        <f t="shared" si="1402"/>
        <v/>
      </c>
      <c r="L480" s="622" t="str">
        <f t="shared" si="1402"/>
        <v/>
      </c>
      <c r="M480" s="622" t="str">
        <f t="shared" si="1402"/>
        <v/>
      </c>
      <c r="N480" s="622" t="str">
        <f t="shared" si="1402"/>
        <v/>
      </c>
      <c r="O480" s="622" t="str">
        <f t="shared" si="1402"/>
        <v/>
      </c>
      <c r="P480" s="622" t="str">
        <f t="shared" si="1402"/>
        <v/>
      </c>
      <c r="Q480" s="622" t="str">
        <f t="shared" si="1402"/>
        <v/>
      </c>
      <c r="R480" s="622" t="str">
        <f t="shared" si="1402"/>
        <v/>
      </c>
      <c r="S480" s="654"/>
      <c r="T480" s="622" t="str">
        <f t="shared" ref="T480:AD480" si="1403">IF(T478="","",T477*T478*T479)</f>
        <v/>
      </c>
      <c r="U480" s="622">
        <f t="shared" si="1403"/>
        <v>120</v>
      </c>
      <c r="V480" s="622">
        <f t="shared" si="1403"/>
        <v>120</v>
      </c>
      <c r="W480" s="622">
        <f t="shared" si="1403"/>
        <v>120</v>
      </c>
      <c r="X480" s="622">
        <f t="shared" si="1403"/>
        <v>120</v>
      </c>
      <c r="Y480" s="622">
        <f t="shared" si="1403"/>
        <v>120</v>
      </c>
      <c r="Z480" s="622">
        <f t="shared" si="1403"/>
        <v>120</v>
      </c>
      <c r="AA480" s="622">
        <f t="shared" si="1403"/>
        <v>120</v>
      </c>
      <c r="AB480" s="622" t="str">
        <f t="shared" si="1403"/>
        <v/>
      </c>
      <c r="AC480" s="622" t="str">
        <f t="shared" si="1403"/>
        <v/>
      </c>
      <c r="AD480" s="622" t="str">
        <f t="shared" si="1403"/>
        <v/>
      </c>
      <c r="AE480" s="622"/>
      <c r="AF480" s="622"/>
      <c r="AG480" s="622"/>
      <c r="AH480" s="622"/>
      <c r="AI480" s="622"/>
      <c r="AJ480" s="622"/>
      <c r="AK480" s="654"/>
      <c r="AL480" s="622">
        <f t="shared" ref="AL480:AV480" si="1404">IF(AL478="","",AL477*AL478*AL479)</f>
        <v>120</v>
      </c>
      <c r="AM480" s="622" t="str">
        <f t="shared" si="1404"/>
        <v/>
      </c>
      <c r="AN480" s="622">
        <f t="shared" si="1404"/>
        <v>120</v>
      </c>
      <c r="AO480" s="622">
        <f t="shared" si="1404"/>
        <v>120</v>
      </c>
      <c r="AP480" s="622">
        <f t="shared" si="1404"/>
        <v>120</v>
      </c>
      <c r="AQ480" s="622">
        <f t="shared" si="1404"/>
        <v>120</v>
      </c>
      <c r="AR480" s="622" t="str">
        <f t="shared" si="1404"/>
        <v/>
      </c>
      <c r="AS480" s="622">
        <f t="shared" si="1404"/>
        <v>120</v>
      </c>
      <c r="AT480" s="622">
        <f t="shared" si="1404"/>
        <v>120</v>
      </c>
      <c r="AU480" s="622">
        <f t="shared" si="1404"/>
        <v>120</v>
      </c>
      <c r="AV480" s="622">
        <f t="shared" si="1404"/>
        <v>120</v>
      </c>
      <c r="AW480" s="622"/>
      <c r="AX480" s="622"/>
      <c r="AY480" s="622"/>
      <c r="AZ480" s="622"/>
      <c r="BA480" s="622"/>
      <c r="BB480" s="622"/>
      <c r="BC480" s="654"/>
      <c r="BD480" s="622">
        <f t="shared" ref="BD480:BN480" si="1405">IF(BD478="","",BD477*BD478*BD479)</f>
        <v>120</v>
      </c>
      <c r="BE480" s="622">
        <f t="shared" si="1405"/>
        <v>60</v>
      </c>
      <c r="BF480" s="622">
        <f t="shared" si="1405"/>
        <v>120</v>
      </c>
      <c r="BG480" s="622">
        <f t="shared" si="1405"/>
        <v>120</v>
      </c>
      <c r="BH480" s="622">
        <f t="shared" si="1405"/>
        <v>120</v>
      </c>
      <c r="BI480" s="622">
        <f t="shared" si="1405"/>
        <v>120</v>
      </c>
      <c r="BJ480" s="622">
        <f t="shared" si="1405"/>
        <v>120</v>
      </c>
      <c r="BK480" s="622">
        <f t="shared" si="1405"/>
        <v>120</v>
      </c>
      <c r="BL480" s="622">
        <f t="shared" si="1405"/>
        <v>240</v>
      </c>
      <c r="BM480" s="622">
        <f t="shared" si="1405"/>
        <v>120</v>
      </c>
      <c r="BN480" s="622">
        <f t="shared" si="1405"/>
        <v>240</v>
      </c>
      <c r="BO480" s="622"/>
      <c r="BP480" s="622"/>
      <c r="BQ480" s="622"/>
      <c r="BR480" s="622"/>
      <c r="BS480" s="622"/>
      <c r="BT480" s="622"/>
      <c r="BU480" s="654"/>
      <c r="BV480" s="622" t="str">
        <f>IF(BV478="","",BV477*BV478*BV479)</f>
        <v/>
      </c>
      <c r="BW480" s="622">
        <f>IF(BW478="","",BW477*BW478*BW479)</f>
        <v>120</v>
      </c>
      <c r="BX480" s="622">
        <f>IF(BX478="","",BX477*BX478*BX479)</f>
        <v>120</v>
      </c>
      <c r="BY480" s="622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80">
        <f t="shared" si="1323"/>
        <v>133.33333333333334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60</v>
      </c>
      <c r="CE480" s="1322">
        <f t="shared" si="1401"/>
        <v>120</v>
      </c>
      <c r="CF480" s="1322">
        <f t="shared" si="1401"/>
        <v>120</v>
      </c>
      <c r="CG480" s="1322">
        <f t="shared" si="1401"/>
        <v>120</v>
      </c>
      <c r="CH480" s="1322">
        <f t="shared" si="1401"/>
        <v>120</v>
      </c>
      <c r="CI480" s="1323">
        <f t="shared" si="1401"/>
        <v>120</v>
      </c>
      <c r="CJ480" s="1322">
        <f t="shared" si="1401"/>
        <v>120</v>
      </c>
      <c r="CK480" s="1322">
        <f t="shared" si="1401"/>
        <v>120</v>
      </c>
      <c r="CL480" s="1322">
        <f t="shared" si="1401"/>
        <v>120</v>
      </c>
      <c r="CM480" s="1322">
        <f t="shared" si="1401"/>
        <v>240</v>
      </c>
      <c r="CN480" s="1321">
        <f t="shared" si="1401"/>
        <v>240</v>
      </c>
      <c r="CO480" s="542" t="str">
        <f t="shared" si="1381"/>
        <v/>
      </c>
      <c r="CP480" s="543" t="str">
        <f t="shared" si="1382"/>
        <v/>
      </c>
      <c r="CQ480" s="543">
        <f t="shared" si="1383"/>
        <v>60</v>
      </c>
      <c r="CR480" s="543">
        <f t="shared" si="1384"/>
        <v>120</v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>
        <f t="shared" si="1392"/>
        <v>240</v>
      </c>
      <c r="DA480" s="543">
        <f t="shared" si="1393"/>
        <v>240</v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5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4" t="s">
        <v>288</v>
      </c>
      <c r="B481" s="752">
        <f>750*$K$1</f>
        <v>3140.1</v>
      </c>
      <c r="C481" s="752">
        <f t="shared" ref="C481:R481" si="1406">750*$K$1</f>
        <v>3140.1</v>
      </c>
      <c r="D481" s="752">
        <f t="shared" si="1406"/>
        <v>3140.1</v>
      </c>
      <c r="E481" s="752">
        <f t="shared" si="1406"/>
        <v>3140.1</v>
      </c>
      <c r="F481" s="752">
        <f t="shared" si="1406"/>
        <v>3140.1</v>
      </c>
      <c r="G481" s="752">
        <f t="shared" si="1406"/>
        <v>3140.1</v>
      </c>
      <c r="H481" s="752">
        <f t="shared" si="1406"/>
        <v>3140.1</v>
      </c>
      <c r="I481" s="752">
        <f t="shared" si="1406"/>
        <v>3140.1</v>
      </c>
      <c r="J481" s="752">
        <f t="shared" si="1406"/>
        <v>3140.1</v>
      </c>
      <c r="K481" s="752">
        <f t="shared" si="1406"/>
        <v>3140.1</v>
      </c>
      <c r="L481" s="752">
        <f t="shared" si="1406"/>
        <v>3140.1</v>
      </c>
      <c r="M481" s="752">
        <f t="shared" si="1406"/>
        <v>3140.1</v>
      </c>
      <c r="N481" s="752">
        <f t="shared" si="1406"/>
        <v>3140.1</v>
      </c>
      <c r="O481" s="752">
        <f t="shared" si="1406"/>
        <v>3140.1</v>
      </c>
      <c r="P481" s="752">
        <f t="shared" si="1406"/>
        <v>3140.1</v>
      </c>
      <c r="Q481" s="752">
        <f t="shared" si="1406"/>
        <v>3140.1</v>
      </c>
      <c r="R481" s="752">
        <f t="shared" si="1406"/>
        <v>3140.1</v>
      </c>
      <c r="S481" s="746"/>
      <c r="T481" s="752">
        <f>750*$K$1</f>
        <v>3140.1</v>
      </c>
      <c r="U481" s="752">
        <f t="shared" ref="U481:AD481" si="1407">750*$K$1</f>
        <v>3140.1</v>
      </c>
      <c r="V481" s="752">
        <f t="shared" si="1407"/>
        <v>3140.1</v>
      </c>
      <c r="W481" s="752">
        <f t="shared" si="1407"/>
        <v>3140.1</v>
      </c>
      <c r="X481" s="752">
        <f t="shared" si="1407"/>
        <v>3140.1</v>
      </c>
      <c r="Y481" s="752">
        <f t="shared" si="1407"/>
        <v>3140.1</v>
      </c>
      <c r="Z481" s="752">
        <f t="shared" si="1407"/>
        <v>3140.1</v>
      </c>
      <c r="AA481" s="752">
        <f t="shared" si="1407"/>
        <v>3140.1</v>
      </c>
      <c r="AB481" s="752">
        <f t="shared" si="1407"/>
        <v>3140.1</v>
      </c>
      <c r="AC481" s="752">
        <f t="shared" si="1407"/>
        <v>3140.1</v>
      </c>
      <c r="AD481" s="752">
        <f t="shared" si="1407"/>
        <v>3140.1</v>
      </c>
      <c r="AE481" s="752"/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V481" si="1408">750*$K$1</f>
        <v>3140.1</v>
      </c>
      <c r="AN481" s="752">
        <f t="shared" si="1408"/>
        <v>3140.1</v>
      </c>
      <c r="AO481" s="752">
        <f t="shared" si="1408"/>
        <v>3140.1</v>
      </c>
      <c r="AP481" s="752">
        <f t="shared" si="1408"/>
        <v>3140.1</v>
      </c>
      <c r="AQ481" s="752">
        <f t="shared" si="1408"/>
        <v>3140.1</v>
      </c>
      <c r="AR481" s="752">
        <f t="shared" si="1408"/>
        <v>3140.1</v>
      </c>
      <c r="AS481" s="752">
        <f t="shared" si="1408"/>
        <v>3140.1</v>
      </c>
      <c r="AT481" s="752">
        <f t="shared" si="1408"/>
        <v>3140.1</v>
      </c>
      <c r="AU481" s="752">
        <f t="shared" si="1408"/>
        <v>3140.1</v>
      </c>
      <c r="AV481" s="752">
        <f t="shared" si="1408"/>
        <v>3140.1</v>
      </c>
      <c r="AW481" s="752"/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09">750*$K$1</f>
        <v>3140.1</v>
      </c>
      <c r="BF481" s="752">
        <f t="shared" si="1409"/>
        <v>3140.1</v>
      </c>
      <c r="BG481" s="752">
        <f t="shared" si="1409"/>
        <v>3140.1</v>
      </c>
      <c r="BH481" s="752">
        <f t="shared" si="1409"/>
        <v>3140.1</v>
      </c>
      <c r="BI481" s="752">
        <f t="shared" si="1409"/>
        <v>3140.1</v>
      </c>
      <c r="BJ481" s="752">
        <f t="shared" si="1409"/>
        <v>3140.1</v>
      </c>
      <c r="BK481" s="752">
        <f t="shared" si="1409"/>
        <v>3140.1</v>
      </c>
      <c r="BL481" s="752">
        <f t="shared" si="1409"/>
        <v>3140.1</v>
      </c>
      <c r="BM481" s="752">
        <f t="shared" si="1409"/>
        <v>3140.1</v>
      </c>
      <c r="BN481" s="752">
        <f t="shared" si="1409"/>
        <v>3140.1</v>
      </c>
      <c r="BO481" s="752"/>
      <c r="BP481" s="752"/>
      <c r="BQ481" s="752"/>
      <c r="BR481" s="752"/>
      <c r="BS481" s="752"/>
      <c r="BT481" s="752"/>
      <c r="BU481" s="746"/>
      <c r="BV481" s="752">
        <f t="shared" si="1409"/>
        <v>3140.1</v>
      </c>
      <c r="BW481" s="752">
        <f t="shared" si="1409"/>
        <v>3140.1</v>
      </c>
      <c r="BX481" s="752">
        <f t="shared" si="1409"/>
        <v>3140.1</v>
      </c>
      <c r="BY481" s="752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80">
        <f t="shared" si="1323"/>
        <v>3140.0999999999995</v>
      </c>
      <c r="CD481" s="1321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2">
        <f t="shared" si="1401"/>
        <v>3140.1</v>
      </c>
      <c r="CF481" s="1322">
        <f t="shared" si="1401"/>
        <v>3140.1</v>
      </c>
      <c r="CG481" s="1322">
        <f t="shared" si="1401"/>
        <v>3140.1</v>
      </c>
      <c r="CH481" s="1322">
        <f t="shared" si="1401"/>
        <v>3140.1</v>
      </c>
      <c r="CI481" s="1323">
        <f t="shared" si="1401"/>
        <v>3140.1</v>
      </c>
      <c r="CJ481" s="1322">
        <f t="shared" si="1401"/>
        <v>3140.1</v>
      </c>
      <c r="CK481" s="1322">
        <f t="shared" si="1401"/>
        <v>3140.1</v>
      </c>
      <c r="CL481" s="1322">
        <f t="shared" si="1401"/>
        <v>3140.1</v>
      </c>
      <c r="CM481" s="1322">
        <f t="shared" si="1401"/>
        <v>3140.1</v>
      </c>
      <c r="CN481" s="1321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5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5" t="str">
        <f t="shared" ref="B482:R482" si="1410">IF(B480="","",B480*B481/B$46/365/$G$1)</f>
        <v/>
      </c>
      <c r="C482" s="625" t="str">
        <f t="shared" si="1410"/>
        <v/>
      </c>
      <c r="D482" s="625" t="str">
        <f t="shared" si="1410"/>
        <v/>
      </c>
      <c r="E482" s="625" t="str">
        <f t="shared" si="1410"/>
        <v/>
      </c>
      <c r="F482" s="625" t="str">
        <f t="shared" si="1410"/>
        <v/>
      </c>
      <c r="G482" s="625" t="str">
        <f t="shared" si="1410"/>
        <v/>
      </c>
      <c r="H482" s="625" t="str">
        <f t="shared" si="1410"/>
        <v/>
      </c>
      <c r="I482" s="625" t="str">
        <f t="shared" si="1410"/>
        <v/>
      </c>
      <c r="J482" s="625" t="str">
        <f t="shared" si="1410"/>
        <v/>
      </c>
      <c r="K482" s="625" t="str">
        <f t="shared" si="1410"/>
        <v/>
      </c>
      <c r="L482" s="625" t="str">
        <f t="shared" si="1410"/>
        <v/>
      </c>
      <c r="M482" s="625" t="str">
        <f t="shared" si="1410"/>
        <v/>
      </c>
      <c r="N482" s="625" t="str">
        <f t="shared" si="1410"/>
        <v/>
      </c>
      <c r="O482" s="625" t="str">
        <f t="shared" si="1410"/>
        <v/>
      </c>
      <c r="P482" s="625" t="str">
        <f t="shared" si="1410"/>
        <v/>
      </c>
      <c r="Q482" s="625" t="str">
        <f t="shared" si="1410"/>
        <v/>
      </c>
      <c r="R482" s="625" t="str">
        <f t="shared" si="1410"/>
        <v/>
      </c>
      <c r="S482" s="644"/>
      <c r="T482" s="625" t="str">
        <f t="shared" ref="T482:AD482" si="1411">IF(T480="","",T480*T481/T$46/365/$G$1)</f>
        <v/>
      </c>
      <c r="U482" s="625">
        <f t="shared" si="1411"/>
        <v>1.9552303860523038E-2</v>
      </c>
      <c r="V482" s="625">
        <f t="shared" si="1411"/>
        <v>1.6759117594734033E-2</v>
      </c>
      <c r="W482" s="625">
        <f t="shared" si="1411"/>
        <v>1.4664227895392278E-2</v>
      </c>
      <c r="X482" s="625">
        <f t="shared" si="1411"/>
        <v>1.9552303860523038E-2</v>
      </c>
      <c r="Y482" s="625">
        <f t="shared" si="1411"/>
        <v>1.9552303860523038E-2</v>
      </c>
      <c r="Z482" s="625">
        <f t="shared" si="1411"/>
        <v>1.9552303860523038E-2</v>
      </c>
      <c r="AA482" s="625">
        <f t="shared" si="1411"/>
        <v>1.9552303860523038E-2</v>
      </c>
      <c r="AB482" s="625" t="str">
        <f t="shared" si="1411"/>
        <v/>
      </c>
      <c r="AC482" s="625" t="str">
        <f t="shared" si="1411"/>
        <v/>
      </c>
      <c r="AD482" s="625" t="str">
        <f t="shared" si="1411"/>
        <v/>
      </c>
      <c r="AE482" s="625"/>
      <c r="AF482" s="625"/>
      <c r="AG482" s="625"/>
      <c r="AH482" s="625"/>
      <c r="AI482" s="625"/>
      <c r="AJ482" s="625"/>
      <c r="AK482" s="644"/>
      <c r="AL482" s="625">
        <f t="shared" ref="AL482:AV482" si="1412">IF(AL480="","",AL480*AL481/AL$46/365/$G$1)</f>
        <v>1.4664227895392278E-2</v>
      </c>
      <c r="AM482" s="625" t="str">
        <f t="shared" si="1412"/>
        <v/>
      </c>
      <c r="AN482" s="625">
        <f t="shared" si="1412"/>
        <v>1.9552303860523038E-2</v>
      </c>
      <c r="AO482" s="625">
        <f t="shared" si="1412"/>
        <v>1.6759117594734033E-2</v>
      </c>
      <c r="AP482" s="625">
        <f t="shared" si="1412"/>
        <v>1.6759117594734033E-2</v>
      </c>
      <c r="AQ482" s="625">
        <f t="shared" si="1412"/>
        <v>1.9552303860523038E-2</v>
      </c>
      <c r="AR482" s="625" t="str">
        <f t="shared" si="1412"/>
        <v/>
      </c>
      <c r="AS482" s="625">
        <f t="shared" si="1412"/>
        <v>1.9552303860523038E-2</v>
      </c>
      <c r="AT482" s="625">
        <f t="shared" si="1412"/>
        <v>2.3462764632627642E-2</v>
      </c>
      <c r="AU482" s="625">
        <f t="shared" si="1412"/>
        <v>1.6759117594734033E-2</v>
      </c>
      <c r="AV482" s="625">
        <f t="shared" si="1412"/>
        <v>1.9552303860523038E-2</v>
      </c>
      <c r="AW482" s="625"/>
      <c r="AX482" s="625"/>
      <c r="AY482" s="625"/>
      <c r="AZ482" s="625"/>
      <c r="BA482" s="625"/>
      <c r="BB482" s="625"/>
      <c r="BC482" s="644"/>
      <c r="BD482" s="625">
        <f t="shared" ref="BD482:BN482" si="1413">IF(BD480="","",BD480*BD481/BD$46/365/$G$1)</f>
        <v>1.9552303860523038E-2</v>
      </c>
      <c r="BE482" s="625">
        <f t="shared" si="1413"/>
        <v>1.9552303860523038E-2</v>
      </c>
      <c r="BF482" s="625">
        <f t="shared" si="1413"/>
        <v>2.3462764632627642E-2</v>
      </c>
      <c r="BG482" s="625">
        <f t="shared" si="1413"/>
        <v>1.9552303860523038E-2</v>
      </c>
      <c r="BH482" s="625">
        <f t="shared" si="1413"/>
        <v>2.3462764632627642E-2</v>
      </c>
      <c r="BI482" s="625">
        <f t="shared" si="1413"/>
        <v>3.9104607721046077E-2</v>
      </c>
      <c r="BJ482" s="625">
        <f t="shared" si="1413"/>
        <v>1.9552303860523038E-2</v>
      </c>
      <c r="BK482" s="625">
        <f t="shared" si="1413"/>
        <v>1.4664227895392278E-2</v>
      </c>
      <c r="BL482" s="625">
        <f t="shared" si="1413"/>
        <v>3.9104607721046077E-2</v>
      </c>
      <c r="BM482" s="625">
        <f t="shared" si="1413"/>
        <v>2.9328455790784556E-2</v>
      </c>
      <c r="BN482" s="625">
        <f t="shared" si="1413"/>
        <v>2.9328455790784556E-2</v>
      </c>
      <c r="BO482" s="625"/>
      <c r="BP482" s="625"/>
      <c r="BQ482" s="625"/>
      <c r="BR482" s="625"/>
      <c r="BS482" s="625"/>
      <c r="BT482" s="625"/>
      <c r="BU482" s="644"/>
      <c r="BV482" s="625" t="str">
        <f>IF(BV480="","",BV480*BV481/BV$46/365/$G$1)</f>
        <v/>
      </c>
      <c r="BW482" s="625">
        <f>IF(BW480="","",BW480*BW481/BW$46/365/$G$1)</f>
        <v>1.9552303860523038E-2</v>
      </c>
      <c r="BX482" s="625">
        <f>IF(BX480="","",BX480*BX481/BX$46/365/$G$1)</f>
        <v>1.9552303860523038E-2</v>
      </c>
      <c r="BY482" s="625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324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1.4664227895392278E-2</v>
      </c>
      <c r="CE482" s="1325">
        <f t="shared" si="1401"/>
        <v>1.9552303860523038E-2</v>
      </c>
      <c r="CF482" s="1325">
        <f t="shared" si="1401"/>
        <v>1.9552303860523038E-2</v>
      </c>
      <c r="CG482" s="1325">
        <f t="shared" si="1401"/>
        <v>1.9552303860523038E-2</v>
      </c>
      <c r="CH482" s="1325">
        <f t="shared" si="1401"/>
        <v>1.9552303860523038E-2</v>
      </c>
      <c r="CI482" s="1326">
        <f t="shared" si="1401"/>
        <v>2.3462764632627642E-2</v>
      </c>
      <c r="CJ482" s="1325">
        <f t="shared" si="1401"/>
        <v>2.3462764632627642E-2</v>
      </c>
      <c r="CK482" s="1325">
        <f t="shared" si="1401"/>
        <v>2.9328455790784556E-2</v>
      </c>
      <c r="CL482" s="1325">
        <f t="shared" si="1401"/>
        <v>2.9328455790784556E-2</v>
      </c>
      <c r="CM482" s="1325">
        <f t="shared" si="1401"/>
        <v>3.9104607721046077E-2</v>
      </c>
      <c r="CN482" s="1324">
        <f t="shared" si="1401"/>
        <v>3.9104607721046077E-2</v>
      </c>
      <c r="CO482" s="530" t="str">
        <f t="shared" si="1381"/>
        <v/>
      </c>
      <c r="CP482" s="531" t="str">
        <f t="shared" si="1382"/>
        <v/>
      </c>
      <c r="CQ482" s="531">
        <f t="shared" si="1383"/>
        <v>1.4664227895392278E-2</v>
      </c>
      <c r="CR482" s="531">
        <f t="shared" si="1384"/>
        <v>1.9552303860523038E-2</v>
      </c>
      <c r="CS482" s="531">
        <f t="shared" si="1385"/>
        <v>1.9552303860523038E-2</v>
      </c>
      <c r="CT482" s="531">
        <f t="shared" si="1386"/>
        <v>1.9552303860523038E-2</v>
      </c>
      <c r="CU482" s="532">
        <f t="shared" si="1387"/>
        <v>1.9552303860523038E-2</v>
      </c>
      <c r="CV482" s="532">
        <f t="shared" si="1388"/>
        <v>2.3462764632627642E-2</v>
      </c>
      <c r="CW482" s="532">
        <f t="shared" si="1389"/>
        <v>2.3462764632627642E-2</v>
      </c>
      <c r="CX482" s="531">
        <f t="shared" si="1390"/>
        <v>2.9328455790784556E-2</v>
      </c>
      <c r="CY482" s="531">
        <f t="shared" si="1391"/>
        <v>2.9328455790784556E-2</v>
      </c>
      <c r="CZ482" s="531">
        <f t="shared" si="1392"/>
        <v>3.9104607721046077E-2</v>
      </c>
      <c r="DA482" s="531">
        <f t="shared" si="1393"/>
        <v>3.9104607721046077E-2</v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5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80">
        <f t="shared" si="1323"/>
        <v>65.555555555555557</v>
      </c>
      <c r="CD483" s="1321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45</v>
      </c>
      <c r="CE483" s="1322">
        <f t="shared" si="1414"/>
        <v>45</v>
      </c>
      <c r="CF483" s="1322">
        <f t="shared" si="1414"/>
        <v>60</v>
      </c>
      <c r="CG483" s="1322">
        <f t="shared" si="1414"/>
        <v>60</v>
      </c>
      <c r="CH483" s="1322">
        <f t="shared" si="1414"/>
        <v>70</v>
      </c>
      <c r="CI483" s="1323">
        <f t="shared" si="1414"/>
        <v>70</v>
      </c>
      <c r="CJ483" s="1322">
        <f t="shared" si="1414"/>
        <v>70</v>
      </c>
      <c r="CK483" s="1322">
        <f t="shared" si="1414"/>
        <v>70</v>
      </c>
      <c r="CL483" s="1322">
        <f t="shared" si="1414"/>
        <v>70</v>
      </c>
      <c r="CM483" s="1322">
        <f t="shared" si="1414"/>
        <v>75</v>
      </c>
      <c r="CN483" s="1321">
        <f t="shared" si="1414"/>
        <v>80</v>
      </c>
      <c r="CO483" s="542" t="str">
        <f t="shared" si="1381"/>
        <v/>
      </c>
      <c r="CP483" s="543" t="str">
        <f t="shared" si="1382"/>
        <v/>
      </c>
      <c r="CQ483" s="543">
        <f t="shared" si="1383"/>
        <v>45</v>
      </c>
      <c r="CR483" s="543">
        <f t="shared" si="1384"/>
        <v>45</v>
      </c>
      <c r="CS483" s="543">
        <f t="shared" si="1385"/>
        <v>60</v>
      </c>
      <c r="CT483" s="543">
        <f t="shared" si="1386"/>
        <v>60</v>
      </c>
      <c r="CU483" s="544">
        <f t="shared" si="1387"/>
        <v>70</v>
      </c>
      <c r="CV483" s="544">
        <f t="shared" si="1388"/>
        <v>70</v>
      </c>
      <c r="CW483" s="544">
        <f t="shared" si="1389"/>
        <v>70</v>
      </c>
      <c r="CX483" s="543">
        <f t="shared" si="1390"/>
        <v>70</v>
      </c>
      <c r="CY483" s="543">
        <f t="shared" si="1391"/>
        <v>70</v>
      </c>
      <c r="CZ483" s="543">
        <f t="shared" si="1392"/>
        <v>75</v>
      </c>
      <c r="DA483" s="543">
        <f t="shared" si="1393"/>
        <v>80</v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5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2" t="str">
        <f t="shared" ref="B484:R484" si="1415">IF(B483="","",B478*B483*B479)</f>
        <v/>
      </c>
      <c r="C484" s="622" t="str">
        <f t="shared" si="1415"/>
        <v/>
      </c>
      <c r="D484" s="622" t="str">
        <f t="shared" si="1415"/>
        <v/>
      </c>
      <c r="E484" s="622" t="str">
        <f t="shared" si="1415"/>
        <v/>
      </c>
      <c r="F484" s="622" t="str">
        <f t="shared" si="1415"/>
        <v/>
      </c>
      <c r="G484" s="622" t="str">
        <f t="shared" si="1415"/>
        <v/>
      </c>
      <c r="H484" s="622" t="str">
        <f t="shared" si="1415"/>
        <v/>
      </c>
      <c r="I484" s="622" t="str">
        <f t="shared" si="1415"/>
        <v/>
      </c>
      <c r="J484" s="622" t="str">
        <f t="shared" si="1415"/>
        <v/>
      </c>
      <c r="K484" s="622" t="str">
        <f t="shared" si="1415"/>
        <v/>
      </c>
      <c r="L484" s="622" t="str">
        <f t="shared" si="1415"/>
        <v/>
      </c>
      <c r="M484" s="622" t="str">
        <f t="shared" si="1415"/>
        <v/>
      </c>
      <c r="N484" s="622" t="str">
        <f t="shared" si="1415"/>
        <v/>
      </c>
      <c r="O484" s="622" t="str">
        <f t="shared" si="1415"/>
        <v/>
      </c>
      <c r="P484" s="622" t="str">
        <f t="shared" si="1415"/>
        <v/>
      </c>
      <c r="Q484" s="622" t="str">
        <f t="shared" si="1415"/>
        <v/>
      </c>
      <c r="R484" s="622" t="str">
        <f t="shared" si="1415"/>
        <v/>
      </c>
      <c r="S484" s="654"/>
      <c r="T484" s="622" t="str">
        <f t="shared" ref="T484:AD484" si="1416">IF(T483="","",T478*T483*T479)</f>
        <v/>
      </c>
      <c r="U484" s="622">
        <f t="shared" si="1416"/>
        <v>840</v>
      </c>
      <c r="V484" s="622">
        <f t="shared" si="1416"/>
        <v>780</v>
      </c>
      <c r="W484" s="622">
        <f t="shared" si="1416"/>
        <v>660</v>
      </c>
      <c r="X484" s="622">
        <f t="shared" si="1416"/>
        <v>780</v>
      </c>
      <c r="Y484" s="622">
        <f t="shared" si="1416"/>
        <v>780</v>
      </c>
      <c r="Z484" s="622">
        <f t="shared" si="1416"/>
        <v>660</v>
      </c>
      <c r="AA484" s="622">
        <f t="shared" si="1416"/>
        <v>720</v>
      </c>
      <c r="AB484" s="622" t="str">
        <f t="shared" si="1416"/>
        <v/>
      </c>
      <c r="AC484" s="622" t="str">
        <f t="shared" si="1416"/>
        <v/>
      </c>
      <c r="AD484" s="622" t="str">
        <f t="shared" si="1416"/>
        <v/>
      </c>
      <c r="AE484" s="622"/>
      <c r="AF484" s="622"/>
      <c r="AG484" s="622"/>
      <c r="AH484" s="622"/>
      <c r="AI484" s="622"/>
      <c r="AJ484" s="622"/>
      <c r="AK484" s="654"/>
      <c r="AL484" s="622">
        <f t="shared" ref="AL484:AV484" si="1417">IF(AL483="","",AL478*AL483*AL479)</f>
        <v>900</v>
      </c>
      <c r="AM484" s="622" t="str">
        <f t="shared" si="1417"/>
        <v/>
      </c>
      <c r="AN484" s="622">
        <f t="shared" si="1417"/>
        <v>720</v>
      </c>
      <c r="AO484" s="622">
        <f t="shared" si="1417"/>
        <v>900</v>
      </c>
      <c r="AP484" s="622">
        <f t="shared" si="1417"/>
        <v>960</v>
      </c>
      <c r="AQ484" s="622">
        <f t="shared" si="1417"/>
        <v>900</v>
      </c>
      <c r="AR484" s="622" t="str">
        <f t="shared" si="1417"/>
        <v/>
      </c>
      <c r="AS484" s="622">
        <f t="shared" si="1417"/>
        <v>960</v>
      </c>
      <c r="AT484" s="622">
        <f t="shared" si="1417"/>
        <v>900</v>
      </c>
      <c r="AU484" s="622">
        <f t="shared" si="1417"/>
        <v>840</v>
      </c>
      <c r="AV484" s="622">
        <f t="shared" si="1417"/>
        <v>720</v>
      </c>
      <c r="AW484" s="622"/>
      <c r="AX484" s="622"/>
      <c r="AY484" s="622"/>
      <c r="AZ484" s="622"/>
      <c r="BA484" s="622"/>
      <c r="BB484" s="622"/>
      <c r="BC484" s="654"/>
      <c r="BD484" s="622">
        <f t="shared" ref="BD484:BN484" si="1418">IF(BD483="","",BD478*BD483*BD479)</f>
        <v>540</v>
      </c>
      <c r="BE484" s="622">
        <f t="shared" si="1418"/>
        <v>540</v>
      </c>
      <c r="BF484" s="622">
        <f t="shared" si="1418"/>
        <v>840</v>
      </c>
      <c r="BG484" s="622">
        <f t="shared" si="1418"/>
        <v>720</v>
      </c>
      <c r="BH484" s="622">
        <f t="shared" si="1418"/>
        <v>960</v>
      </c>
      <c r="BI484" s="622">
        <f t="shared" si="1418"/>
        <v>840</v>
      </c>
      <c r="BJ484" s="622">
        <f t="shared" si="1418"/>
        <v>900</v>
      </c>
      <c r="BK484" s="622">
        <f t="shared" si="1418"/>
        <v>840</v>
      </c>
      <c r="BL484" s="622">
        <f t="shared" si="1418"/>
        <v>720</v>
      </c>
      <c r="BM484" s="622">
        <f t="shared" si="1418"/>
        <v>840</v>
      </c>
      <c r="BN484" s="622">
        <f t="shared" si="1418"/>
        <v>840</v>
      </c>
      <c r="BO484" s="622"/>
      <c r="BP484" s="622"/>
      <c r="BQ484" s="622"/>
      <c r="BR484" s="622"/>
      <c r="BS484" s="622"/>
      <c r="BT484" s="622"/>
      <c r="BU484" s="654"/>
      <c r="BV484" s="622" t="str">
        <f>IF(BV483="","",BV478*BV483*BV479)</f>
        <v/>
      </c>
      <c r="BW484" s="622">
        <f>IF(BW483="","",BW478*BW483*BW479)</f>
        <v>780</v>
      </c>
      <c r="BX484" s="622">
        <f>IF(BX483="","",BX478*BX483*BX479)</f>
        <v>840</v>
      </c>
      <c r="BY484" s="622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80">
        <f t="shared" si="1323"/>
        <v>786.66666666666663</v>
      </c>
      <c r="CD484" s="1321">
        <f t="shared" si="1414"/>
        <v>540</v>
      </c>
      <c r="CE484" s="1322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540</v>
      </c>
      <c r="CF484" s="1322">
        <f t="shared" si="1419"/>
        <v>720</v>
      </c>
      <c r="CG484" s="1322">
        <f t="shared" si="1419"/>
        <v>720</v>
      </c>
      <c r="CH484" s="1322">
        <f t="shared" si="1419"/>
        <v>840</v>
      </c>
      <c r="CI484" s="1323">
        <f t="shared" si="1419"/>
        <v>840</v>
      </c>
      <c r="CJ484" s="1322">
        <f t="shared" si="1419"/>
        <v>840</v>
      </c>
      <c r="CK484" s="1322">
        <f t="shared" si="1419"/>
        <v>840</v>
      </c>
      <c r="CL484" s="1322">
        <f t="shared" si="1419"/>
        <v>840</v>
      </c>
      <c r="CM484" s="1322">
        <f t="shared" si="1419"/>
        <v>900</v>
      </c>
      <c r="CN484" s="1321">
        <f t="shared" si="1419"/>
        <v>960</v>
      </c>
      <c r="CO484" s="542" t="str">
        <f t="shared" si="1381"/>
        <v/>
      </c>
      <c r="CP484" s="543" t="str">
        <f t="shared" si="1382"/>
        <v/>
      </c>
      <c r="CQ484" s="543">
        <f t="shared" si="1383"/>
        <v>540</v>
      </c>
      <c r="CR484" s="543">
        <f t="shared" si="1384"/>
        <v>540</v>
      </c>
      <c r="CS484" s="543">
        <f t="shared" si="1385"/>
        <v>720</v>
      </c>
      <c r="CT484" s="543">
        <f t="shared" si="1386"/>
        <v>720</v>
      </c>
      <c r="CU484" s="544">
        <f t="shared" si="1387"/>
        <v>840</v>
      </c>
      <c r="CV484" s="544">
        <f t="shared" si="1388"/>
        <v>840</v>
      </c>
      <c r="CW484" s="544">
        <f t="shared" si="1389"/>
        <v>840</v>
      </c>
      <c r="CX484" s="543">
        <f t="shared" si="1390"/>
        <v>840</v>
      </c>
      <c r="CY484" s="543">
        <f t="shared" si="1391"/>
        <v>840</v>
      </c>
      <c r="CZ484" s="543">
        <f t="shared" si="1392"/>
        <v>900</v>
      </c>
      <c r="DA484" s="543">
        <f t="shared" si="1393"/>
        <v>960</v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5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7" t="s">
        <v>748</v>
      </c>
      <c r="B485" s="633" t="s">
        <v>749</v>
      </c>
      <c r="C485" s="633" t="s">
        <v>749</v>
      </c>
      <c r="D485" s="633" t="s">
        <v>749</v>
      </c>
      <c r="E485" s="633" t="s">
        <v>749</v>
      </c>
      <c r="F485" s="633" t="s">
        <v>749</v>
      </c>
      <c r="G485" s="633" t="s">
        <v>749</v>
      </c>
      <c r="H485" s="633" t="s">
        <v>749</v>
      </c>
      <c r="I485" s="633" t="s">
        <v>749</v>
      </c>
      <c r="J485" s="633" t="s">
        <v>749</v>
      </c>
      <c r="K485" s="633" t="s">
        <v>749</v>
      </c>
      <c r="L485" s="633" t="s">
        <v>749</v>
      </c>
      <c r="M485" s="633" t="s">
        <v>749</v>
      </c>
      <c r="N485" s="633" t="s">
        <v>749</v>
      </c>
      <c r="O485" s="633" t="s">
        <v>749</v>
      </c>
      <c r="P485" s="633" t="s">
        <v>749</v>
      </c>
      <c r="Q485" s="633" t="s">
        <v>749</v>
      </c>
      <c r="R485" s="633" t="s">
        <v>749</v>
      </c>
      <c r="S485" s="631"/>
      <c r="T485" s="633" t="s">
        <v>749</v>
      </c>
      <c r="U485" s="633" t="s">
        <v>749</v>
      </c>
      <c r="V485" s="633" t="s">
        <v>749</v>
      </c>
      <c r="W485" s="633" t="s">
        <v>749</v>
      </c>
      <c r="X485" s="633" t="s">
        <v>749</v>
      </c>
      <c r="Y485" s="633" t="s">
        <v>749</v>
      </c>
      <c r="Z485" s="633" t="s">
        <v>749</v>
      </c>
      <c r="AA485" s="633" t="s">
        <v>749</v>
      </c>
      <c r="AB485" s="633" t="s">
        <v>749</v>
      </c>
      <c r="AC485" s="633" t="s">
        <v>749</v>
      </c>
      <c r="AD485" s="633" t="s">
        <v>749</v>
      </c>
      <c r="AE485" s="633"/>
      <c r="AF485" s="633"/>
      <c r="AG485" s="633"/>
      <c r="AH485" s="633"/>
      <c r="AI485" s="633"/>
      <c r="AJ485" s="633"/>
      <c r="AK485" s="631"/>
      <c r="AL485" s="633" t="s">
        <v>749</v>
      </c>
      <c r="AM485" s="633" t="s">
        <v>749</v>
      </c>
      <c r="AN485" s="633" t="s">
        <v>749</v>
      </c>
      <c r="AO485" s="633" t="s">
        <v>749</v>
      </c>
      <c r="AP485" s="633" t="s">
        <v>749</v>
      </c>
      <c r="AQ485" s="633" t="s">
        <v>749</v>
      </c>
      <c r="AR485" s="633" t="s">
        <v>749</v>
      </c>
      <c r="AS485" s="633" t="s">
        <v>749</v>
      </c>
      <c r="AT485" s="633" t="s">
        <v>749</v>
      </c>
      <c r="AU485" s="633" t="s">
        <v>749</v>
      </c>
      <c r="AV485" s="633" t="s">
        <v>749</v>
      </c>
      <c r="AW485" s="633"/>
      <c r="AX485" s="633"/>
      <c r="AY485" s="633"/>
      <c r="AZ485" s="633"/>
      <c r="BA485" s="633"/>
      <c r="BB485" s="633"/>
      <c r="BC485" s="631"/>
      <c r="BD485" s="633" t="s">
        <v>749</v>
      </c>
      <c r="BE485" s="633" t="s">
        <v>749</v>
      </c>
      <c r="BF485" s="633" t="s">
        <v>749</v>
      </c>
      <c r="BG485" s="633" t="s">
        <v>749</v>
      </c>
      <c r="BH485" s="633" t="s">
        <v>749</v>
      </c>
      <c r="BI485" s="633" t="s">
        <v>749</v>
      </c>
      <c r="BJ485" s="633" t="s">
        <v>749</v>
      </c>
      <c r="BK485" s="633" t="s">
        <v>749</v>
      </c>
      <c r="BL485" s="633" t="s">
        <v>749</v>
      </c>
      <c r="BM485" s="633" t="s">
        <v>749</v>
      </c>
      <c r="BN485" s="633" t="s">
        <v>749</v>
      </c>
      <c r="BO485" s="633"/>
      <c r="BP485" s="633"/>
      <c r="BQ485" s="633"/>
      <c r="BR485" s="633"/>
      <c r="BS485" s="633"/>
      <c r="BT485" s="633"/>
      <c r="BU485" s="631"/>
      <c r="BV485" s="633" t="s">
        <v>749</v>
      </c>
      <c r="BW485" s="633" t="s">
        <v>749</v>
      </c>
      <c r="BX485" s="633" t="s">
        <v>749</v>
      </c>
      <c r="BY485" s="633" t="s">
        <v>749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9" t="str">
        <f t="shared" si="1323"/>
        <v/>
      </c>
      <c r="CD485" s="1328"/>
      <c r="CE485" s="1328"/>
      <c r="CF485" s="1328"/>
      <c r="CG485" s="1328"/>
      <c r="CH485" s="1328"/>
      <c r="CI485" s="1328"/>
      <c r="CJ485" s="1328"/>
      <c r="CK485" s="1328"/>
      <c r="CL485" s="1328"/>
      <c r="CM485" s="1328"/>
      <c r="CN485" s="1328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>
        <v>0.7</v>
      </c>
      <c r="O486" s="633">
        <v>0.7</v>
      </c>
      <c r="P486" s="633">
        <v>0.7</v>
      </c>
      <c r="Q486" s="633">
        <v>0.7</v>
      </c>
      <c r="R486" s="633">
        <v>0.7</v>
      </c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/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/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/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80">
        <f t="shared" si="1323"/>
        <v>0.70000000000000007</v>
      </c>
      <c r="CD486" s="1321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20"/>
        <v>0.7</v>
      </c>
      <c r="CF486" s="1322">
        <f t="shared" si="1420"/>
        <v>0.7</v>
      </c>
      <c r="CG486" s="1322">
        <f t="shared" si="1420"/>
        <v>0.7</v>
      </c>
      <c r="CH486" s="1322">
        <f t="shared" si="1420"/>
        <v>0.7</v>
      </c>
      <c r="CI486" s="1323">
        <f t="shared" si="1420"/>
        <v>0.7</v>
      </c>
      <c r="CJ486" s="1322">
        <f t="shared" si="1420"/>
        <v>0.7</v>
      </c>
      <c r="CK486" s="1322">
        <f t="shared" si="1420"/>
        <v>0.7</v>
      </c>
      <c r="CL486" s="1322">
        <f t="shared" si="1420"/>
        <v>0.7</v>
      </c>
      <c r="CM486" s="1322">
        <f t="shared" si="1420"/>
        <v>0.7</v>
      </c>
      <c r="CN486" s="1321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8" t="s">
        <v>286</v>
      </c>
      <c r="B487" s="633"/>
      <c r="C487" s="633"/>
      <c r="D487" s="633"/>
      <c r="E487" s="633"/>
      <c r="F487" s="633"/>
      <c r="G487" s="633"/>
      <c r="H487" s="633"/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/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>
        <v>30</v>
      </c>
      <c r="AM487" s="633"/>
      <c r="AN487" s="633">
        <v>30</v>
      </c>
      <c r="AO487" s="633"/>
      <c r="AP487" s="633">
        <v>19</v>
      </c>
      <c r="AQ487" s="633">
        <v>10</v>
      </c>
      <c r="AR487" s="633"/>
      <c r="AS487" s="633"/>
      <c r="AT487" s="633">
        <v>20</v>
      </c>
      <c r="AU487" s="633">
        <v>30</v>
      </c>
      <c r="AV487" s="633">
        <v>15</v>
      </c>
      <c r="AW487" s="633"/>
      <c r="AX487" s="633"/>
      <c r="AY487" s="633"/>
      <c r="AZ487" s="633"/>
      <c r="BA487" s="633"/>
      <c r="BB487" s="633"/>
      <c r="BC487" s="634"/>
      <c r="BD487" s="633">
        <v>30</v>
      </c>
      <c r="BE487" s="633">
        <v>25</v>
      </c>
      <c r="BF487" s="633">
        <v>30</v>
      </c>
      <c r="BG487" s="633">
        <v>30</v>
      </c>
      <c r="BH487" s="633">
        <v>30</v>
      </c>
      <c r="BI487" s="633">
        <v>6</v>
      </c>
      <c r="BJ487" s="633">
        <v>30</v>
      </c>
      <c r="BK487" s="633">
        <v>110</v>
      </c>
      <c r="BL487" s="633">
        <v>31</v>
      </c>
      <c r="BM487" s="633">
        <v>20</v>
      </c>
      <c r="BN487" s="633">
        <v>30</v>
      </c>
      <c r="BO487" s="633"/>
      <c r="BP487" s="633"/>
      <c r="BQ487" s="633"/>
      <c r="BR487" s="633"/>
      <c r="BS487" s="633"/>
      <c r="BT487" s="633"/>
      <c r="BU487" s="634"/>
      <c r="BV487" s="633"/>
      <c r="BW487" s="633"/>
      <c r="BX487" s="633">
        <v>20</v>
      </c>
      <c r="BY487" s="633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80">
        <f t="shared" si="1323"/>
        <v>28.444444444444443</v>
      </c>
      <c r="CD487" s="1321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6</v>
      </c>
      <c r="CE487" s="1322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20</v>
      </c>
      <c r="CF487" s="1322">
        <f t="shared" si="1441"/>
        <v>25</v>
      </c>
      <c r="CG487" s="1322">
        <f t="shared" si="1441"/>
        <v>30</v>
      </c>
      <c r="CH487" s="1322">
        <f t="shared" si="1441"/>
        <v>30</v>
      </c>
      <c r="CI487" s="1323">
        <f t="shared" si="1441"/>
        <v>30</v>
      </c>
      <c r="CJ487" s="1322">
        <f t="shared" si="1441"/>
        <v>30</v>
      </c>
      <c r="CK487" s="1322">
        <f t="shared" si="1441"/>
        <v>30</v>
      </c>
      <c r="CL487" s="1322">
        <f t="shared" si="1441"/>
        <v>30</v>
      </c>
      <c r="CM487" s="1322">
        <f t="shared" si="1441"/>
        <v>31</v>
      </c>
      <c r="CN487" s="1321">
        <f t="shared" si="1441"/>
        <v>110</v>
      </c>
      <c r="CO487" s="542" t="str">
        <f t="shared" si="1421"/>
        <v/>
      </c>
      <c r="CP487" s="543" t="str">
        <f t="shared" si="1422"/>
        <v/>
      </c>
      <c r="CQ487" s="543">
        <f t="shared" si="1423"/>
        <v>6</v>
      </c>
      <c r="CR487" s="543">
        <f t="shared" si="1424"/>
        <v>20</v>
      </c>
      <c r="CS487" s="543">
        <f t="shared" si="1425"/>
        <v>25</v>
      </c>
      <c r="CT487" s="543">
        <f t="shared" si="1426"/>
        <v>30</v>
      </c>
      <c r="CU487" s="544">
        <f t="shared" si="1427"/>
        <v>30</v>
      </c>
      <c r="CV487" s="544">
        <f t="shared" si="1428"/>
        <v>30</v>
      </c>
      <c r="CW487" s="544">
        <f t="shared" si="1429"/>
        <v>30</v>
      </c>
      <c r="CX487" s="543">
        <f t="shared" si="1430"/>
        <v>30</v>
      </c>
      <c r="CY487" s="543">
        <f t="shared" si="1431"/>
        <v>30</v>
      </c>
      <c r="CZ487" s="543">
        <f t="shared" si="1432"/>
        <v>31</v>
      </c>
      <c r="DA487" s="543">
        <f t="shared" si="1433"/>
        <v>110</v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5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3"/>
      <c r="C488" s="633"/>
      <c r="D488" s="633"/>
      <c r="E488" s="633"/>
      <c r="F488" s="633"/>
      <c r="G488" s="633"/>
      <c r="H488" s="633"/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/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>
        <v>12</v>
      </c>
      <c r="AM488" s="633"/>
      <c r="AN488" s="633">
        <v>12</v>
      </c>
      <c r="AO488" s="633"/>
      <c r="AP488" s="633">
        <v>12</v>
      </c>
      <c r="AQ488" s="633">
        <v>12</v>
      </c>
      <c r="AR488" s="633"/>
      <c r="AS488" s="633"/>
      <c r="AT488" s="633">
        <v>12</v>
      </c>
      <c r="AU488" s="633">
        <v>12</v>
      </c>
      <c r="AV488" s="633">
        <v>12</v>
      </c>
      <c r="AW488" s="633"/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/>
      <c r="BP488" s="633"/>
      <c r="BQ488" s="633"/>
      <c r="BR488" s="633"/>
      <c r="BS488" s="633"/>
      <c r="BT488" s="633"/>
      <c r="BU488" s="634"/>
      <c r="BV488" s="633">
        <v>12</v>
      </c>
      <c r="BW488" s="633">
        <v>12</v>
      </c>
      <c r="BX488" s="633">
        <v>12</v>
      </c>
      <c r="BY488" s="633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80">
        <f t="shared" si="1323"/>
        <v>12</v>
      </c>
      <c r="CD488" s="1321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2">
        <f t="shared" si="1441"/>
        <v>12</v>
      </c>
      <c r="CF488" s="1322">
        <f t="shared" si="1441"/>
        <v>12</v>
      </c>
      <c r="CG488" s="1322">
        <f t="shared" si="1441"/>
        <v>12</v>
      </c>
      <c r="CH488" s="1322">
        <f t="shared" si="1441"/>
        <v>12</v>
      </c>
      <c r="CI488" s="1323">
        <f t="shared" si="1441"/>
        <v>12</v>
      </c>
      <c r="CJ488" s="1322">
        <f t="shared" si="1441"/>
        <v>12</v>
      </c>
      <c r="CK488" s="1322">
        <f t="shared" si="1441"/>
        <v>12</v>
      </c>
      <c r="CL488" s="1322">
        <f t="shared" si="1441"/>
        <v>12</v>
      </c>
      <c r="CM488" s="1322">
        <f t="shared" si="1441"/>
        <v>12</v>
      </c>
      <c r="CN488" s="1321">
        <f t="shared" si="1441"/>
        <v>12</v>
      </c>
      <c r="CO488" s="542" t="str">
        <f t="shared" si="1421"/>
        <v/>
      </c>
      <c r="CP488" s="543" t="str">
        <f t="shared" si="1422"/>
        <v/>
      </c>
      <c r="CQ488" s="543">
        <f t="shared" si="1423"/>
        <v>12</v>
      </c>
      <c r="CR488" s="543">
        <f t="shared" si="1424"/>
        <v>12</v>
      </c>
      <c r="CS488" s="543">
        <f t="shared" si="1425"/>
        <v>12</v>
      </c>
      <c r="CT488" s="543">
        <f t="shared" si="1426"/>
        <v>12</v>
      </c>
      <c r="CU488" s="544">
        <f t="shared" si="1427"/>
        <v>12</v>
      </c>
      <c r="CV488" s="544">
        <f t="shared" si="1428"/>
        <v>12</v>
      </c>
      <c r="CW488" s="544">
        <f t="shared" si="1429"/>
        <v>12</v>
      </c>
      <c r="CX488" s="543">
        <f t="shared" si="1430"/>
        <v>12</v>
      </c>
      <c r="CY488" s="543">
        <f t="shared" si="1431"/>
        <v>12</v>
      </c>
      <c r="CZ488" s="543">
        <f t="shared" si="1432"/>
        <v>12</v>
      </c>
      <c r="DA488" s="543">
        <f t="shared" si="1433"/>
        <v>12</v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5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4" t="s">
        <v>269</v>
      </c>
      <c r="B489" s="622" t="str">
        <f t="shared" ref="B489:R489" si="1442">IF(B487="","",B486*B487*B488)</f>
        <v/>
      </c>
      <c r="C489" s="622" t="str">
        <f t="shared" si="1442"/>
        <v/>
      </c>
      <c r="D489" s="622" t="str">
        <f t="shared" si="1442"/>
        <v/>
      </c>
      <c r="E489" s="622" t="str">
        <f t="shared" si="1442"/>
        <v/>
      </c>
      <c r="F489" s="622" t="str">
        <f t="shared" si="1442"/>
        <v/>
      </c>
      <c r="G489" s="622" t="str">
        <f t="shared" si="1442"/>
        <v/>
      </c>
      <c r="H489" s="622" t="str">
        <f t="shared" si="1442"/>
        <v/>
      </c>
      <c r="I489" s="622" t="str">
        <f t="shared" si="1442"/>
        <v/>
      </c>
      <c r="J489" s="622" t="str">
        <f t="shared" si="1442"/>
        <v/>
      </c>
      <c r="K489" s="622" t="str">
        <f t="shared" si="1442"/>
        <v/>
      </c>
      <c r="L489" s="622" t="str">
        <f t="shared" si="1442"/>
        <v/>
      </c>
      <c r="M489" s="622" t="str">
        <f t="shared" si="1442"/>
        <v/>
      </c>
      <c r="N489" s="622" t="str">
        <f t="shared" si="1442"/>
        <v/>
      </c>
      <c r="O489" s="622" t="str">
        <f t="shared" si="1442"/>
        <v/>
      </c>
      <c r="P489" s="622" t="str">
        <f t="shared" si="1442"/>
        <v/>
      </c>
      <c r="Q489" s="622" t="str">
        <f t="shared" si="1442"/>
        <v/>
      </c>
      <c r="R489" s="622" t="str">
        <f t="shared" si="1442"/>
        <v/>
      </c>
      <c r="S489" s="654"/>
      <c r="T489" s="622" t="str">
        <f t="shared" ref="T489:AD489" si="1443">IF(T487="","",T486*T487*T488)</f>
        <v/>
      </c>
      <c r="U489" s="622" t="str">
        <f t="shared" si="1443"/>
        <v/>
      </c>
      <c r="V489" s="622" t="str">
        <f t="shared" si="1443"/>
        <v/>
      </c>
      <c r="W489" s="622" t="str">
        <f t="shared" si="1443"/>
        <v/>
      </c>
      <c r="X489" s="622" t="str">
        <f t="shared" si="1443"/>
        <v/>
      </c>
      <c r="Y489" s="622" t="str">
        <f t="shared" si="1443"/>
        <v/>
      </c>
      <c r="Z489" s="622" t="str">
        <f t="shared" si="1443"/>
        <v/>
      </c>
      <c r="AA489" s="622" t="str">
        <f t="shared" si="1443"/>
        <v/>
      </c>
      <c r="AB489" s="622" t="str">
        <f t="shared" si="1443"/>
        <v/>
      </c>
      <c r="AC489" s="622" t="str">
        <f t="shared" si="1443"/>
        <v/>
      </c>
      <c r="AD489" s="622" t="str">
        <f t="shared" si="1443"/>
        <v/>
      </c>
      <c r="AE489" s="622"/>
      <c r="AF489" s="622"/>
      <c r="AG489" s="622"/>
      <c r="AH489" s="622"/>
      <c r="AI489" s="622"/>
      <c r="AJ489" s="622"/>
      <c r="AK489" s="654"/>
      <c r="AL489" s="622">
        <f t="shared" ref="AL489:AV489" si="1444">IF(AL487="","",AL486*AL487*AL488)</f>
        <v>252</v>
      </c>
      <c r="AM489" s="622" t="str">
        <f t="shared" si="1444"/>
        <v/>
      </c>
      <c r="AN489" s="622">
        <f t="shared" si="1444"/>
        <v>252</v>
      </c>
      <c r="AO489" s="622" t="str">
        <f t="shared" si="1444"/>
        <v/>
      </c>
      <c r="AP489" s="622">
        <f t="shared" si="1444"/>
        <v>159.6</v>
      </c>
      <c r="AQ489" s="622">
        <f t="shared" si="1444"/>
        <v>84</v>
      </c>
      <c r="AR489" s="622" t="str">
        <f t="shared" si="1444"/>
        <v/>
      </c>
      <c r="AS489" s="622" t="str">
        <f t="shared" si="1444"/>
        <v/>
      </c>
      <c r="AT489" s="622">
        <f t="shared" si="1444"/>
        <v>168</v>
      </c>
      <c r="AU489" s="622">
        <f t="shared" si="1444"/>
        <v>252</v>
      </c>
      <c r="AV489" s="622">
        <f t="shared" si="1444"/>
        <v>126</v>
      </c>
      <c r="AW489" s="622"/>
      <c r="AX489" s="622"/>
      <c r="AY489" s="622"/>
      <c r="AZ489" s="622"/>
      <c r="BA489" s="622"/>
      <c r="BB489" s="622"/>
      <c r="BC489" s="654"/>
      <c r="BD489" s="622">
        <f t="shared" ref="BD489:BN489" si="1445">IF(BD487="","",BD486*BD487*BD488)</f>
        <v>252</v>
      </c>
      <c r="BE489" s="622">
        <f t="shared" si="1445"/>
        <v>210</v>
      </c>
      <c r="BF489" s="622">
        <f t="shared" si="1445"/>
        <v>252</v>
      </c>
      <c r="BG489" s="622">
        <f t="shared" si="1445"/>
        <v>252</v>
      </c>
      <c r="BH489" s="622">
        <f t="shared" si="1445"/>
        <v>252</v>
      </c>
      <c r="BI489" s="622">
        <f t="shared" si="1445"/>
        <v>50.399999999999991</v>
      </c>
      <c r="BJ489" s="622">
        <f t="shared" si="1445"/>
        <v>252</v>
      </c>
      <c r="BK489" s="622">
        <f t="shared" si="1445"/>
        <v>924</v>
      </c>
      <c r="BL489" s="622">
        <f t="shared" si="1445"/>
        <v>260.39999999999998</v>
      </c>
      <c r="BM489" s="622">
        <f t="shared" si="1445"/>
        <v>168</v>
      </c>
      <c r="BN489" s="622">
        <f t="shared" si="1445"/>
        <v>252</v>
      </c>
      <c r="BO489" s="622"/>
      <c r="BP489" s="622"/>
      <c r="BQ489" s="622"/>
      <c r="BR489" s="622"/>
      <c r="BS489" s="622"/>
      <c r="BT489" s="622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80">
        <f t="shared" si="1323"/>
        <v>238.93333333333334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50.399999999999991</v>
      </c>
      <c r="CE489" s="1322">
        <f t="shared" si="1441"/>
        <v>168</v>
      </c>
      <c r="CF489" s="1322">
        <f t="shared" si="1441"/>
        <v>210</v>
      </c>
      <c r="CG489" s="1322">
        <f t="shared" si="1441"/>
        <v>252</v>
      </c>
      <c r="CH489" s="1322">
        <f t="shared" si="1441"/>
        <v>252</v>
      </c>
      <c r="CI489" s="1323">
        <f t="shared" si="1441"/>
        <v>252</v>
      </c>
      <c r="CJ489" s="1322">
        <f t="shared" si="1441"/>
        <v>252</v>
      </c>
      <c r="CK489" s="1322">
        <f t="shared" si="1441"/>
        <v>252</v>
      </c>
      <c r="CL489" s="1322">
        <f t="shared" si="1441"/>
        <v>252</v>
      </c>
      <c r="CM489" s="1322">
        <f t="shared" si="1441"/>
        <v>260.39999999999998</v>
      </c>
      <c r="CN489" s="1321">
        <f t="shared" si="1441"/>
        <v>924</v>
      </c>
      <c r="CO489" s="542" t="str">
        <f t="shared" si="1421"/>
        <v/>
      </c>
      <c r="CP489" s="543" t="str">
        <f t="shared" si="1422"/>
        <v/>
      </c>
      <c r="CQ489" s="543">
        <f t="shared" si="1423"/>
        <v>50.399999999999991</v>
      </c>
      <c r="CR489" s="543">
        <f t="shared" si="1424"/>
        <v>168</v>
      </c>
      <c r="CS489" s="543">
        <f t="shared" si="1425"/>
        <v>210</v>
      </c>
      <c r="CT489" s="543">
        <f t="shared" si="1426"/>
        <v>252</v>
      </c>
      <c r="CU489" s="544">
        <f t="shared" si="1427"/>
        <v>252</v>
      </c>
      <c r="CV489" s="544">
        <f t="shared" si="1428"/>
        <v>252</v>
      </c>
      <c r="CW489" s="544">
        <f t="shared" si="1429"/>
        <v>252</v>
      </c>
      <c r="CX489" s="543">
        <f t="shared" si="1430"/>
        <v>252</v>
      </c>
      <c r="CY489" s="543">
        <f t="shared" si="1431"/>
        <v>252</v>
      </c>
      <c r="CZ489" s="543">
        <f t="shared" si="1432"/>
        <v>260.39999999999998</v>
      </c>
      <c r="DA489" s="543">
        <f t="shared" si="1433"/>
        <v>924</v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5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4" t="s">
        <v>288</v>
      </c>
      <c r="B490" s="752">
        <f>2430*$K$1</f>
        <v>10173.923999999999</v>
      </c>
      <c r="C490" s="752">
        <f t="shared" ref="C490:R490" si="1446">2430*$K$1</f>
        <v>10173.923999999999</v>
      </c>
      <c r="D490" s="752">
        <f t="shared" si="1446"/>
        <v>10173.923999999999</v>
      </c>
      <c r="E490" s="752">
        <f t="shared" si="1446"/>
        <v>10173.923999999999</v>
      </c>
      <c r="F490" s="752">
        <f t="shared" si="1446"/>
        <v>10173.923999999999</v>
      </c>
      <c r="G490" s="752">
        <f t="shared" si="1446"/>
        <v>10173.923999999999</v>
      </c>
      <c r="H490" s="752">
        <f t="shared" si="1446"/>
        <v>10173.923999999999</v>
      </c>
      <c r="I490" s="752">
        <f t="shared" si="1446"/>
        <v>10173.923999999999</v>
      </c>
      <c r="J490" s="752">
        <f t="shared" si="1446"/>
        <v>10173.923999999999</v>
      </c>
      <c r="K490" s="752">
        <f t="shared" si="1446"/>
        <v>10173.923999999999</v>
      </c>
      <c r="L490" s="752">
        <f t="shared" si="1446"/>
        <v>10173.923999999999</v>
      </c>
      <c r="M490" s="752">
        <f t="shared" si="1446"/>
        <v>10173.923999999999</v>
      </c>
      <c r="N490" s="752">
        <f t="shared" si="1446"/>
        <v>10173.923999999999</v>
      </c>
      <c r="O490" s="752">
        <f t="shared" si="1446"/>
        <v>10173.923999999999</v>
      </c>
      <c r="P490" s="752">
        <f t="shared" si="1446"/>
        <v>10173.923999999999</v>
      </c>
      <c r="Q490" s="752">
        <f t="shared" si="1446"/>
        <v>10173.923999999999</v>
      </c>
      <c r="R490" s="752">
        <f t="shared" si="1446"/>
        <v>10173.923999999999</v>
      </c>
      <c r="S490" s="746"/>
      <c r="T490" s="752">
        <f>2430*$K$1</f>
        <v>10173.923999999999</v>
      </c>
      <c r="U490" s="752">
        <f t="shared" ref="U490:AD490" si="1447">2430*$K$1</f>
        <v>10173.923999999999</v>
      </c>
      <c r="V490" s="752">
        <f t="shared" si="1447"/>
        <v>10173.923999999999</v>
      </c>
      <c r="W490" s="752">
        <f t="shared" si="1447"/>
        <v>10173.923999999999</v>
      </c>
      <c r="X490" s="752">
        <f t="shared" si="1447"/>
        <v>10173.923999999999</v>
      </c>
      <c r="Y490" s="752">
        <f t="shared" si="1447"/>
        <v>10173.923999999999</v>
      </c>
      <c r="Z490" s="752">
        <f t="shared" si="1447"/>
        <v>10173.923999999999</v>
      </c>
      <c r="AA490" s="752">
        <f t="shared" si="1447"/>
        <v>10173.923999999999</v>
      </c>
      <c r="AB490" s="752">
        <f t="shared" si="1447"/>
        <v>10173.923999999999</v>
      </c>
      <c r="AC490" s="752">
        <f t="shared" si="1447"/>
        <v>10173.923999999999</v>
      </c>
      <c r="AD490" s="752">
        <f t="shared" si="1447"/>
        <v>10173.923999999999</v>
      </c>
      <c r="AE490" s="752"/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V490" si="1448">2430*$K$1</f>
        <v>10173.923999999999</v>
      </c>
      <c r="AN490" s="752">
        <f t="shared" si="1448"/>
        <v>10173.923999999999</v>
      </c>
      <c r="AO490" s="752">
        <f t="shared" si="1448"/>
        <v>10173.923999999999</v>
      </c>
      <c r="AP490" s="752">
        <f t="shared" si="1448"/>
        <v>10173.923999999999</v>
      </c>
      <c r="AQ490" s="752">
        <f t="shared" si="1448"/>
        <v>10173.923999999999</v>
      </c>
      <c r="AR490" s="752">
        <f t="shared" si="1448"/>
        <v>10173.923999999999</v>
      </c>
      <c r="AS490" s="752">
        <f t="shared" si="1448"/>
        <v>10173.923999999999</v>
      </c>
      <c r="AT490" s="752">
        <f t="shared" si="1448"/>
        <v>10173.923999999999</v>
      </c>
      <c r="AU490" s="752">
        <f t="shared" si="1448"/>
        <v>10173.923999999999</v>
      </c>
      <c r="AV490" s="752">
        <f t="shared" si="1448"/>
        <v>10173.923999999999</v>
      </c>
      <c r="AW490" s="752"/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49">2430*$K$1</f>
        <v>10173.923999999999</v>
      </c>
      <c r="BF490" s="752">
        <f t="shared" si="1449"/>
        <v>10173.923999999999</v>
      </c>
      <c r="BG490" s="752">
        <f t="shared" si="1449"/>
        <v>10173.923999999999</v>
      </c>
      <c r="BH490" s="752">
        <f t="shared" si="1449"/>
        <v>10173.923999999999</v>
      </c>
      <c r="BI490" s="752">
        <f t="shared" si="1449"/>
        <v>10173.923999999999</v>
      </c>
      <c r="BJ490" s="752">
        <f t="shared" si="1449"/>
        <v>10173.923999999999</v>
      </c>
      <c r="BK490" s="752">
        <f t="shared" si="1449"/>
        <v>10173.923999999999</v>
      </c>
      <c r="BL490" s="752">
        <f t="shared" si="1449"/>
        <v>10173.923999999999</v>
      </c>
      <c r="BM490" s="752">
        <f t="shared" si="1449"/>
        <v>10173.923999999999</v>
      </c>
      <c r="BN490" s="752">
        <f t="shared" si="1449"/>
        <v>10173.923999999999</v>
      </c>
      <c r="BO490" s="752"/>
      <c r="BP490" s="752"/>
      <c r="BQ490" s="752"/>
      <c r="BR490" s="752"/>
      <c r="BS490" s="752"/>
      <c r="BT490" s="752"/>
      <c r="BU490" s="746"/>
      <c r="BV490" s="752">
        <f t="shared" si="1449"/>
        <v>10173.923999999999</v>
      </c>
      <c r="BW490" s="752">
        <f t="shared" si="1449"/>
        <v>10173.923999999999</v>
      </c>
      <c r="BX490" s="752">
        <f t="shared" si="1449"/>
        <v>10173.923999999999</v>
      </c>
      <c r="BY490" s="752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80">
        <f t="shared" si="1323"/>
        <v>10173.923999999999</v>
      </c>
      <c r="CD490" s="1321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2">
        <f t="shared" si="1441"/>
        <v>10173.923999999999</v>
      </c>
      <c r="CF490" s="1322">
        <f t="shared" si="1441"/>
        <v>10173.923999999999</v>
      </c>
      <c r="CG490" s="1322">
        <f t="shared" si="1441"/>
        <v>10173.923999999999</v>
      </c>
      <c r="CH490" s="1322">
        <f t="shared" si="1441"/>
        <v>10173.923999999999</v>
      </c>
      <c r="CI490" s="1323">
        <f t="shared" si="1441"/>
        <v>10173.923999999999</v>
      </c>
      <c r="CJ490" s="1322">
        <f t="shared" si="1441"/>
        <v>10173.923999999999</v>
      </c>
      <c r="CK490" s="1322">
        <f t="shared" si="1441"/>
        <v>10173.923999999999</v>
      </c>
      <c r="CL490" s="1322">
        <f t="shared" si="1441"/>
        <v>10173.923999999999</v>
      </c>
      <c r="CM490" s="1322">
        <f t="shared" si="1441"/>
        <v>10173.923999999999</v>
      </c>
      <c r="CN490" s="1321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5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5" t="str">
        <f t="shared" ref="B491:R491" si="1450">IF(B489="","",B489*B490/B$46/365/$G$1)</f>
        <v/>
      </c>
      <c r="C491" s="625" t="str">
        <f t="shared" si="1450"/>
        <v/>
      </c>
      <c r="D491" s="625" t="str">
        <f t="shared" si="1450"/>
        <v/>
      </c>
      <c r="E491" s="625" t="str">
        <f t="shared" si="1450"/>
        <v/>
      </c>
      <c r="F491" s="625" t="str">
        <f t="shared" si="1450"/>
        <v/>
      </c>
      <c r="G491" s="625" t="str">
        <f t="shared" si="1450"/>
        <v/>
      </c>
      <c r="H491" s="625" t="str">
        <f t="shared" si="1450"/>
        <v/>
      </c>
      <c r="I491" s="625" t="str">
        <f t="shared" si="1450"/>
        <v/>
      </c>
      <c r="J491" s="625" t="str">
        <f t="shared" si="1450"/>
        <v/>
      </c>
      <c r="K491" s="625" t="str">
        <f t="shared" si="1450"/>
        <v/>
      </c>
      <c r="L491" s="625" t="str">
        <f t="shared" si="1450"/>
        <v/>
      </c>
      <c r="M491" s="625" t="str">
        <f t="shared" si="1450"/>
        <v/>
      </c>
      <c r="N491" s="625" t="str">
        <f t="shared" si="1450"/>
        <v/>
      </c>
      <c r="O491" s="625" t="str">
        <f t="shared" si="1450"/>
        <v/>
      </c>
      <c r="P491" s="625" t="str">
        <f t="shared" si="1450"/>
        <v/>
      </c>
      <c r="Q491" s="625" t="str">
        <f t="shared" si="1450"/>
        <v/>
      </c>
      <c r="R491" s="625" t="str">
        <f t="shared" si="1450"/>
        <v/>
      </c>
      <c r="S491" s="644"/>
      <c r="T491" s="625" t="str">
        <f t="shared" ref="T491:AD491" si="1451">IF(T489="","",T489*T490/T$46/365/$G$1)</f>
        <v/>
      </c>
      <c r="U491" s="625" t="str">
        <f t="shared" si="1451"/>
        <v/>
      </c>
      <c r="V491" s="625" t="str">
        <f t="shared" si="1451"/>
        <v/>
      </c>
      <c r="W491" s="625" t="str">
        <f t="shared" si="1451"/>
        <v/>
      </c>
      <c r="X491" s="625" t="str">
        <f t="shared" si="1451"/>
        <v/>
      </c>
      <c r="Y491" s="625" t="str">
        <f t="shared" si="1451"/>
        <v/>
      </c>
      <c r="Z491" s="625" t="str">
        <f t="shared" si="1451"/>
        <v/>
      </c>
      <c r="AA491" s="625" t="str">
        <f t="shared" si="1451"/>
        <v/>
      </c>
      <c r="AB491" s="625" t="str">
        <f t="shared" si="1451"/>
        <v/>
      </c>
      <c r="AC491" s="625" t="str">
        <f t="shared" si="1451"/>
        <v/>
      </c>
      <c r="AD491" s="625" t="str">
        <f t="shared" si="1451"/>
        <v/>
      </c>
      <c r="AE491" s="625"/>
      <c r="AF491" s="625"/>
      <c r="AG491" s="625"/>
      <c r="AH491" s="625"/>
      <c r="AI491" s="625"/>
      <c r="AJ491" s="625"/>
      <c r="AK491" s="644"/>
      <c r="AL491" s="625">
        <f t="shared" ref="AL491:AV491" si="1452">IF(AL489="","",AL489*AL490/AL$46/365/$G$1)</f>
        <v>9.9775406600249056E-2</v>
      </c>
      <c r="AM491" s="625" t="str">
        <f t="shared" si="1452"/>
        <v/>
      </c>
      <c r="AN491" s="625">
        <f t="shared" si="1452"/>
        <v>0.13303387546699874</v>
      </c>
      <c r="AO491" s="625" t="str">
        <f t="shared" si="1452"/>
        <v/>
      </c>
      <c r="AP491" s="625">
        <f t="shared" si="1452"/>
        <v>7.2218389539227892E-2</v>
      </c>
      <c r="AQ491" s="625">
        <f t="shared" si="1452"/>
        <v>4.4344625155666249E-2</v>
      </c>
      <c r="AR491" s="625" t="str">
        <f t="shared" si="1452"/>
        <v/>
      </c>
      <c r="AS491" s="625" t="str">
        <f t="shared" si="1452"/>
        <v/>
      </c>
      <c r="AT491" s="625">
        <f t="shared" si="1452"/>
        <v>0.106427100373599</v>
      </c>
      <c r="AU491" s="625">
        <f t="shared" si="1452"/>
        <v>0.11402903611457034</v>
      </c>
      <c r="AV491" s="625">
        <f t="shared" si="1452"/>
        <v>6.6516937733499371E-2</v>
      </c>
      <c r="AW491" s="625"/>
      <c r="AX491" s="625"/>
      <c r="AY491" s="625"/>
      <c r="AZ491" s="625"/>
      <c r="BA491" s="625"/>
      <c r="BB491" s="625"/>
      <c r="BC491" s="644"/>
      <c r="BD491" s="625">
        <f t="shared" ref="BD491:BN491" si="1453">IF(BD489="","",BD489*BD490/BD$46/365/$G$1)</f>
        <v>0.13303387546699874</v>
      </c>
      <c r="BE491" s="625">
        <f t="shared" si="1453"/>
        <v>0.22172312577833125</v>
      </c>
      <c r="BF491" s="625">
        <f t="shared" si="1453"/>
        <v>0.1596406505603985</v>
      </c>
      <c r="BG491" s="625">
        <f t="shared" si="1453"/>
        <v>0.13303387546699874</v>
      </c>
      <c r="BH491" s="625">
        <f t="shared" si="1453"/>
        <v>0.1596406505603985</v>
      </c>
      <c r="BI491" s="625">
        <f t="shared" si="1453"/>
        <v>5.3213550186799491E-2</v>
      </c>
      <c r="BJ491" s="625">
        <f t="shared" si="1453"/>
        <v>0.13303387546699874</v>
      </c>
      <c r="BK491" s="625">
        <f t="shared" si="1453"/>
        <v>0.36584315753424651</v>
      </c>
      <c r="BL491" s="625">
        <f t="shared" si="1453"/>
        <v>0.13746833798256536</v>
      </c>
      <c r="BM491" s="625">
        <f t="shared" si="1453"/>
        <v>0.13303387546699874</v>
      </c>
      <c r="BN491" s="625">
        <f t="shared" si="1453"/>
        <v>9.9775406600249056E-2</v>
      </c>
      <c r="BO491" s="625"/>
      <c r="BP491" s="625"/>
      <c r="BQ491" s="625"/>
      <c r="BR491" s="625"/>
      <c r="BS491" s="625"/>
      <c r="BT491" s="625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8.8689250311332499E-2</v>
      </c>
      <c r="BY491" s="625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324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5.3213550186799491E-2</v>
      </c>
      <c r="CE491" s="1325">
        <f t="shared" si="1441"/>
        <v>9.9775406600249056E-2</v>
      </c>
      <c r="CF491" s="1325">
        <f t="shared" si="1441"/>
        <v>0.13303387546699874</v>
      </c>
      <c r="CG491" s="1325">
        <f t="shared" si="1441"/>
        <v>0.13303387546699874</v>
      </c>
      <c r="CH491" s="1325">
        <f t="shared" si="1441"/>
        <v>0.13303387546699874</v>
      </c>
      <c r="CI491" s="1326">
        <f t="shared" si="1441"/>
        <v>0.13303387546699874</v>
      </c>
      <c r="CJ491" s="1325">
        <f t="shared" si="1441"/>
        <v>0.13746833798256536</v>
      </c>
      <c r="CK491" s="1325">
        <f t="shared" si="1441"/>
        <v>0.1596406505603985</v>
      </c>
      <c r="CL491" s="1325">
        <f t="shared" si="1441"/>
        <v>0.1596406505603985</v>
      </c>
      <c r="CM491" s="1325">
        <f t="shared" si="1441"/>
        <v>0.22172312577833125</v>
      </c>
      <c r="CN491" s="1324">
        <f t="shared" si="1441"/>
        <v>0.36584315753424651</v>
      </c>
      <c r="CO491" s="530" t="str">
        <f t="shared" si="1421"/>
        <v/>
      </c>
      <c r="CP491" s="531" t="str">
        <f t="shared" si="1422"/>
        <v/>
      </c>
      <c r="CQ491" s="531">
        <f t="shared" si="1423"/>
        <v>5.3213550186799491E-2</v>
      </c>
      <c r="CR491" s="531">
        <f t="shared" si="1424"/>
        <v>9.9775406600249056E-2</v>
      </c>
      <c r="CS491" s="531">
        <f t="shared" si="1425"/>
        <v>0.13303387546699874</v>
      </c>
      <c r="CT491" s="531">
        <f t="shared" si="1426"/>
        <v>0.13303387546699874</v>
      </c>
      <c r="CU491" s="532">
        <f t="shared" si="1427"/>
        <v>0.13303387546699874</v>
      </c>
      <c r="CV491" s="532">
        <f t="shared" si="1428"/>
        <v>0.13303387546699874</v>
      </c>
      <c r="CW491" s="532">
        <f t="shared" si="1429"/>
        <v>0.13746833798256536</v>
      </c>
      <c r="CX491" s="531">
        <f t="shared" si="1430"/>
        <v>0.1596406505603985</v>
      </c>
      <c r="CY491" s="531">
        <f t="shared" si="1431"/>
        <v>0.1596406505603985</v>
      </c>
      <c r="CZ491" s="531">
        <f t="shared" si="1432"/>
        <v>0.22172312577833125</v>
      </c>
      <c r="DA491" s="531">
        <f t="shared" si="1433"/>
        <v>0.36584315753424651</v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5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4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4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4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4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80">
        <f t="shared" si="1323"/>
        <v>14.055555555555555</v>
      </c>
      <c r="CD492" s="1321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14</v>
      </c>
      <c r="CE492" s="1322">
        <f t="shared" si="1454"/>
        <v>14</v>
      </c>
      <c r="CF492" s="1322">
        <f t="shared" si="1454"/>
        <v>14</v>
      </c>
      <c r="CG492" s="1322">
        <f t="shared" si="1454"/>
        <v>14</v>
      </c>
      <c r="CH492" s="1322">
        <f t="shared" si="1454"/>
        <v>14</v>
      </c>
      <c r="CI492" s="1323">
        <f t="shared" si="1454"/>
        <v>14</v>
      </c>
      <c r="CJ492" s="1322">
        <f t="shared" si="1454"/>
        <v>14</v>
      </c>
      <c r="CK492" s="1322">
        <f t="shared" si="1454"/>
        <v>14</v>
      </c>
      <c r="CL492" s="1322">
        <f t="shared" si="1454"/>
        <v>14</v>
      </c>
      <c r="CM492" s="1322">
        <f t="shared" si="1454"/>
        <v>14.5</v>
      </c>
      <c r="CN492" s="1321">
        <f t="shared" si="1454"/>
        <v>15</v>
      </c>
      <c r="CO492" s="542" t="str">
        <f t="shared" si="1421"/>
        <v/>
      </c>
      <c r="CP492" s="543" t="str">
        <f t="shared" si="1422"/>
        <v/>
      </c>
      <c r="CQ492" s="543">
        <f t="shared" si="1423"/>
        <v>14</v>
      </c>
      <c r="CR492" s="543">
        <f t="shared" si="1424"/>
        <v>14</v>
      </c>
      <c r="CS492" s="543">
        <f t="shared" si="1425"/>
        <v>14</v>
      </c>
      <c r="CT492" s="543">
        <f t="shared" si="1426"/>
        <v>14</v>
      </c>
      <c r="CU492" s="544">
        <f t="shared" si="1427"/>
        <v>14</v>
      </c>
      <c r="CV492" s="544">
        <f t="shared" si="1428"/>
        <v>14</v>
      </c>
      <c r="CW492" s="544">
        <f t="shared" si="1429"/>
        <v>14</v>
      </c>
      <c r="CX492" s="543">
        <f t="shared" si="1430"/>
        <v>14</v>
      </c>
      <c r="CY492" s="543">
        <f t="shared" si="1431"/>
        <v>14</v>
      </c>
      <c r="CZ492" s="543">
        <f t="shared" si="1432"/>
        <v>14.5</v>
      </c>
      <c r="DA492" s="543">
        <f t="shared" si="1433"/>
        <v>15</v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5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2" t="str">
        <f>IF(B492="","",B487*B488*B492)</f>
        <v/>
      </c>
      <c r="C493" s="622" t="str">
        <f t="shared" ref="C493:R493" si="1455">IF(C492="","",C487*C488*C492)</f>
        <v/>
      </c>
      <c r="D493" s="622" t="str">
        <f t="shared" si="1455"/>
        <v/>
      </c>
      <c r="E493" s="622" t="str">
        <f t="shared" si="1455"/>
        <v/>
      </c>
      <c r="F493" s="622" t="str">
        <f t="shared" si="1455"/>
        <v/>
      </c>
      <c r="G493" s="622" t="str">
        <f t="shared" si="1455"/>
        <v/>
      </c>
      <c r="H493" s="622" t="str">
        <f t="shared" si="1455"/>
        <v/>
      </c>
      <c r="I493" s="622" t="str">
        <f t="shared" si="1455"/>
        <v/>
      </c>
      <c r="J493" s="622" t="str">
        <f t="shared" si="1455"/>
        <v/>
      </c>
      <c r="K493" s="622" t="str">
        <f t="shared" si="1455"/>
        <v/>
      </c>
      <c r="L493" s="622" t="str">
        <f t="shared" si="1455"/>
        <v/>
      </c>
      <c r="M493" s="622" t="str">
        <f t="shared" si="1455"/>
        <v/>
      </c>
      <c r="N493" s="622" t="str">
        <f t="shared" si="1455"/>
        <v/>
      </c>
      <c r="O493" s="622" t="str">
        <f t="shared" si="1455"/>
        <v/>
      </c>
      <c r="P493" s="622" t="str">
        <f t="shared" si="1455"/>
        <v/>
      </c>
      <c r="Q493" s="622" t="str">
        <f t="shared" si="1455"/>
        <v/>
      </c>
      <c r="R493" s="622" t="str">
        <f t="shared" si="1455"/>
        <v/>
      </c>
      <c r="S493" s="654"/>
      <c r="T493" s="622" t="str">
        <f>IF(T492="","",T487*T488*T492)</f>
        <v/>
      </c>
      <c r="U493" s="622" t="str">
        <f t="shared" ref="U493" si="1456">IF(U492="","",U487*U488*U492)</f>
        <v/>
      </c>
      <c r="V493" s="622" t="str">
        <f t="shared" ref="V493" si="1457">IF(V492="","",V487*V488*V492)</f>
        <v/>
      </c>
      <c r="W493" s="622" t="str">
        <f t="shared" ref="W493" si="1458">IF(W492="","",W487*W488*W492)</f>
        <v/>
      </c>
      <c r="X493" s="622" t="str">
        <f t="shared" ref="X493" si="1459">IF(X492="","",X487*X488*X492)</f>
        <v/>
      </c>
      <c r="Y493" s="622" t="str">
        <f t="shared" ref="Y493" si="1460">IF(Y492="","",Y487*Y488*Y492)</f>
        <v/>
      </c>
      <c r="Z493" s="622" t="str">
        <f t="shared" ref="Z493" si="1461">IF(Z492="","",Z487*Z488*Z492)</f>
        <v/>
      </c>
      <c r="AA493" s="622" t="str">
        <f t="shared" ref="AA493" si="1462">IF(AA492="","",AA487*AA488*AA492)</f>
        <v/>
      </c>
      <c r="AB493" s="622" t="str">
        <f t="shared" ref="AB493" si="1463">IF(AB492="","",AB487*AB488*AB492)</f>
        <v/>
      </c>
      <c r="AC493" s="622" t="str">
        <f t="shared" ref="AC493" si="1464">IF(AC492="","",AC487*AC488*AC492)</f>
        <v/>
      </c>
      <c r="AD493" s="622" t="str">
        <f t="shared" ref="AD493" si="1465">IF(AD492="","",AD487*AD488*AD492)</f>
        <v/>
      </c>
      <c r="AE493" s="622" t="str">
        <f t="shared" ref="AE493" si="1466">IF(AE492="","",AE487*AE488*AE492)</f>
        <v/>
      </c>
      <c r="AF493" s="622" t="str">
        <f t="shared" ref="AF493" si="1467">IF(AF492="","",AF487*AF488*AF492)</f>
        <v/>
      </c>
      <c r="AG493" s="622" t="str">
        <f t="shared" ref="AG493" si="1468">IF(AG492="","",AG487*AG488*AG492)</f>
        <v/>
      </c>
      <c r="AH493" s="622" t="str">
        <f t="shared" ref="AH493" si="1469">IF(AH492="","",AH487*AH488*AH492)</f>
        <v/>
      </c>
      <c r="AI493" s="622" t="str">
        <f t="shared" ref="AI493" si="1470">IF(AI492="","",AI487*AI488*AI492)</f>
        <v/>
      </c>
      <c r="AJ493" s="622" t="str">
        <f t="shared" ref="AJ493" si="1471">IF(AJ492="","",AJ487*AJ488*AJ492)</f>
        <v/>
      </c>
      <c r="AK493" s="654"/>
      <c r="AL493" s="622">
        <f>IF(AL492="","",AL487*AL488*AL492)</f>
        <v>4680</v>
      </c>
      <c r="AM493" s="622" t="str">
        <f t="shared" ref="AM493" si="1472">IF(AM492="","",AM487*AM488*AM492)</f>
        <v/>
      </c>
      <c r="AN493" s="622">
        <f t="shared" ref="AN493" si="1473">IF(AN492="","",AN487*AN488*AN492)</f>
        <v>4860</v>
      </c>
      <c r="AO493" s="622" t="str">
        <f t="shared" ref="AO493" si="1474">IF(AO492="","",AO487*AO488*AO492)</f>
        <v/>
      </c>
      <c r="AP493" s="622">
        <f t="shared" ref="AP493" si="1475">IF(AP492="","",AP487*AP488*AP492)</f>
        <v>3192</v>
      </c>
      <c r="AQ493" s="622">
        <f t="shared" ref="AQ493" si="1476">IF(AQ492="","",AQ487*AQ488*AQ492)</f>
        <v>1800</v>
      </c>
      <c r="AR493" s="622" t="str">
        <f t="shared" ref="AR493" si="1477">IF(AR492="","",AR487*AR488*AR492)</f>
        <v/>
      </c>
      <c r="AS493" s="622" t="str">
        <f t="shared" ref="AS493" si="1478">IF(AS492="","",AS487*AS488*AS492)</f>
        <v/>
      </c>
      <c r="AT493" s="622">
        <f t="shared" ref="AT493" si="1479">IF(AT492="","",AT487*AT488*AT492)</f>
        <v>3120</v>
      </c>
      <c r="AU493" s="622">
        <f t="shared" ref="AU493" si="1480">IF(AU492="","",AU487*AU488*AU492)</f>
        <v>5040</v>
      </c>
      <c r="AV493" s="622">
        <f t="shared" ref="AV493" si="1481">IF(AV492="","",AV487*AV488*AV492)</f>
        <v>2430</v>
      </c>
      <c r="AW493" s="622" t="str">
        <f t="shared" ref="AW493" si="1482">IF(AW492="","",AW487*AW488*AW492)</f>
        <v/>
      </c>
      <c r="AX493" s="622" t="str">
        <f t="shared" ref="AX493" si="1483">IF(AX492="","",AX487*AX488*AX492)</f>
        <v/>
      </c>
      <c r="AY493" s="622" t="str">
        <f t="shared" ref="AY493" si="1484">IF(AY492="","",AY487*AY488*AY492)</f>
        <v/>
      </c>
      <c r="AZ493" s="622" t="str">
        <f t="shared" ref="AZ493" si="1485">IF(AZ492="","",AZ487*AZ488*AZ492)</f>
        <v/>
      </c>
      <c r="BA493" s="622" t="str">
        <f t="shared" ref="BA493" si="1486">IF(BA492="","",BA487*BA488*BA492)</f>
        <v/>
      </c>
      <c r="BB493" s="622" t="str">
        <f t="shared" ref="BB493" si="1487">IF(BB492="","",BB487*BB488*BB492)</f>
        <v/>
      </c>
      <c r="BC493" s="654"/>
      <c r="BD493" s="622">
        <f>IF(BD492="","",BD487*BD488*BD492)</f>
        <v>5040</v>
      </c>
      <c r="BE493" s="622">
        <f t="shared" ref="BE493" si="1488">IF(BE492="","",BE487*BE488*BE492)</f>
        <v>4350</v>
      </c>
      <c r="BF493" s="622">
        <f t="shared" ref="BF493" si="1489">IF(BF492="","",BF487*BF488*BF492)</f>
        <v>5040</v>
      </c>
      <c r="BG493" s="622">
        <f t="shared" ref="BG493" si="1490">IF(BG492="","",BG487*BG488*BG492)</f>
        <v>5400</v>
      </c>
      <c r="BH493" s="622">
        <f t="shared" ref="BH493" si="1491">IF(BH492="","",BH487*BH488*BH492)</f>
        <v>5040</v>
      </c>
      <c r="BI493" s="622">
        <f t="shared" ref="BI493" si="1492">IF(BI492="","",BI487*BI488*BI492)</f>
        <v>1008</v>
      </c>
      <c r="BJ493" s="622">
        <f t="shared" ref="BJ493" si="1493">IF(BJ492="","",BJ487*BJ488*BJ492)</f>
        <v>5040</v>
      </c>
      <c r="BK493" s="622">
        <f t="shared" ref="BK493" si="1494">IF(BK492="","",BK487*BK488*BK492)</f>
        <v>18480</v>
      </c>
      <c r="BL493" s="622">
        <f t="shared" ref="BL493" si="1495">IF(BL492="","",BL487*BL488*BL492)</f>
        <v>5208</v>
      </c>
      <c r="BM493" s="622">
        <f t="shared" ref="BM493" si="1496">IF(BM492="","",BM487*BM488*BM492)</f>
        <v>3360</v>
      </c>
      <c r="BN493" s="622">
        <f t="shared" ref="BN493" si="1497">IF(BN492="","",BN487*BN488*BN492)</f>
        <v>5040</v>
      </c>
      <c r="BO493" s="622" t="str">
        <f t="shared" ref="BO493" si="1498">IF(BO492="","",BO487*BO488*BO492)</f>
        <v/>
      </c>
      <c r="BP493" s="622" t="str">
        <f t="shared" ref="BP493" si="1499">IF(BP492="","",BP487*BP488*BP492)</f>
        <v/>
      </c>
      <c r="BQ493" s="622" t="str">
        <f t="shared" ref="BQ493" si="1500">IF(BQ492="","",BQ487*BQ488*BQ492)</f>
        <v/>
      </c>
      <c r="BR493" s="622" t="str">
        <f t="shared" ref="BR493" si="1501">IF(BR492="","",BR487*BR488*BR492)</f>
        <v/>
      </c>
      <c r="BS493" s="622" t="str">
        <f t="shared" ref="BS493" si="1502">IF(BS492="","",BS487*BS488*BS492)</f>
        <v/>
      </c>
      <c r="BT493" s="622" t="str">
        <f t="shared" ref="BT493" si="1503">IF(BT492="","",BT487*BT488*BT492)</f>
        <v/>
      </c>
      <c r="BU493" s="654"/>
      <c r="BV493" s="622" t="str">
        <f>IF(BV492="","",BV487*BV488*BV492)</f>
        <v/>
      </c>
      <c r="BW493" s="622" t="str">
        <f>IF(BW492="","",BW487*BW488*BW492)</f>
        <v/>
      </c>
      <c r="BX493" s="622">
        <f>IF(BX492="","",BX487*BX488*BX492)</f>
        <v>3360</v>
      </c>
      <c r="BY493" s="622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80">
        <f t="shared" si="1323"/>
        <v>4835.333333333333</v>
      </c>
      <c r="CD493" s="1321">
        <f t="shared" si="1454"/>
        <v>1008</v>
      </c>
      <c r="CE493" s="1322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3360</v>
      </c>
      <c r="CF493" s="1322">
        <f t="shared" si="1504"/>
        <v>4350</v>
      </c>
      <c r="CG493" s="1322">
        <f t="shared" si="1504"/>
        <v>5040</v>
      </c>
      <c r="CH493" s="1322">
        <f t="shared" si="1504"/>
        <v>5040</v>
      </c>
      <c r="CI493" s="1323">
        <f t="shared" si="1504"/>
        <v>5040</v>
      </c>
      <c r="CJ493" s="1322">
        <f t="shared" si="1504"/>
        <v>5040</v>
      </c>
      <c r="CK493" s="1322">
        <f t="shared" si="1504"/>
        <v>5040</v>
      </c>
      <c r="CL493" s="1322">
        <f t="shared" si="1504"/>
        <v>5208</v>
      </c>
      <c r="CM493" s="1322">
        <f t="shared" si="1504"/>
        <v>5400</v>
      </c>
      <c r="CN493" s="1321">
        <f t="shared" si="1504"/>
        <v>18480</v>
      </c>
      <c r="CO493" s="542" t="str">
        <f t="shared" si="1421"/>
        <v/>
      </c>
      <c r="CP493" s="543" t="str">
        <f t="shared" si="1422"/>
        <v/>
      </c>
      <c r="CQ493" s="543">
        <f t="shared" si="1423"/>
        <v>1008</v>
      </c>
      <c r="CR493" s="543">
        <f t="shared" si="1424"/>
        <v>3360</v>
      </c>
      <c r="CS493" s="543">
        <f t="shared" si="1425"/>
        <v>4350</v>
      </c>
      <c r="CT493" s="543">
        <f t="shared" si="1426"/>
        <v>5040</v>
      </c>
      <c r="CU493" s="544">
        <f t="shared" si="1427"/>
        <v>5040</v>
      </c>
      <c r="CV493" s="544">
        <f t="shared" si="1428"/>
        <v>5040</v>
      </c>
      <c r="CW493" s="544">
        <f t="shared" si="1429"/>
        <v>5040</v>
      </c>
      <c r="CX493" s="543">
        <f t="shared" si="1430"/>
        <v>5040</v>
      </c>
      <c r="CY493" s="543">
        <f t="shared" si="1431"/>
        <v>5208</v>
      </c>
      <c r="CZ493" s="543">
        <f t="shared" si="1432"/>
        <v>5400</v>
      </c>
      <c r="DA493" s="543">
        <f t="shared" si="1433"/>
        <v>18480</v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5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7" t="s">
        <v>751</v>
      </c>
      <c r="B494" s="633" t="s">
        <v>749</v>
      </c>
      <c r="C494" s="633" t="s">
        <v>749</v>
      </c>
      <c r="D494" s="633" t="s">
        <v>749</v>
      </c>
      <c r="E494" s="633" t="s">
        <v>749</v>
      </c>
      <c r="F494" s="633" t="s">
        <v>749</v>
      </c>
      <c r="G494" s="633" t="s">
        <v>749</v>
      </c>
      <c r="H494" s="633" t="s">
        <v>749</v>
      </c>
      <c r="I494" s="633" t="s">
        <v>749</v>
      </c>
      <c r="J494" s="633" t="s">
        <v>749</v>
      </c>
      <c r="K494" s="633" t="s">
        <v>749</v>
      </c>
      <c r="L494" s="633" t="s">
        <v>749</v>
      </c>
      <c r="M494" s="633" t="s">
        <v>749</v>
      </c>
      <c r="N494" s="633" t="s">
        <v>749</v>
      </c>
      <c r="O494" s="633" t="s">
        <v>749</v>
      </c>
      <c r="P494" s="633" t="s">
        <v>749</v>
      </c>
      <c r="Q494" s="633" t="s">
        <v>749</v>
      </c>
      <c r="R494" s="633" t="s">
        <v>749</v>
      </c>
      <c r="S494" s="696"/>
      <c r="T494" s="633" t="s">
        <v>749</v>
      </c>
      <c r="U494" s="633" t="s">
        <v>749</v>
      </c>
      <c r="V494" s="633" t="s">
        <v>749</v>
      </c>
      <c r="W494" s="633" t="s">
        <v>749</v>
      </c>
      <c r="X494" s="633" t="s">
        <v>749</v>
      </c>
      <c r="Y494" s="633" t="s">
        <v>749</v>
      </c>
      <c r="Z494" s="633" t="s">
        <v>749</v>
      </c>
      <c r="AA494" s="633" t="s">
        <v>749</v>
      </c>
      <c r="AB494" s="633" t="s">
        <v>749</v>
      </c>
      <c r="AC494" s="633" t="s">
        <v>749</v>
      </c>
      <c r="AD494" s="633" t="s">
        <v>749</v>
      </c>
      <c r="AE494" s="633"/>
      <c r="AF494" s="633"/>
      <c r="AG494" s="633"/>
      <c r="AH494" s="633"/>
      <c r="AI494" s="633"/>
      <c r="AJ494" s="633"/>
      <c r="AK494" s="696"/>
      <c r="AL494" s="633" t="s">
        <v>749</v>
      </c>
      <c r="AM494" s="633" t="s">
        <v>749</v>
      </c>
      <c r="AN494" s="633" t="s">
        <v>749</v>
      </c>
      <c r="AO494" s="633" t="s">
        <v>749</v>
      </c>
      <c r="AP494" s="633" t="s">
        <v>749</v>
      </c>
      <c r="AQ494" s="633" t="s">
        <v>749</v>
      </c>
      <c r="AR494" s="633" t="s">
        <v>749</v>
      </c>
      <c r="AS494" s="633" t="s">
        <v>749</v>
      </c>
      <c r="AT494" s="633" t="s">
        <v>749</v>
      </c>
      <c r="AU494" s="633" t="s">
        <v>749</v>
      </c>
      <c r="AV494" s="633" t="s">
        <v>749</v>
      </c>
      <c r="AW494" s="633"/>
      <c r="AX494" s="633"/>
      <c r="AY494" s="633"/>
      <c r="AZ494" s="633"/>
      <c r="BA494" s="633"/>
      <c r="BB494" s="633"/>
      <c r="BC494" s="696"/>
      <c r="BD494" s="633" t="s">
        <v>749</v>
      </c>
      <c r="BE494" s="633" t="s">
        <v>749</v>
      </c>
      <c r="BF494" s="633" t="s">
        <v>749</v>
      </c>
      <c r="BG494" s="633" t="s">
        <v>749</v>
      </c>
      <c r="BH494" s="633" t="s">
        <v>749</v>
      </c>
      <c r="BI494" s="633" t="s">
        <v>749</v>
      </c>
      <c r="BJ494" s="633" t="s">
        <v>749</v>
      </c>
      <c r="BK494" s="633" t="s">
        <v>749</v>
      </c>
      <c r="BL494" s="633" t="s">
        <v>749</v>
      </c>
      <c r="BM494" s="633" t="s">
        <v>749</v>
      </c>
      <c r="BN494" s="633" t="s">
        <v>749</v>
      </c>
      <c r="BO494" s="633"/>
      <c r="BP494" s="633"/>
      <c r="BQ494" s="633"/>
      <c r="BR494" s="633"/>
      <c r="BS494" s="633"/>
      <c r="BT494" s="633"/>
      <c r="BU494" s="621"/>
      <c r="BV494" s="633" t="s">
        <v>749</v>
      </c>
      <c r="BW494" s="633" t="s">
        <v>749</v>
      </c>
      <c r="BX494" s="633" t="s">
        <v>749</v>
      </c>
      <c r="BY494" s="633" t="s">
        <v>749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9" t="str">
        <f t="shared" si="1323"/>
        <v/>
      </c>
      <c r="CD494" s="1328"/>
      <c r="CE494" s="1328"/>
      <c r="CF494" s="1328"/>
      <c r="CG494" s="1328"/>
      <c r="CH494" s="1328"/>
      <c r="CI494" s="1328"/>
      <c r="CJ494" s="1328"/>
      <c r="CK494" s="1328"/>
      <c r="CL494" s="1328"/>
      <c r="CM494" s="1328"/>
      <c r="CN494" s="1328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80">
        <f t="shared" si="1323"/>
        <v>0.70000000000000007</v>
      </c>
      <c r="CD495" s="1321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2">
        <f t="shared" si="1505"/>
        <v>0.7</v>
      </c>
      <c r="CF495" s="1322">
        <f t="shared" si="1505"/>
        <v>0.7</v>
      </c>
      <c r="CG495" s="1322">
        <f t="shared" si="1505"/>
        <v>0.7</v>
      </c>
      <c r="CH495" s="1322">
        <f t="shared" si="1505"/>
        <v>0.7</v>
      </c>
      <c r="CI495" s="1323">
        <f t="shared" si="1505"/>
        <v>0.7</v>
      </c>
      <c r="CJ495" s="1322">
        <f t="shared" si="1505"/>
        <v>0.7</v>
      </c>
      <c r="CK495" s="1322">
        <f t="shared" si="1505"/>
        <v>0.7</v>
      </c>
      <c r="CL495" s="1322">
        <f t="shared" si="1505"/>
        <v>0.7</v>
      </c>
      <c r="CM495" s="1322">
        <f t="shared" si="1505"/>
        <v>0.7</v>
      </c>
      <c r="CN495" s="1321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80" t="str">
        <f t="shared" si="1323"/>
        <v/>
      </c>
      <c r="CD496" s="1321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2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2" t="str">
        <f t="shared" si="1527"/>
        <v/>
      </c>
      <c r="CG496" s="1322" t="str">
        <f t="shared" si="1527"/>
        <v/>
      </c>
      <c r="CH496" s="1322" t="str">
        <f t="shared" si="1527"/>
        <v/>
      </c>
      <c r="CI496" s="1323" t="str">
        <f t="shared" si="1527"/>
        <v/>
      </c>
      <c r="CJ496" s="1322" t="str">
        <f t="shared" si="1527"/>
        <v/>
      </c>
      <c r="CK496" s="1322" t="str">
        <f t="shared" si="1527"/>
        <v/>
      </c>
      <c r="CL496" s="1322" t="str">
        <f t="shared" si="1527"/>
        <v/>
      </c>
      <c r="CM496" s="1322" t="str">
        <f t="shared" si="1527"/>
        <v/>
      </c>
      <c r="CN496" s="1321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5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80" t="str">
        <f t="shared" si="1323"/>
        <v/>
      </c>
      <c r="CD497" s="1321" t="str">
        <f t="shared" si="1526"/>
        <v/>
      </c>
      <c r="CE497" s="1322" t="str">
        <f t="shared" si="1527"/>
        <v/>
      </c>
      <c r="CF497" s="1322" t="str">
        <f t="shared" si="1527"/>
        <v/>
      </c>
      <c r="CG497" s="1322" t="str">
        <f t="shared" si="1527"/>
        <v/>
      </c>
      <c r="CH497" s="1322" t="str">
        <f t="shared" si="1527"/>
        <v/>
      </c>
      <c r="CI497" s="1323" t="str">
        <f t="shared" si="1527"/>
        <v/>
      </c>
      <c r="CJ497" s="1322" t="str">
        <f t="shared" si="1527"/>
        <v/>
      </c>
      <c r="CK497" s="1322" t="str">
        <f t="shared" si="1527"/>
        <v/>
      </c>
      <c r="CL497" s="1322" t="str">
        <f t="shared" si="1527"/>
        <v/>
      </c>
      <c r="CM497" s="1322" t="str">
        <f t="shared" si="1527"/>
        <v/>
      </c>
      <c r="CN497" s="1321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5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4" t="s">
        <v>269</v>
      </c>
      <c r="B498" s="622" t="str">
        <f t="shared" ref="B498:R498" si="1528">IF(B496="","",B495*B496*B497)</f>
        <v/>
      </c>
      <c r="C498" s="622" t="str">
        <f t="shared" si="1528"/>
        <v/>
      </c>
      <c r="D498" s="622" t="str">
        <f t="shared" si="1528"/>
        <v/>
      </c>
      <c r="E498" s="622" t="str">
        <f t="shared" si="1528"/>
        <v/>
      </c>
      <c r="F498" s="622" t="str">
        <f t="shared" si="1528"/>
        <v/>
      </c>
      <c r="G498" s="622" t="str">
        <f t="shared" si="1528"/>
        <v/>
      </c>
      <c r="H498" s="622" t="str">
        <f t="shared" si="1528"/>
        <v/>
      </c>
      <c r="I498" s="622" t="str">
        <f t="shared" si="1528"/>
        <v/>
      </c>
      <c r="J498" s="622" t="str">
        <f t="shared" si="1528"/>
        <v/>
      </c>
      <c r="K498" s="622" t="str">
        <f t="shared" si="1528"/>
        <v/>
      </c>
      <c r="L498" s="622" t="str">
        <f t="shared" si="1528"/>
        <v/>
      </c>
      <c r="M498" s="622" t="str">
        <f t="shared" si="1528"/>
        <v/>
      </c>
      <c r="N498" s="622" t="str">
        <f t="shared" si="1528"/>
        <v/>
      </c>
      <c r="O498" s="622" t="str">
        <f t="shared" si="1528"/>
        <v/>
      </c>
      <c r="P498" s="622" t="str">
        <f t="shared" si="1528"/>
        <v/>
      </c>
      <c r="Q498" s="622" t="str">
        <f t="shared" si="1528"/>
        <v/>
      </c>
      <c r="R498" s="622" t="str">
        <f t="shared" si="1528"/>
        <v/>
      </c>
      <c r="S498" s="654"/>
      <c r="T498" s="622" t="str">
        <f t="shared" ref="T498:AD498" si="1529">IF(T496="","",T495*T496*T497)</f>
        <v/>
      </c>
      <c r="U498" s="622" t="str">
        <f t="shared" si="1529"/>
        <v/>
      </c>
      <c r="V498" s="622" t="str">
        <f t="shared" si="1529"/>
        <v/>
      </c>
      <c r="W498" s="622" t="str">
        <f t="shared" si="1529"/>
        <v/>
      </c>
      <c r="X498" s="622" t="str">
        <f t="shared" si="1529"/>
        <v/>
      </c>
      <c r="Y498" s="622" t="str">
        <f t="shared" si="1529"/>
        <v/>
      </c>
      <c r="Z498" s="622" t="str">
        <f t="shared" si="1529"/>
        <v/>
      </c>
      <c r="AA498" s="622" t="str">
        <f t="shared" si="1529"/>
        <v/>
      </c>
      <c r="AB498" s="622" t="str">
        <f t="shared" si="1529"/>
        <v/>
      </c>
      <c r="AC498" s="622" t="str">
        <f t="shared" si="1529"/>
        <v/>
      </c>
      <c r="AD498" s="622" t="str">
        <f t="shared" si="1529"/>
        <v/>
      </c>
      <c r="AE498" s="622"/>
      <c r="AF498" s="622"/>
      <c r="AG498" s="622"/>
      <c r="AH498" s="622"/>
      <c r="AI498" s="622"/>
      <c r="AJ498" s="622"/>
      <c r="AK498" s="654"/>
      <c r="AL498" s="622" t="str">
        <f t="shared" ref="AL498:AV498" si="1530">IF(AL496="","",AL495*AL496*AL497)</f>
        <v/>
      </c>
      <c r="AM498" s="622" t="str">
        <f t="shared" si="1530"/>
        <v/>
      </c>
      <c r="AN498" s="622" t="str">
        <f t="shared" si="1530"/>
        <v/>
      </c>
      <c r="AO498" s="622" t="str">
        <f t="shared" si="1530"/>
        <v/>
      </c>
      <c r="AP498" s="622" t="str">
        <f t="shared" si="1530"/>
        <v/>
      </c>
      <c r="AQ498" s="622" t="str">
        <f t="shared" si="1530"/>
        <v/>
      </c>
      <c r="AR498" s="622" t="str">
        <f t="shared" si="1530"/>
        <v/>
      </c>
      <c r="AS498" s="622" t="str">
        <f t="shared" si="1530"/>
        <v/>
      </c>
      <c r="AT498" s="622" t="str">
        <f t="shared" si="1530"/>
        <v/>
      </c>
      <c r="AU498" s="622" t="str">
        <f t="shared" si="1530"/>
        <v/>
      </c>
      <c r="AV498" s="622" t="str">
        <f t="shared" si="1530"/>
        <v/>
      </c>
      <c r="AW498" s="622"/>
      <c r="AX498" s="622"/>
      <c r="AY498" s="622"/>
      <c r="AZ498" s="622"/>
      <c r="BA498" s="622"/>
      <c r="BB498" s="622"/>
      <c r="BC498" s="654"/>
      <c r="BD498" s="622" t="str">
        <f t="shared" ref="BD498:BN498" si="1531">IF(BD496="","",BD495*BD496*BD497)</f>
        <v/>
      </c>
      <c r="BE498" s="622" t="str">
        <f t="shared" si="1531"/>
        <v/>
      </c>
      <c r="BF498" s="622" t="str">
        <f t="shared" si="1531"/>
        <v/>
      </c>
      <c r="BG498" s="622" t="str">
        <f t="shared" si="1531"/>
        <v/>
      </c>
      <c r="BH498" s="622" t="str">
        <f t="shared" si="1531"/>
        <v/>
      </c>
      <c r="BI498" s="622" t="str">
        <f t="shared" si="1531"/>
        <v/>
      </c>
      <c r="BJ498" s="622" t="str">
        <f t="shared" si="1531"/>
        <v/>
      </c>
      <c r="BK498" s="622" t="str">
        <f t="shared" si="1531"/>
        <v/>
      </c>
      <c r="BL498" s="622" t="str">
        <f t="shared" si="1531"/>
        <v/>
      </c>
      <c r="BM498" s="622" t="str">
        <f t="shared" si="1531"/>
        <v/>
      </c>
      <c r="BN498" s="622" t="str">
        <f t="shared" si="1531"/>
        <v/>
      </c>
      <c r="BO498" s="622"/>
      <c r="BP498" s="622"/>
      <c r="BQ498" s="622"/>
      <c r="BR498" s="622"/>
      <c r="BS498" s="622"/>
      <c r="BT498" s="622"/>
      <c r="BU498" s="654"/>
      <c r="BV498" s="622" t="str">
        <f t="shared" ref="BV498:BY498" si="1532">IF(BV496="","",BV495*BV496*BV497)</f>
        <v/>
      </c>
      <c r="BW498" s="622" t="str">
        <f t="shared" si="1532"/>
        <v/>
      </c>
      <c r="BX498" s="622" t="str">
        <f t="shared" si="1532"/>
        <v/>
      </c>
      <c r="BY498" s="622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80" t="str">
        <f t="shared" si="1323"/>
        <v/>
      </c>
      <c r="CD498" s="1321" t="str">
        <f t="shared" si="1526"/>
        <v/>
      </c>
      <c r="CE498" s="1322" t="str">
        <f t="shared" si="1527"/>
        <v/>
      </c>
      <c r="CF498" s="1322" t="str">
        <f t="shared" si="1527"/>
        <v/>
      </c>
      <c r="CG498" s="1322" t="str">
        <f t="shared" si="1527"/>
        <v/>
      </c>
      <c r="CH498" s="1322" t="str">
        <f t="shared" si="1527"/>
        <v/>
      </c>
      <c r="CI498" s="1323" t="str">
        <f t="shared" si="1527"/>
        <v/>
      </c>
      <c r="CJ498" s="1322" t="str">
        <f t="shared" si="1527"/>
        <v/>
      </c>
      <c r="CK498" s="1322" t="str">
        <f t="shared" si="1527"/>
        <v/>
      </c>
      <c r="CL498" s="1322" t="str">
        <f t="shared" si="1527"/>
        <v/>
      </c>
      <c r="CM498" s="1322" t="str">
        <f t="shared" si="1527"/>
        <v/>
      </c>
      <c r="CN498" s="1321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5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4" t="s">
        <v>288</v>
      </c>
      <c r="B499" s="752">
        <f>2680*$K$1</f>
        <v>11220.624</v>
      </c>
      <c r="C499" s="752">
        <f t="shared" ref="C499:R499" si="1533">2680*$K$1</f>
        <v>11220.624</v>
      </c>
      <c r="D499" s="752">
        <f t="shared" si="1533"/>
        <v>11220.624</v>
      </c>
      <c r="E499" s="752">
        <f t="shared" si="1533"/>
        <v>11220.624</v>
      </c>
      <c r="F499" s="752">
        <f t="shared" si="1533"/>
        <v>11220.624</v>
      </c>
      <c r="G499" s="752">
        <f t="shared" si="1533"/>
        <v>11220.624</v>
      </c>
      <c r="H499" s="752">
        <f t="shared" si="1533"/>
        <v>11220.624</v>
      </c>
      <c r="I499" s="752">
        <f t="shared" si="1533"/>
        <v>11220.624</v>
      </c>
      <c r="J499" s="752">
        <f t="shared" si="1533"/>
        <v>11220.624</v>
      </c>
      <c r="K499" s="752">
        <f t="shared" si="1533"/>
        <v>11220.624</v>
      </c>
      <c r="L499" s="752">
        <f t="shared" si="1533"/>
        <v>11220.624</v>
      </c>
      <c r="M499" s="752">
        <f t="shared" si="1533"/>
        <v>11220.624</v>
      </c>
      <c r="N499" s="752">
        <f t="shared" si="1533"/>
        <v>11220.624</v>
      </c>
      <c r="O499" s="752">
        <f t="shared" si="1533"/>
        <v>11220.624</v>
      </c>
      <c r="P499" s="752">
        <f t="shared" si="1533"/>
        <v>11220.624</v>
      </c>
      <c r="Q499" s="752">
        <f t="shared" si="1533"/>
        <v>11220.624</v>
      </c>
      <c r="R499" s="752">
        <f t="shared" si="1533"/>
        <v>11220.624</v>
      </c>
      <c r="S499" s="746"/>
      <c r="T499" s="752">
        <f>2680*$K$1</f>
        <v>11220.624</v>
      </c>
      <c r="U499" s="752">
        <f t="shared" ref="U499:AD499" si="1534">2680*$K$1</f>
        <v>11220.624</v>
      </c>
      <c r="V499" s="752">
        <f t="shared" si="1534"/>
        <v>11220.624</v>
      </c>
      <c r="W499" s="752">
        <f t="shared" si="1534"/>
        <v>11220.624</v>
      </c>
      <c r="X499" s="752">
        <f t="shared" si="1534"/>
        <v>11220.624</v>
      </c>
      <c r="Y499" s="752">
        <f t="shared" si="1534"/>
        <v>11220.624</v>
      </c>
      <c r="Z499" s="752">
        <f t="shared" si="1534"/>
        <v>11220.624</v>
      </c>
      <c r="AA499" s="752">
        <f t="shared" si="1534"/>
        <v>11220.624</v>
      </c>
      <c r="AB499" s="752">
        <f t="shared" si="1534"/>
        <v>11220.624</v>
      </c>
      <c r="AC499" s="752">
        <f t="shared" si="1534"/>
        <v>11220.624</v>
      </c>
      <c r="AD499" s="752">
        <f t="shared" si="1534"/>
        <v>11220.624</v>
      </c>
      <c r="AE499" s="752"/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V499" si="1535">2680*$K$1</f>
        <v>11220.624</v>
      </c>
      <c r="AN499" s="752">
        <f t="shared" si="1535"/>
        <v>11220.624</v>
      </c>
      <c r="AO499" s="752">
        <f t="shared" si="1535"/>
        <v>11220.624</v>
      </c>
      <c r="AP499" s="752">
        <f t="shared" si="1535"/>
        <v>11220.624</v>
      </c>
      <c r="AQ499" s="752">
        <f t="shared" si="1535"/>
        <v>11220.624</v>
      </c>
      <c r="AR499" s="752">
        <f t="shared" si="1535"/>
        <v>11220.624</v>
      </c>
      <c r="AS499" s="752">
        <f t="shared" si="1535"/>
        <v>11220.624</v>
      </c>
      <c r="AT499" s="752">
        <f t="shared" si="1535"/>
        <v>11220.624</v>
      </c>
      <c r="AU499" s="752">
        <f t="shared" si="1535"/>
        <v>11220.624</v>
      </c>
      <c r="AV499" s="752">
        <f t="shared" si="1535"/>
        <v>11220.624</v>
      </c>
      <c r="AW499" s="752"/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36">2680*$K$1</f>
        <v>11220.624</v>
      </c>
      <c r="BF499" s="752">
        <f t="shared" si="1536"/>
        <v>11220.624</v>
      </c>
      <c r="BG499" s="752">
        <f t="shared" si="1536"/>
        <v>11220.624</v>
      </c>
      <c r="BH499" s="752">
        <f t="shared" si="1536"/>
        <v>11220.624</v>
      </c>
      <c r="BI499" s="752">
        <f t="shared" si="1536"/>
        <v>11220.624</v>
      </c>
      <c r="BJ499" s="752">
        <f t="shared" si="1536"/>
        <v>11220.624</v>
      </c>
      <c r="BK499" s="752">
        <f t="shared" si="1536"/>
        <v>11220.624</v>
      </c>
      <c r="BL499" s="752">
        <f t="shared" si="1536"/>
        <v>11220.624</v>
      </c>
      <c r="BM499" s="752">
        <f t="shared" si="1536"/>
        <v>11220.624</v>
      </c>
      <c r="BN499" s="752">
        <f t="shared" si="1536"/>
        <v>11220.624</v>
      </c>
      <c r="BO499" s="752"/>
      <c r="BP499" s="752"/>
      <c r="BQ499" s="752"/>
      <c r="BR499" s="752"/>
      <c r="BS499" s="752"/>
      <c r="BT499" s="752"/>
      <c r="BU499" s="746"/>
      <c r="BV499" s="752">
        <f t="shared" si="1536"/>
        <v>11220.624</v>
      </c>
      <c r="BW499" s="752">
        <f t="shared" si="1536"/>
        <v>11220.624</v>
      </c>
      <c r="BX499" s="752">
        <f t="shared" si="1536"/>
        <v>11220.624</v>
      </c>
      <c r="BY499" s="752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80">
        <f t="shared" si="1323"/>
        <v>11220.623999999998</v>
      </c>
      <c r="CD499" s="1321">
        <f t="shared" si="1526"/>
        <v>11220.624</v>
      </c>
      <c r="CE499" s="1322">
        <f t="shared" si="1527"/>
        <v>11220.624</v>
      </c>
      <c r="CF499" s="1322">
        <f t="shared" si="1527"/>
        <v>11220.624</v>
      </c>
      <c r="CG499" s="1322">
        <f t="shared" si="1527"/>
        <v>11220.624</v>
      </c>
      <c r="CH499" s="1322">
        <f t="shared" si="1527"/>
        <v>11220.624</v>
      </c>
      <c r="CI499" s="1323">
        <f t="shared" si="1527"/>
        <v>11220.624</v>
      </c>
      <c r="CJ499" s="1322">
        <f t="shared" si="1527"/>
        <v>11220.624</v>
      </c>
      <c r="CK499" s="1322">
        <f t="shared" si="1527"/>
        <v>11220.624</v>
      </c>
      <c r="CL499" s="1322">
        <f t="shared" si="1527"/>
        <v>11220.624</v>
      </c>
      <c r="CM499" s="1322">
        <f t="shared" si="1527"/>
        <v>11220.624</v>
      </c>
      <c r="CN499" s="1321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5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5" t="str">
        <f t="shared" ref="B500:R500" si="1537">IF(B498="","",B498*B499/B$46/365/$G$1)</f>
        <v/>
      </c>
      <c r="C500" s="625" t="str">
        <f t="shared" si="1537"/>
        <v/>
      </c>
      <c r="D500" s="625" t="str">
        <f t="shared" si="1537"/>
        <v/>
      </c>
      <c r="E500" s="625" t="str">
        <f t="shared" si="1537"/>
        <v/>
      </c>
      <c r="F500" s="625" t="str">
        <f t="shared" si="1537"/>
        <v/>
      </c>
      <c r="G500" s="625" t="str">
        <f t="shared" si="1537"/>
        <v/>
      </c>
      <c r="H500" s="625" t="str">
        <f t="shared" si="1537"/>
        <v/>
      </c>
      <c r="I500" s="625" t="str">
        <f t="shared" si="1537"/>
        <v/>
      </c>
      <c r="J500" s="625" t="str">
        <f t="shared" si="1537"/>
        <v/>
      </c>
      <c r="K500" s="625" t="str">
        <f t="shared" si="1537"/>
        <v/>
      </c>
      <c r="L500" s="625" t="str">
        <f t="shared" si="1537"/>
        <v/>
      </c>
      <c r="M500" s="625" t="str">
        <f t="shared" si="1537"/>
        <v/>
      </c>
      <c r="N500" s="625" t="str">
        <f t="shared" si="1537"/>
        <v/>
      </c>
      <c r="O500" s="625" t="str">
        <f t="shared" si="1537"/>
        <v/>
      </c>
      <c r="P500" s="625" t="str">
        <f t="shared" si="1537"/>
        <v/>
      </c>
      <c r="Q500" s="625" t="str">
        <f t="shared" si="1537"/>
        <v/>
      </c>
      <c r="R500" s="625" t="str">
        <f t="shared" si="1537"/>
        <v/>
      </c>
      <c r="S500" s="644"/>
      <c r="T500" s="625" t="str">
        <f t="shared" ref="T500:AD500" si="1538">IF(T498="","",T498*T499/T$46/365/$G$1)</f>
        <v/>
      </c>
      <c r="U500" s="625" t="str">
        <f t="shared" si="1538"/>
        <v/>
      </c>
      <c r="V500" s="625" t="str">
        <f t="shared" si="1538"/>
        <v/>
      </c>
      <c r="W500" s="625" t="str">
        <f t="shared" si="1538"/>
        <v/>
      </c>
      <c r="X500" s="625" t="str">
        <f t="shared" si="1538"/>
        <v/>
      </c>
      <c r="Y500" s="625" t="str">
        <f t="shared" si="1538"/>
        <v/>
      </c>
      <c r="Z500" s="625" t="str">
        <f t="shared" si="1538"/>
        <v/>
      </c>
      <c r="AA500" s="625" t="str">
        <f t="shared" si="1538"/>
        <v/>
      </c>
      <c r="AB500" s="625" t="str">
        <f t="shared" si="1538"/>
        <v/>
      </c>
      <c r="AC500" s="625" t="str">
        <f t="shared" si="1538"/>
        <v/>
      </c>
      <c r="AD500" s="625" t="str">
        <f t="shared" si="1538"/>
        <v/>
      </c>
      <c r="AE500" s="625"/>
      <c r="AF500" s="625"/>
      <c r="AG500" s="625"/>
      <c r="AH500" s="625"/>
      <c r="AI500" s="625"/>
      <c r="AJ500" s="625"/>
      <c r="AK500" s="644"/>
      <c r="AL500" s="625" t="str">
        <f t="shared" ref="AL500:AV500" si="1539">IF(AL498="","",AL498*AL499/AL$46/365/$G$1)</f>
        <v/>
      </c>
      <c r="AM500" s="625" t="str">
        <f t="shared" si="1539"/>
        <v/>
      </c>
      <c r="AN500" s="625" t="str">
        <f t="shared" si="1539"/>
        <v/>
      </c>
      <c r="AO500" s="625" t="str">
        <f t="shared" si="1539"/>
        <v/>
      </c>
      <c r="AP500" s="625" t="str">
        <f t="shared" si="1539"/>
        <v/>
      </c>
      <c r="AQ500" s="625" t="str">
        <f t="shared" si="1539"/>
        <v/>
      </c>
      <c r="AR500" s="625" t="str">
        <f t="shared" si="1539"/>
        <v/>
      </c>
      <c r="AS500" s="625" t="str">
        <f t="shared" si="1539"/>
        <v/>
      </c>
      <c r="AT500" s="625" t="str">
        <f t="shared" si="1539"/>
        <v/>
      </c>
      <c r="AU500" s="625" t="str">
        <f t="shared" si="1539"/>
        <v/>
      </c>
      <c r="AV500" s="625" t="str">
        <f t="shared" si="1539"/>
        <v/>
      </c>
      <c r="AW500" s="625"/>
      <c r="AX500" s="625"/>
      <c r="AY500" s="625"/>
      <c r="AZ500" s="625"/>
      <c r="BA500" s="625"/>
      <c r="BB500" s="625"/>
      <c r="BC500" s="644"/>
      <c r="BD500" s="625" t="str">
        <f t="shared" ref="BD500:BN500" si="1540">IF(BD498="","",BD498*BD499/BD$46/365/$G$1)</f>
        <v/>
      </c>
      <c r="BE500" s="625" t="str">
        <f t="shared" si="1540"/>
        <v/>
      </c>
      <c r="BF500" s="625" t="str">
        <f t="shared" si="1540"/>
        <v/>
      </c>
      <c r="BG500" s="625" t="str">
        <f t="shared" si="1540"/>
        <v/>
      </c>
      <c r="BH500" s="625" t="str">
        <f t="shared" si="1540"/>
        <v/>
      </c>
      <c r="BI500" s="625" t="str">
        <f t="shared" si="1540"/>
        <v/>
      </c>
      <c r="BJ500" s="625" t="str">
        <f t="shared" si="1540"/>
        <v/>
      </c>
      <c r="BK500" s="625" t="str">
        <f t="shared" si="1540"/>
        <v/>
      </c>
      <c r="BL500" s="625" t="str">
        <f t="shared" si="1540"/>
        <v/>
      </c>
      <c r="BM500" s="625" t="str">
        <f t="shared" si="1540"/>
        <v/>
      </c>
      <c r="BN500" s="625" t="str">
        <f t="shared" si="1540"/>
        <v/>
      </c>
      <c r="BO500" s="625"/>
      <c r="BP500" s="625"/>
      <c r="BQ500" s="625"/>
      <c r="BR500" s="625"/>
      <c r="BS500" s="625"/>
      <c r="BT500" s="625"/>
      <c r="BU500" s="644"/>
      <c r="BV500" s="625" t="str">
        <f>IF(BV498="","",BV498*BV499/BV$46/365/$G$1)</f>
        <v/>
      </c>
      <c r="BW500" s="625" t="str">
        <f>IF(BW498="","",BW498*BW499/BW$46/365/$G$1)</f>
        <v/>
      </c>
      <c r="BX500" s="625" t="str">
        <f>IF(BX498="","",BX498*BX499/BX$46/365/$G$1)</f>
        <v/>
      </c>
      <c r="BY500" s="625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324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5" t="str">
        <f t="shared" si="1527"/>
        <v/>
      </c>
      <c r="CF500" s="1325" t="str">
        <f t="shared" si="1527"/>
        <v/>
      </c>
      <c r="CG500" s="1325" t="str">
        <f t="shared" si="1527"/>
        <v/>
      </c>
      <c r="CH500" s="1325" t="str">
        <f t="shared" si="1527"/>
        <v/>
      </c>
      <c r="CI500" s="1326" t="str">
        <f t="shared" si="1527"/>
        <v/>
      </c>
      <c r="CJ500" s="1325" t="str">
        <f t="shared" si="1527"/>
        <v/>
      </c>
      <c r="CK500" s="1325" t="str">
        <f t="shared" si="1527"/>
        <v/>
      </c>
      <c r="CL500" s="1325" t="str">
        <f t="shared" si="1527"/>
        <v/>
      </c>
      <c r="CM500" s="1325" t="str">
        <f t="shared" si="1527"/>
        <v/>
      </c>
      <c r="CN500" s="1324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5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6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80" t="str">
        <f t="shared" si="1323"/>
        <v/>
      </c>
      <c r="CD501" s="1321" t="str">
        <f t="shared" si="1526"/>
        <v/>
      </c>
      <c r="CE501" s="1322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2" t="str">
        <f t="shared" si="1541"/>
        <v/>
      </c>
      <c r="CG501" s="1322" t="str">
        <f t="shared" si="1541"/>
        <v/>
      </c>
      <c r="CH501" s="1322" t="str">
        <f t="shared" si="1541"/>
        <v/>
      </c>
      <c r="CI501" s="1323" t="str">
        <f t="shared" si="1541"/>
        <v/>
      </c>
      <c r="CJ501" s="1322" t="str">
        <f t="shared" si="1541"/>
        <v/>
      </c>
      <c r="CK501" s="1322" t="str">
        <f t="shared" si="1541"/>
        <v/>
      </c>
      <c r="CL501" s="1322" t="str">
        <f t="shared" si="1541"/>
        <v/>
      </c>
      <c r="CM501" s="1322" t="str">
        <f t="shared" si="1541"/>
        <v/>
      </c>
      <c r="CN501" s="1321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5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2" t="str">
        <f t="shared" ref="B502:R502" si="1542">IF(B501="","",B496*B501*B497)</f>
        <v/>
      </c>
      <c r="C502" s="622" t="str">
        <f t="shared" si="1542"/>
        <v/>
      </c>
      <c r="D502" s="622" t="str">
        <f t="shared" si="1542"/>
        <v/>
      </c>
      <c r="E502" s="622" t="str">
        <f t="shared" si="1542"/>
        <v/>
      </c>
      <c r="F502" s="622" t="str">
        <f t="shared" si="1542"/>
        <v/>
      </c>
      <c r="G502" s="622" t="str">
        <f t="shared" si="1542"/>
        <v/>
      </c>
      <c r="H502" s="622" t="str">
        <f t="shared" si="1542"/>
        <v/>
      </c>
      <c r="I502" s="622" t="str">
        <f t="shared" si="1542"/>
        <v/>
      </c>
      <c r="J502" s="622" t="str">
        <f t="shared" si="1542"/>
        <v/>
      </c>
      <c r="K502" s="622" t="str">
        <f t="shared" si="1542"/>
        <v/>
      </c>
      <c r="L502" s="622" t="str">
        <f t="shared" si="1542"/>
        <v/>
      </c>
      <c r="M502" s="622" t="str">
        <f t="shared" si="1542"/>
        <v/>
      </c>
      <c r="N502" s="622" t="str">
        <f t="shared" si="1542"/>
        <v/>
      </c>
      <c r="O502" s="622" t="str">
        <f t="shared" si="1542"/>
        <v/>
      </c>
      <c r="P502" s="622" t="str">
        <f t="shared" si="1542"/>
        <v/>
      </c>
      <c r="Q502" s="622" t="str">
        <f t="shared" si="1542"/>
        <v/>
      </c>
      <c r="R502" s="622" t="str">
        <f t="shared" si="1542"/>
        <v/>
      </c>
      <c r="S502" s="654"/>
      <c r="T502" s="622" t="str">
        <f t="shared" ref="T502:AD502" si="1543">IF(T501="","",T496*T501*T497)</f>
        <v/>
      </c>
      <c r="U502" s="622" t="str">
        <f t="shared" si="1543"/>
        <v/>
      </c>
      <c r="V502" s="622" t="str">
        <f t="shared" si="1543"/>
        <v/>
      </c>
      <c r="W502" s="622" t="str">
        <f t="shared" si="1543"/>
        <v/>
      </c>
      <c r="X502" s="622" t="str">
        <f t="shared" si="1543"/>
        <v/>
      </c>
      <c r="Y502" s="622" t="str">
        <f t="shared" si="1543"/>
        <v/>
      </c>
      <c r="Z502" s="622" t="str">
        <f t="shared" si="1543"/>
        <v/>
      </c>
      <c r="AA502" s="622" t="str">
        <f t="shared" si="1543"/>
        <v/>
      </c>
      <c r="AB502" s="622" t="str">
        <f t="shared" si="1543"/>
        <v/>
      </c>
      <c r="AC502" s="622" t="str">
        <f t="shared" si="1543"/>
        <v/>
      </c>
      <c r="AD502" s="622" t="str">
        <f t="shared" si="1543"/>
        <v/>
      </c>
      <c r="AE502" s="622"/>
      <c r="AF502" s="622"/>
      <c r="AG502" s="622"/>
      <c r="AH502" s="622"/>
      <c r="AI502" s="622"/>
      <c r="AJ502" s="622"/>
      <c r="AK502" s="654"/>
      <c r="AL502" s="622" t="str">
        <f t="shared" ref="AL502:AV502" si="1544">IF(AL501="","",AL496*AL501*AL497)</f>
        <v/>
      </c>
      <c r="AM502" s="622" t="str">
        <f t="shared" si="1544"/>
        <v/>
      </c>
      <c r="AN502" s="622" t="str">
        <f t="shared" si="1544"/>
        <v/>
      </c>
      <c r="AO502" s="622" t="str">
        <f t="shared" si="1544"/>
        <v/>
      </c>
      <c r="AP502" s="622" t="str">
        <f t="shared" si="1544"/>
        <v/>
      </c>
      <c r="AQ502" s="622" t="str">
        <f t="shared" si="1544"/>
        <v/>
      </c>
      <c r="AR502" s="622" t="str">
        <f t="shared" si="1544"/>
        <v/>
      </c>
      <c r="AS502" s="622" t="str">
        <f t="shared" si="1544"/>
        <v/>
      </c>
      <c r="AT502" s="622" t="str">
        <f t="shared" si="1544"/>
        <v/>
      </c>
      <c r="AU502" s="622" t="str">
        <f t="shared" si="1544"/>
        <v/>
      </c>
      <c r="AV502" s="622" t="str">
        <f t="shared" si="1544"/>
        <v/>
      </c>
      <c r="AW502" s="622"/>
      <c r="AX502" s="622"/>
      <c r="AY502" s="622"/>
      <c r="AZ502" s="622"/>
      <c r="BA502" s="622"/>
      <c r="BB502" s="622"/>
      <c r="BC502" s="654"/>
      <c r="BD502" s="622" t="str">
        <f t="shared" ref="BD502:BN502" si="1545">IF(BD501="","",BD496*BD501*BD497)</f>
        <v/>
      </c>
      <c r="BE502" s="622" t="str">
        <f t="shared" si="1545"/>
        <v/>
      </c>
      <c r="BF502" s="622" t="str">
        <f t="shared" si="1545"/>
        <v/>
      </c>
      <c r="BG502" s="622" t="str">
        <f t="shared" si="1545"/>
        <v/>
      </c>
      <c r="BH502" s="622" t="str">
        <f t="shared" si="1545"/>
        <v/>
      </c>
      <c r="BI502" s="622" t="str">
        <f t="shared" si="1545"/>
        <v/>
      </c>
      <c r="BJ502" s="622" t="str">
        <f t="shared" si="1545"/>
        <v/>
      </c>
      <c r="BK502" s="622" t="str">
        <f>IF(BK501="","",BK496*BK501*BK497)</f>
        <v/>
      </c>
      <c r="BL502" s="622" t="str">
        <f t="shared" si="1545"/>
        <v/>
      </c>
      <c r="BM502" s="622" t="str">
        <f t="shared" si="1545"/>
        <v/>
      </c>
      <c r="BN502" s="622" t="str">
        <f t="shared" si="1545"/>
        <v/>
      </c>
      <c r="BO502" s="622"/>
      <c r="BP502" s="622"/>
      <c r="BQ502" s="622"/>
      <c r="BR502" s="622"/>
      <c r="BS502" s="622"/>
      <c r="BT502" s="622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80" t="str">
        <f t="shared" si="1323"/>
        <v/>
      </c>
      <c r="CD502" s="1321" t="str">
        <f t="shared" si="1526"/>
        <v/>
      </c>
      <c r="CE502" s="1322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2" t="str">
        <f t="shared" si="1546"/>
        <v/>
      </c>
      <c r="CG502" s="1322" t="str">
        <f t="shared" si="1546"/>
        <v/>
      </c>
      <c r="CH502" s="1322" t="str">
        <f t="shared" si="1546"/>
        <v/>
      </c>
      <c r="CI502" s="1323" t="str">
        <f t="shared" si="1546"/>
        <v/>
      </c>
      <c r="CJ502" s="1322" t="str">
        <f t="shared" si="1546"/>
        <v/>
      </c>
      <c r="CK502" s="1322" t="str">
        <f t="shared" si="1546"/>
        <v/>
      </c>
      <c r="CL502" s="1322" t="str">
        <f t="shared" si="1546"/>
        <v/>
      </c>
      <c r="CM502" s="1322" t="str">
        <f t="shared" si="1546"/>
        <v/>
      </c>
      <c r="CN502" s="1321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5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752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4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70"/>
      <c r="BP503" s="670"/>
      <c r="BQ503" s="670"/>
      <c r="BR503" s="670"/>
      <c r="BS503" s="670"/>
      <c r="BT503" s="670"/>
      <c r="BU503" s="634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80">
        <f t="shared" si="1323"/>
        <v>12.222222222222221</v>
      </c>
      <c r="CD503" s="1321">
        <f t="shared" si="1526"/>
        <v>10</v>
      </c>
      <c r="CE503" s="1322">
        <f t="shared" si="1546"/>
        <v>10</v>
      </c>
      <c r="CF503" s="1322">
        <f t="shared" si="1546"/>
        <v>12.5</v>
      </c>
      <c r="CG503" s="1322">
        <f t="shared" si="1546"/>
        <v>12.5</v>
      </c>
      <c r="CH503" s="1322">
        <f t="shared" si="1546"/>
        <v>12.5</v>
      </c>
      <c r="CI503" s="1323">
        <f t="shared" si="1546"/>
        <v>12.5</v>
      </c>
      <c r="CJ503" s="1322">
        <f t="shared" si="1546"/>
        <v>12.5</v>
      </c>
      <c r="CK503" s="1322">
        <f t="shared" si="1546"/>
        <v>12.5</v>
      </c>
      <c r="CL503" s="1322">
        <f t="shared" si="1546"/>
        <v>12.5</v>
      </c>
      <c r="CM503" s="1322">
        <f t="shared" si="1546"/>
        <v>12.5</v>
      </c>
      <c r="CN503" s="1321">
        <f t="shared" si="1546"/>
        <v>12.5</v>
      </c>
      <c r="CO503" s="542" t="str">
        <f t="shared" si="1506"/>
        <v/>
      </c>
      <c r="CP503" s="543" t="str">
        <f t="shared" si="1507"/>
        <v/>
      </c>
      <c r="CQ503" s="543">
        <f t="shared" si="1508"/>
        <v>10</v>
      </c>
      <c r="CR503" s="543">
        <f t="shared" si="1509"/>
        <v>10</v>
      </c>
      <c r="CS503" s="543">
        <f t="shared" si="1510"/>
        <v>12.5</v>
      </c>
      <c r="CT503" s="543">
        <f t="shared" si="1511"/>
        <v>12.5</v>
      </c>
      <c r="CU503" s="544">
        <f t="shared" si="1512"/>
        <v>12.5</v>
      </c>
      <c r="CV503" s="544">
        <f t="shared" si="1513"/>
        <v>12.5</v>
      </c>
      <c r="CW503" s="544">
        <f t="shared" si="1514"/>
        <v>12.5</v>
      </c>
      <c r="CX503" s="543">
        <f t="shared" si="1515"/>
        <v>12.5</v>
      </c>
      <c r="CY503" s="543">
        <f t="shared" si="1516"/>
        <v>12.5</v>
      </c>
      <c r="CZ503" s="543">
        <f t="shared" si="1517"/>
        <v>12.5</v>
      </c>
      <c r="DA503" s="543">
        <f t="shared" si="1518"/>
        <v>12.5</v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5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293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4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70"/>
      <c r="BP504" s="670"/>
      <c r="BQ504" s="670"/>
      <c r="BR504" s="670"/>
      <c r="BS504" s="670"/>
      <c r="BT504" s="670"/>
      <c r="BU504" s="634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80">
        <f t="shared" ref="CC504:CC526" si="1550">IF(DH504&lt;3,"",(SUM(BD504:BT504)-MIN(BD504:BT504)-MAX(BD504:BT504))/(DH504-2))</f>
        <v>1</v>
      </c>
      <c r="CD504" s="1321">
        <f t="shared" si="1526"/>
        <v>1</v>
      </c>
      <c r="CE504" s="1322">
        <f t="shared" si="1546"/>
        <v>1</v>
      </c>
      <c r="CF504" s="1322">
        <f t="shared" si="1546"/>
        <v>1</v>
      </c>
      <c r="CG504" s="1322">
        <f t="shared" si="1546"/>
        <v>1</v>
      </c>
      <c r="CH504" s="1322">
        <f t="shared" si="1546"/>
        <v>1</v>
      </c>
      <c r="CI504" s="1323">
        <f t="shared" si="1546"/>
        <v>1</v>
      </c>
      <c r="CJ504" s="1322">
        <f t="shared" si="1546"/>
        <v>1</v>
      </c>
      <c r="CK504" s="1322">
        <f t="shared" si="1546"/>
        <v>1</v>
      </c>
      <c r="CL504" s="1322">
        <f t="shared" si="1546"/>
        <v>1</v>
      </c>
      <c r="CM504" s="1322">
        <f t="shared" si="1546"/>
        <v>1</v>
      </c>
      <c r="CN504" s="1321">
        <f t="shared" si="1546"/>
        <v>1</v>
      </c>
      <c r="CO504" s="542" t="str">
        <f t="shared" si="1506"/>
        <v/>
      </c>
      <c r="CP504" s="543" t="str">
        <f t="shared" si="1507"/>
        <v/>
      </c>
      <c r="CQ504" s="543">
        <f t="shared" si="1508"/>
        <v>1</v>
      </c>
      <c r="CR504" s="543">
        <f t="shared" si="1509"/>
        <v>1</v>
      </c>
      <c r="CS504" s="543">
        <f t="shared" si="1510"/>
        <v>1</v>
      </c>
      <c r="CT504" s="543">
        <f t="shared" si="1511"/>
        <v>1</v>
      </c>
      <c r="CU504" s="544">
        <f t="shared" si="1512"/>
        <v>1</v>
      </c>
      <c r="CV504" s="544">
        <f t="shared" si="1513"/>
        <v>1</v>
      </c>
      <c r="CW504" s="544">
        <f t="shared" si="1514"/>
        <v>1</v>
      </c>
      <c r="CX504" s="543">
        <f t="shared" si="1515"/>
        <v>1</v>
      </c>
      <c r="CY504" s="543">
        <f t="shared" si="1516"/>
        <v>1</v>
      </c>
      <c r="CZ504" s="543">
        <f t="shared" si="1517"/>
        <v>1</v>
      </c>
      <c r="DA504" s="543">
        <f t="shared" si="1518"/>
        <v>1</v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5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4" t="s">
        <v>288</v>
      </c>
      <c r="B505" s="752">
        <f>4000*$K$1</f>
        <v>16747.2</v>
      </c>
      <c r="C505" s="752">
        <f t="shared" ref="C505:R505" si="1551">4000*$K$1</f>
        <v>16747.2</v>
      </c>
      <c r="D505" s="752">
        <f t="shared" si="1551"/>
        <v>16747.2</v>
      </c>
      <c r="E505" s="752">
        <f t="shared" si="1551"/>
        <v>16747.2</v>
      </c>
      <c r="F505" s="752">
        <f t="shared" si="1551"/>
        <v>16747.2</v>
      </c>
      <c r="G505" s="752">
        <f t="shared" si="1551"/>
        <v>16747.2</v>
      </c>
      <c r="H505" s="752">
        <f t="shared" si="1551"/>
        <v>16747.2</v>
      </c>
      <c r="I505" s="752">
        <f t="shared" si="1551"/>
        <v>16747.2</v>
      </c>
      <c r="J505" s="752">
        <f t="shared" si="1551"/>
        <v>16747.2</v>
      </c>
      <c r="K505" s="752">
        <f t="shared" si="1551"/>
        <v>16747.2</v>
      </c>
      <c r="L505" s="752">
        <f t="shared" si="1551"/>
        <v>16747.2</v>
      </c>
      <c r="M505" s="752">
        <f t="shared" si="1551"/>
        <v>16747.2</v>
      </c>
      <c r="N505" s="752">
        <f t="shared" si="1551"/>
        <v>16747.2</v>
      </c>
      <c r="O505" s="752">
        <f t="shared" si="1551"/>
        <v>16747.2</v>
      </c>
      <c r="P505" s="752">
        <f t="shared" si="1551"/>
        <v>16747.2</v>
      </c>
      <c r="Q505" s="752">
        <f t="shared" si="1551"/>
        <v>16747.2</v>
      </c>
      <c r="R505" s="752">
        <f t="shared" si="1551"/>
        <v>16747.2</v>
      </c>
      <c r="S505" s="746"/>
      <c r="T505" s="752">
        <f>4000*$K$1</f>
        <v>16747.2</v>
      </c>
      <c r="U505" s="752">
        <f t="shared" ref="U505:AD505" si="1552">4000*$K$1</f>
        <v>16747.2</v>
      </c>
      <c r="V505" s="752">
        <f t="shared" si="1552"/>
        <v>16747.2</v>
      </c>
      <c r="W505" s="752">
        <f t="shared" si="1552"/>
        <v>16747.2</v>
      </c>
      <c r="X505" s="752">
        <f t="shared" si="1552"/>
        <v>16747.2</v>
      </c>
      <c r="Y505" s="752">
        <f t="shared" si="1552"/>
        <v>16747.2</v>
      </c>
      <c r="Z505" s="752">
        <f t="shared" si="1552"/>
        <v>16747.2</v>
      </c>
      <c r="AA505" s="752">
        <f t="shared" si="1552"/>
        <v>16747.2</v>
      </c>
      <c r="AB505" s="752">
        <f t="shared" si="1552"/>
        <v>16747.2</v>
      </c>
      <c r="AC505" s="752">
        <f t="shared" si="1552"/>
        <v>16747.2</v>
      </c>
      <c r="AD505" s="752">
        <f t="shared" si="1552"/>
        <v>16747.2</v>
      </c>
      <c r="AE505" s="752"/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V505" si="1553">4000*$K$1</f>
        <v>16747.2</v>
      </c>
      <c r="AN505" s="752">
        <f t="shared" si="1553"/>
        <v>16747.2</v>
      </c>
      <c r="AO505" s="752">
        <f t="shared" si="1553"/>
        <v>16747.2</v>
      </c>
      <c r="AP505" s="752">
        <f t="shared" si="1553"/>
        <v>16747.2</v>
      </c>
      <c r="AQ505" s="752">
        <f t="shared" si="1553"/>
        <v>16747.2</v>
      </c>
      <c r="AR505" s="752">
        <f t="shared" si="1553"/>
        <v>16747.2</v>
      </c>
      <c r="AS505" s="752">
        <f t="shared" si="1553"/>
        <v>16747.2</v>
      </c>
      <c r="AT505" s="752">
        <f t="shared" si="1553"/>
        <v>16747.2</v>
      </c>
      <c r="AU505" s="752">
        <f t="shared" si="1553"/>
        <v>16747.2</v>
      </c>
      <c r="AV505" s="752">
        <f t="shared" si="1553"/>
        <v>16747.2</v>
      </c>
      <c r="AW505" s="752"/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54">4000*$K$1</f>
        <v>16747.2</v>
      </c>
      <c r="BF505" s="752">
        <f t="shared" si="1554"/>
        <v>16747.2</v>
      </c>
      <c r="BG505" s="752">
        <f t="shared" si="1554"/>
        <v>16747.2</v>
      </c>
      <c r="BH505" s="752">
        <f t="shared" si="1554"/>
        <v>16747.2</v>
      </c>
      <c r="BI505" s="752">
        <f t="shared" si="1554"/>
        <v>16747.2</v>
      </c>
      <c r="BJ505" s="752">
        <f t="shared" si="1554"/>
        <v>16747.2</v>
      </c>
      <c r="BK505" s="752">
        <f t="shared" si="1554"/>
        <v>16747.2</v>
      </c>
      <c r="BL505" s="752">
        <f t="shared" si="1554"/>
        <v>16747.2</v>
      </c>
      <c r="BM505" s="752">
        <f t="shared" si="1554"/>
        <v>16747.2</v>
      </c>
      <c r="BN505" s="752">
        <f t="shared" si="1554"/>
        <v>16747.2</v>
      </c>
      <c r="BO505" s="752"/>
      <c r="BP505" s="752"/>
      <c r="BQ505" s="752"/>
      <c r="BR505" s="752"/>
      <c r="BS505" s="752"/>
      <c r="BT505" s="752"/>
      <c r="BU505" s="746"/>
      <c r="BV505" s="752">
        <f t="shared" si="1554"/>
        <v>16747.2</v>
      </c>
      <c r="BW505" s="752">
        <f t="shared" si="1554"/>
        <v>16747.2</v>
      </c>
      <c r="BX505" s="752">
        <f t="shared" si="1554"/>
        <v>16747.2</v>
      </c>
      <c r="BY505" s="752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80">
        <f t="shared" si="1550"/>
        <v>16747.2</v>
      </c>
      <c r="CD505" s="1321">
        <f t="shared" si="1526"/>
        <v>16747.2</v>
      </c>
      <c r="CE505" s="1322">
        <f t="shared" si="1546"/>
        <v>16747.2</v>
      </c>
      <c r="CF505" s="1322">
        <f t="shared" si="1546"/>
        <v>16747.2</v>
      </c>
      <c r="CG505" s="1322">
        <f t="shared" si="1546"/>
        <v>16747.2</v>
      </c>
      <c r="CH505" s="1322">
        <f t="shared" si="1546"/>
        <v>16747.2</v>
      </c>
      <c r="CI505" s="1323">
        <f t="shared" si="1546"/>
        <v>16747.2</v>
      </c>
      <c r="CJ505" s="1322">
        <f t="shared" si="1546"/>
        <v>16747.2</v>
      </c>
      <c r="CK505" s="1322">
        <f t="shared" si="1546"/>
        <v>16747.2</v>
      </c>
      <c r="CL505" s="1322">
        <f t="shared" si="1546"/>
        <v>16747.2</v>
      </c>
      <c r="CM505" s="1322">
        <f t="shared" si="1546"/>
        <v>16747.2</v>
      </c>
      <c r="CN505" s="1321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5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226</v>
      </c>
      <c r="B506" s="754" t="str">
        <f t="shared" ref="B506:R506" si="1555">IF(B503="","",B503*B504*B505/B$46/365/$G$1)</f>
        <v/>
      </c>
      <c r="C506" s="625" t="str">
        <f t="shared" si="1555"/>
        <v/>
      </c>
      <c r="D506" s="754" t="str">
        <f t="shared" si="1555"/>
        <v/>
      </c>
      <c r="E506" s="625" t="str">
        <f t="shared" si="1555"/>
        <v/>
      </c>
      <c r="F506" s="754" t="str">
        <f t="shared" si="1555"/>
        <v/>
      </c>
      <c r="G506" s="625" t="str">
        <f t="shared" si="1555"/>
        <v/>
      </c>
      <c r="H506" s="754" t="str">
        <f t="shared" si="1555"/>
        <v/>
      </c>
      <c r="I506" s="625" t="str">
        <f t="shared" si="1555"/>
        <v/>
      </c>
      <c r="J506" s="754" t="str">
        <f t="shared" si="1555"/>
        <v/>
      </c>
      <c r="K506" s="754" t="str">
        <f t="shared" si="1555"/>
        <v/>
      </c>
      <c r="L506" s="754" t="str">
        <f t="shared" si="1555"/>
        <v/>
      </c>
      <c r="M506" s="754" t="str">
        <f t="shared" si="1555"/>
        <v/>
      </c>
      <c r="N506" s="754" t="str">
        <f t="shared" si="1555"/>
        <v/>
      </c>
      <c r="O506" s="754" t="str">
        <f t="shared" si="1555"/>
        <v/>
      </c>
      <c r="P506" s="754" t="str">
        <f t="shared" si="1555"/>
        <v/>
      </c>
      <c r="Q506" s="754" t="str">
        <f t="shared" si="1555"/>
        <v/>
      </c>
      <c r="R506" s="754" t="str">
        <f t="shared" si="1555"/>
        <v/>
      </c>
      <c r="S506" s="644"/>
      <c r="T506" s="754" t="str">
        <f t="shared" ref="T506:AD506" si="1556">IF(T503="","",T503*T504*T505/T$46/365/$G$1)</f>
        <v/>
      </c>
      <c r="U506" s="625" t="str">
        <f t="shared" si="1556"/>
        <v/>
      </c>
      <c r="V506" s="625" t="str">
        <f t="shared" si="1556"/>
        <v/>
      </c>
      <c r="W506" s="625" t="str">
        <f t="shared" si="1556"/>
        <v/>
      </c>
      <c r="X506" s="625" t="str">
        <f t="shared" si="1556"/>
        <v/>
      </c>
      <c r="Y506" s="625" t="str">
        <f t="shared" si="1556"/>
        <v/>
      </c>
      <c r="Z506" s="625" t="str">
        <f t="shared" si="1556"/>
        <v/>
      </c>
      <c r="AA506" s="625" t="str">
        <f t="shared" si="1556"/>
        <v/>
      </c>
      <c r="AB506" s="625" t="str">
        <f t="shared" si="1556"/>
        <v/>
      </c>
      <c r="AC506" s="625" t="str">
        <f t="shared" si="1556"/>
        <v/>
      </c>
      <c r="AD506" s="625" t="str">
        <f t="shared" si="1556"/>
        <v/>
      </c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57">IF(AL503="","",AL503*AL504*AL505/AL$46/365/$G$1)</f>
        <v/>
      </c>
      <c r="AM506" s="625" t="str">
        <f t="shared" si="1557"/>
        <v/>
      </c>
      <c r="AN506" s="625" t="str">
        <f t="shared" si="1557"/>
        <v/>
      </c>
      <c r="AO506" s="625" t="str">
        <f t="shared" si="1557"/>
        <v/>
      </c>
      <c r="AP506" s="625" t="str">
        <f t="shared" si="1557"/>
        <v/>
      </c>
      <c r="AQ506" s="625" t="str">
        <f t="shared" si="1557"/>
        <v/>
      </c>
      <c r="AR506" s="625" t="str">
        <f t="shared" si="1557"/>
        <v/>
      </c>
      <c r="AS506" s="625" t="str">
        <f t="shared" si="1557"/>
        <v/>
      </c>
      <c r="AT506" s="625" t="str">
        <f t="shared" si="1557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625">
        <f>IF(BD503="","",BD503*BD504*BD505/BD$46/365/$G$1)</f>
        <v>8.6899128268991283E-3</v>
      </c>
      <c r="BE506" s="625">
        <f>IF(BE503="","",BE503*BE504*BE505/BE$46/365/$G$1)</f>
        <v>1.7379825653798257E-2</v>
      </c>
      <c r="BF506" s="625">
        <f>IF(BF503="","",BF503*BF504*BF505/BF$46/365/$G$1)</f>
        <v>1.3034869240348693E-2</v>
      </c>
      <c r="BG506" s="625">
        <f>IF(BG503="","",BG503*BG504*BG505/BG$46/365/$G$1)</f>
        <v>1.086239103362391E-2</v>
      </c>
      <c r="BH506" s="625"/>
      <c r="BI506" s="625"/>
      <c r="BJ506" s="625">
        <f t="shared" ref="BJ506:BN506" si="1558">IF(BJ503="","",BJ503*BJ504*BJ505/BJ$46/365/$G$1)</f>
        <v>1.086239103362391E-2</v>
      </c>
      <c r="BK506" s="625">
        <f t="shared" si="1558"/>
        <v>8.1467932752179329E-3</v>
      </c>
      <c r="BL506" s="625">
        <f t="shared" si="1558"/>
        <v>1.086239103362391E-2</v>
      </c>
      <c r="BM506" s="625">
        <f t="shared" si="1558"/>
        <v>1.6293586550435866E-2</v>
      </c>
      <c r="BN506" s="625">
        <f t="shared" si="1558"/>
        <v>8.1467932752179329E-3</v>
      </c>
      <c r="BO506" s="625"/>
      <c r="BP506" s="625"/>
      <c r="BQ506" s="625"/>
      <c r="BR506" s="625"/>
      <c r="BS506" s="625"/>
      <c r="BT506" s="625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324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5">
        <f t="shared" si="1546"/>
        <v>8.1467932752179329E-3</v>
      </c>
      <c r="CF506" s="1325">
        <f t="shared" si="1546"/>
        <v>8.1467932752179329E-3</v>
      </c>
      <c r="CG506" s="1325">
        <f t="shared" si="1546"/>
        <v>8.6899128268991283E-3</v>
      </c>
      <c r="CH506" s="1325">
        <f t="shared" si="1546"/>
        <v>1.086239103362391E-2</v>
      </c>
      <c r="CI506" s="1326">
        <f t="shared" si="1546"/>
        <v>1.086239103362391E-2</v>
      </c>
      <c r="CJ506" s="1325">
        <f t="shared" si="1546"/>
        <v>1.086239103362391E-2</v>
      </c>
      <c r="CK506" s="1325">
        <f t="shared" si="1546"/>
        <v>1.3034869240348693E-2</v>
      </c>
      <c r="CL506" s="1325">
        <f t="shared" si="1546"/>
        <v>1.6293586550435866E-2</v>
      </c>
      <c r="CM506" s="1325">
        <f t="shared" si="1546"/>
        <v>1.7379825653798257E-2</v>
      </c>
      <c r="CN506" s="1324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>
        <f t="shared" si="1509"/>
        <v>8.1467932752179329E-3</v>
      </c>
      <c r="CS506" s="531">
        <f t="shared" si="1510"/>
        <v>8.1467932752179329E-3</v>
      </c>
      <c r="CT506" s="531">
        <f t="shared" si="1511"/>
        <v>8.6899128268991283E-3</v>
      </c>
      <c r="CU506" s="532">
        <f t="shared" si="1512"/>
        <v>1.086239103362391E-2</v>
      </c>
      <c r="CV506" s="532">
        <f t="shared" si="1513"/>
        <v>1.086239103362391E-2</v>
      </c>
      <c r="CW506" s="532">
        <f t="shared" si="1514"/>
        <v>1.086239103362391E-2</v>
      </c>
      <c r="CX506" s="531">
        <f t="shared" si="1515"/>
        <v>1.3034869240348693E-2</v>
      </c>
      <c r="CY506" s="531">
        <f t="shared" si="1516"/>
        <v>1.6293586550435866E-2</v>
      </c>
      <c r="CZ506" s="531">
        <f t="shared" si="1517"/>
        <v>1.7379825653798257E-2</v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5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1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1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>
        <v>13</v>
      </c>
      <c r="BE507" s="633">
        <v>12.65</v>
      </c>
      <c r="BF507" s="633">
        <f>145/12.5</f>
        <v>11.6</v>
      </c>
      <c r="BG507" s="633">
        <f>140/12.5</f>
        <v>11.2</v>
      </c>
      <c r="BH507" s="633">
        <f>140/12.5</f>
        <v>11.2</v>
      </c>
      <c r="BI507" s="633">
        <f>130/12.5</f>
        <v>10.4</v>
      </c>
      <c r="BJ507" s="633">
        <f>130/12.5</f>
        <v>10.4</v>
      </c>
      <c r="BK507" s="633">
        <f>135/12.5</f>
        <v>10.8</v>
      </c>
      <c r="BL507" s="633">
        <f>145/12.5</f>
        <v>11.6</v>
      </c>
      <c r="BM507" s="633">
        <f>135/12.5</f>
        <v>10.8</v>
      </c>
      <c r="BN507" s="633">
        <f>145/12.5</f>
        <v>11.6</v>
      </c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80">
        <f t="shared" si="1550"/>
        <v>11.316666666666666</v>
      </c>
      <c r="CD507" s="1321">
        <f t="shared" si="1526"/>
        <v>10.4</v>
      </c>
      <c r="CE507" s="1322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>10.4</v>
      </c>
      <c r="CF507" s="1322">
        <f t="shared" si="1559"/>
        <v>10.8</v>
      </c>
      <c r="CG507" s="1322">
        <f t="shared" si="1559"/>
        <v>10.8</v>
      </c>
      <c r="CH507" s="1322">
        <f t="shared" si="1559"/>
        <v>11.2</v>
      </c>
      <c r="CI507" s="1323">
        <f t="shared" si="1559"/>
        <v>11.2</v>
      </c>
      <c r="CJ507" s="1322">
        <f t="shared" si="1559"/>
        <v>11.6</v>
      </c>
      <c r="CK507" s="1322">
        <f t="shared" si="1559"/>
        <v>11.6</v>
      </c>
      <c r="CL507" s="1322">
        <f t="shared" si="1559"/>
        <v>11.6</v>
      </c>
      <c r="CM507" s="1322">
        <f t="shared" si="1559"/>
        <v>12.65</v>
      </c>
      <c r="CN507" s="1321">
        <f t="shared" si="1559"/>
        <v>13</v>
      </c>
      <c r="CO507" s="542" t="str">
        <f t="shared" si="1506"/>
        <v/>
      </c>
      <c r="CP507" s="543" t="str">
        <f t="shared" si="1507"/>
        <v/>
      </c>
      <c r="CQ507" s="543">
        <f t="shared" si="1508"/>
        <v>10.4</v>
      </c>
      <c r="CR507" s="543">
        <f t="shared" si="1509"/>
        <v>10.4</v>
      </c>
      <c r="CS507" s="543">
        <f t="shared" si="1510"/>
        <v>10.8</v>
      </c>
      <c r="CT507" s="543">
        <f t="shared" si="1511"/>
        <v>10.8</v>
      </c>
      <c r="CU507" s="544">
        <f t="shared" si="1512"/>
        <v>11.2</v>
      </c>
      <c r="CV507" s="544">
        <f t="shared" si="1513"/>
        <v>11.2</v>
      </c>
      <c r="CW507" s="544">
        <f t="shared" si="1514"/>
        <v>11.6</v>
      </c>
      <c r="CX507" s="543">
        <f t="shared" si="1515"/>
        <v>11.6</v>
      </c>
      <c r="CY507" s="543">
        <f t="shared" si="1516"/>
        <v>11.6</v>
      </c>
      <c r="CZ507" s="543">
        <f t="shared" si="1517"/>
        <v>12.65</v>
      </c>
      <c r="DA507" s="543">
        <f t="shared" si="1518"/>
        <v>13</v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5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R508" si="1560">IF(D507="","",D503*D504*D507)</f>
        <v/>
      </c>
      <c r="E508" s="622" t="str">
        <f t="shared" si="1560"/>
        <v/>
      </c>
      <c r="F508" s="622" t="str">
        <f t="shared" si="1560"/>
        <v/>
      </c>
      <c r="G508" s="622" t="str">
        <f t="shared" si="1560"/>
        <v/>
      </c>
      <c r="H508" s="622" t="str">
        <f t="shared" si="1560"/>
        <v/>
      </c>
      <c r="I508" s="622" t="str">
        <f t="shared" si="1560"/>
        <v/>
      </c>
      <c r="J508" s="622" t="str">
        <f t="shared" si="1560"/>
        <v/>
      </c>
      <c r="K508" s="622" t="str">
        <f t="shared" si="1560"/>
        <v/>
      </c>
      <c r="L508" s="622" t="str">
        <f t="shared" si="1560"/>
        <v/>
      </c>
      <c r="M508" s="622" t="str">
        <f t="shared" si="1560"/>
        <v/>
      </c>
      <c r="N508" s="622" t="str">
        <f t="shared" si="1560"/>
        <v/>
      </c>
      <c r="O508" s="622" t="str">
        <f t="shared" si="1560"/>
        <v/>
      </c>
      <c r="P508" s="622" t="str">
        <f t="shared" si="1560"/>
        <v/>
      </c>
      <c r="Q508" s="622" t="str">
        <f t="shared" si="1560"/>
        <v/>
      </c>
      <c r="R508" s="622" t="str">
        <f t="shared" si="1560"/>
        <v/>
      </c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D508" si="1561">IF(V507="","",V503*V504*V507)</f>
        <v/>
      </c>
      <c r="W508" s="622" t="str">
        <f t="shared" si="1561"/>
        <v/>
      </c>
      <c r="X508" s="622" t="str">
        <f t="shared" si="1561"/>
        <v/>
      </c>
      <c r="Y508" s="622" t="str">
        <f t="shared" si="1561"/>
        <v/>
      </c>
      <c r="Z508" s="622" t="str">
        <f t="shared" si="1561"/>
        <v/>
      </c>
      <c r="AA508" s="622" t="str">
        <f t="shared" si="1561"/>
        <v/>
      </c>
      <c r="AB508" s="622" t="str">
        <f t="shared" si="1561"/>
        <v/>
      </c>
      <c r="AC508" s="622" t="str">
        <f t="shared" si="1561"/>
        <v/>
      </c>
      <c r="AD508" s="622" t="str">
        <f t="shared" si="1561"/>
        <v/>
      </c>
      <c r="AE508" s="622"/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V508" si="1562">IF(AN507="","",AN503*AN504*AN507)</f>
        <v/>
      </c>
      <c r="AO508" s="622" t="str">
        <f t="shared" si="1562"/>
        <v/>
      </c>
      <c r="AP508" s="622" t="str">
        <f t="shared" si="1562"/>
        <v/>
      </c>
      <c r="AQ508" s="622" t="str">
        <f t="shared" si="1562"/>
        <v/>
      </c>
      <c r="AR508" s="622" t="str">
        <f t="shared" si="1562"/>
        <v/>
      </c>
      <c r="AS508" s="622" t="str">
        <f t="shared" si="1562"/>
        <v/>
      </c>
      <c r="AT508" s="622" t="str">
        <f t="shared" si="1562"/>
        <v/>
      </c>
      <c r="AU508" s="622" t="str">
        <f t="shared" si="1562"/>
        <v/>
      </c>
      <c r="AV508" s="622" t="str">
        <f t="shared" si="1562"/>
        <v/>
      </c>
      <c r="AW508" s="622"/>
      <c r="AX508" s="622"/>
      <c r="AY508" s="622"/>
      <c r="AZ508" s="622"/>
      <c r="BA508" s="622"/>
      <c r="BB508" s="622"/>
      <c r="BC508" s="755"/>
      <c r="BD508" s="622">
        <f>IF(BD507="","",BD503*BD507*BD504)</f>
        <v>130</v>
      </c>
      <c r="BE508" s="622">
        <f>IF(BE507="","",BE503*BE507*BE504)</f>
        <v>126.5</v>
      </c>
      <c r="BF508" s="622">
        <f t="shared" ref="BF508:BN508" si="1563">IF(BF507="","",BF503*BF504*BF507)</f>
        <v>145</v>
      </c>
      <c r="BG508" s="622">
        <f t="shared" si="1563"/>
        <v>140</v>
      </c>
      <c r="BH508" s="622">
        <f t="shared" si="1563"/>
        <v>140</v>
      </c>
      <c r="BI508" s="622">
        <f t="shared" si="1563"/>
        <v>130</v>
      </c>
      <c r="BJ508" s="622">
        <f t="shared" si="1563"/>
        <v>130</v>
      </c>
      <c r="BK508" s="622">
        <f t="shared" si="1563"/>
        <v>135</v>
      </c>
      <c r="BL508" s="622">
        <f t="shared" si="1563"/>
        <v>145</v>
      </c>
      <c r="BM508" s="622">
        <f t="shared" si="1563"/>
        <v>135</v>
      </c>
      <c r="BN508" s="622">
        <f t="shared" si="1563"/>
        <v>145</v>
      </c>
      <c r="BO508" s="622"/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80">
        <f t="shared" si="1550"/>
        <v>136.66666666666666</v>
      </c>
      <c r="CD508" s="1321">
        <f t="shared" si="1526"/>
        <v>126.5</v>
      </c>
      <c r="CE508" s="1322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>130</v>
      </c>
      <c r="CF508" s="1322">
        <f t="shared" si="1564"/>
        <v>130</v>
      </c>
      <c r="CG508" s="1322">
        <f t="shared" si="1564"/>
        <v>130</v>
      </c>
      <c r="CH508" s="1322">
        <f t="shared" si="1564"/>
        <v>135</v>
      </c>
      <c r="CI508" s="1323">
        <f t="shared" si="1564"/>
        <v>135</v>
      </c>
      <c r="CJ508" s="1322">
        <f t="shared" si="1564"/>
        <v>140</v>
      </c>
      <c r="CK508" s="1322">
        <f t="shared" si="1564"/>
        <v>140</v>
      </c>
      <c r="CL508" s="1322">
        <f t="shared" si="1564"/>
        <v>145</v>
      </c>
      <c r="CM508" s="1322">
        <f t="shared" si="1564"/>
        <v>145</v>
      </c>
      <c r="CN508" s="1321">
        <f t="shared" si="1564"/>
        <v>145</v>
      </c>
      <c r="CO508" s="542" t="str">
        <f t="shared" si="1506"/>
        <v/>
      </c>
      <c r="CP508" s="543" t="str">
        <f t="shared" si="1507"/>
        <v/>
      </c>
      <c r="CQ508" s="543">
        <f t="shared" si="1508"/>
        <v>126.5</v>
      </c>
      <c r="CR508" s="543">
        <f t="shared" si="1509"/>
        <v>130</v>
      </c>
      <c r="CS508" s="543">
        <f t="shared" si="1510"/>
        <v>130</v>
      </c>
      <c r="CT508" s="543">
        <f t="shared" si="1511"/>
        <v>130</v>
      </c>
      <c r="CU508" s="544">
        <f t="shared" si="1512"/>
        <v>135</v>
      </c>
      <c r="CV508" s="544">
        <f t="shared" si="1513"/>
        <v>135</v>
      </c>
      <c r="CW508" s="544">
        <f t="shared" si="1514"/>
        <v>140</v>
      </c>
      <c r="CX508" s="543">
        <f t="shared" si="1515"/>
        <v>140</v>
      </c>
      <c r="CY508" s="543">
        <f t="shared" si="1516"/>
        <v>145</v>
      </c>
      <c r="CZ508" s="543">
        <f t="shared" si="1517"/>
        <v>145</v>
      </c>
      <c r="DA508" s="543">
        <f t="shared" si="1518"/>
        <v>145</v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5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753</v>
      </c>
      <c r="B509" s="670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4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70"/>
      <c r="AH509" s="670"/>
      <c r="AI509" s="670"/>
      <c r="AJ509" s="670"/>
      <c r="AK509" s="634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4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4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80" t="str">
        <f t="shared" si="1550"/>
        <v/>
      </c>
      <c r="CD509" s="1321" t="str">
        <f t="shared" si="1526"/>
        <v/>
      </c>
      <c r="CE509" s="1322" t="str">
        <f t="shared" si="1564"/>
        <v/>
      </c>
      <c r="CF509" s="1322" t="str">
        <f t="shared" si="1564"/>
        <v/>
      </c>
      <c r="CG509" s="1322" t="str">
        <f t="shared" si="1564"/>
        <v/>
      </c>
      <c r="CH509" s="1322" t="str">
        <f t="shared" si="1564"/>
        <v/>
      </c>
      <c r="CI509" s="1323">
        <f t="shared" si="1564"/>
        <v>0</v>
      </c>
      <c r="CJ509" s="1322" t="str">
        <f t="shared" si="1564"/>
        <v/>
      </c>
      <c r="CK509" s="1322" t="str">
        <f t="shared" si="1564"/>
        <v/>
      </c>
      <c r="CL509" s="1322" t="str">
        <f t="shared" si="1564"/>
        <v/>
      </c>
      <c r="CM509" s="1322" t="str">
        <f t="shared" si="1564"/>
        <v/>
      </c>
      <c r="CN509" s="1321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 t="str">
        <f t="shared" si="1508"/>
        <v/>
      </c>
      <c r="CR509" s="543" t="str">
        <f t="shared" si="1509"/>
        <v/>
      </c>
      <c r="CS509" s="543" t="str">
        <f t="shared" si="1510"/>
        <v/>
      </c>
      <c r="CT509" s="543" t="str">
        <f t="shared" si="1511"/>
        <v/>
      </c>
      <c r="CU509" s="544" t="str">
        <f t="shared" si="1512"/>
        <v/>
      </c>
      <c r="CV509" s="544">
        <f t="shared" si="1513"/>
        <v>0</v>
      </c>
      <c r="CW509" s="544" t="str">
        <f t="shared" si="1514"/>
        <v/>
      </c>
      <c r="CX509" s="543" t="str">
        <f t="shared" si="1515"/>
        <v/>
      </c>
      <c r="CY509" s="543" t="str">
        <f t="shared" si="1516"/>
        <v/>
      </c>
      <c r="CZ509" s="543" t="str">
        <f t="shared" si="1517"/>
        <v/>
      </c>
      <c r="DA509" s="543" t="str">
        <f t="shared" si="1518"/>
        <v/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5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5"/>
      <c r="C510" s="633"/>
      <c r="D510" s="633"/>
      <c r="E510" s="633"/>
      <c r="F510" s="633"/>
      <c r="G510" s="633"/>
      <c r="H510" s="633"/>
      <c r="I510" s="633"/>
      <c r="J510" s="633"/>
      <c r="K510" s="633"/>
      <c r="L510" s="633"/>
      <c r="M510" s="633"/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/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/>
      <c r="AX510" s="633"/>
      <c r="AY510" s="633"/>
      <c r="AZ510" s="633"/>
      <c r="BA510" s="633"/>
      <c r="BB510" s="633"/>
      <c r="BC510" s="696"/>
      <c r="BD510" s="633"/>
      <c r="BE510" s="633"/>
      <c r="BF510" s="633"/>
      <c r="BG510" s="633"/>
      <c r="BH510" s="633"/>
      <c r="BI510" s="633"/>
      <c r="BJ510" s="633"/>
      <c r="BK510" s="633"/>
      <c r="BL510" s="633"/>
      <c r="BM510" s="633"/>
      <c r="BN510" s="633"/>
      <c r="BO510" s="633"/>
      <c r="BP510" s="633"/>
      <c r="BQ510" s="633"/>
      <c r="BR510" s="633"/>
      <c r="BS510" s="633"/>
      <c r="BT510" s="633"/>
      <c r="BU510" s="696"/>
      <c r="BV510" s="633"/>
      <c r="BW510" s="633">
        <v>12</v>
      </c>
      <c r="BX510" s="633">
        <v>12</v>
      </c>
      <c r="BY510" s="633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80" t="str">
        <f t="shared" si="1550"/>
        <v/>
      </c>
      <c r="CD510" s="1321" t="str">
        <f t="shared" si="1526"/>
        <v/>
      </c>
      <c r="CE510" s="1322" t="str">
        <f t="shared" si="1564"/>
        <v/>
      </c>
      <c r="CF510" s="1322" t="str">
        <f t="shared" si="1564"/>
        <v/>
      </c>
      <c r="CG510" s="1322" t="str">
        <f t="shared" si="1564"/>
        <v/>
      </c>
      <c r="CH510" s="1322" t="str">
        <f t="shared" si="1564"/>
        <v/>
      </c>
      <c r="CI510" s="1323" t="str">
        <f t="shared" si="1564"/>
        <v/>
      </c>
      <c r="CJ510" s="1322" t="str">
        <f t="shared" si="1564"/>
        <v/>
      </c>
      <c r="CK510" s="1322" t="str">
        <f t="shared" si="1564"/>
        <v/>
      </c>
      <c r="CL510" s="1322" t="str">
        <f t="shared" si="1564"/>
        <v/>
      </c>
      <c r="CM510" s="1322" t="str">
        <f t="shared" si="1564"/>
        <v/>
      </c>
      <c r="CN510" s="1321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 t="str">
        <f t="shared" si="1508"/>
        <v/>
      </c>
      <c r="CR510" s="543" t="str">
        <f t="shared" si="1509"/>
        <v/>
      </c>
      <c r="CS510" s="543" t="str">
        <f t="shared" si="1510"/>
        <v/>
      </c>
      <c r="CT510" s="543" t="str">
        <f t="shared" si="1511"/>
        <v/>
      </c>
      <c r="CU510" s="544" t="str">
        <f t="shared" si="1512"/>
        <v/>
      </c>
      <c r="CV510" s="544" t="str">
        <f t="shared" si="1513"/>
        <v/>
      </c>
      <c r="CW510" s="544" t="str">
        <f t="shared" si="1514"/>
        <v/>
      </c>
      <c r="CX510" s="543" t="str">
        <f t="shared" si="1515"/>
        <v/>
      </c>
      <c r="CY510" s="543" t="str">
        <f t="shared" si="1516"/>
        <v/>
      </c>
      <c r="CZ510" s="543" t="str">
        <f t="shared" si="1517"/>
        <v/>
      </c>
      <c r="DA510" s="543" t="str">
        <f t="shared" si="1518"/>
        <v/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5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4" t="s">
        <v>288</v>
      </c>
      <c r="B511" s="752">
        <f>4050*$K$1</f>
        <v>16956.54</v>
      </c>
      <c r="C511" s="752">
        <f t="shared" ref="C511:R511" si="1565">4050*$K$1</f>
        <v>16956.54</v>
      </c>
      <c r="D511" s="752">
        <f t="shared" si="1565"/>
        <v>16956.54</v>
      </c>
      <c r="E511" s="752">
        <f t="shared" si="1565"/>
        <v>16956.54</v>
      </c>
      <c r="F511" s="752">
        <f t="shared" si="1565"/>
        <v>16956.54</v>
      </c>
      <c r="G511" s="752">
        <f t="shared" si="1565"/>
        <v>16956.54</v>
      </c>
      <c r="H511" s="752">
        <f t="shared" si="1565"/>
        <v>16956.54</v>
      </c>
      <c r="I511" s="752">
        <f t="shared" si="1565"/>
        <v>16956.54</v>
      </c>
      <c r="J511" s="752">
        <f t="shared" si="1565"/>
        <v>16956.54</v>
      </c>
      <c r="K511" s="752">
        <f t="shared" si="1565"/>
        <v>16956.54</v>
      </c>
      <c r="L511" s="752">
        <f t="shared" si="1565"/>
        <v>16956.54</v>
      </c>
      <c r="M511" s="752">
        <f t="shared" si="1565"/>
        <v>16956.54</v>
      </c>
      <c r="N511" s="752">
        <f t="shared" si="1565"/>
        <v>16956.54</v>
      </c>
      <c r="O511" s="752">
        <f t="shared" si="1565"/>
        <v>16956.54</v>
      </c>
      <c r="P511" s="752">
        <f t="shared" si="1565"/>
        <v>16956.54</v>
      </c>
      <c r="Q511" s="752">
        <f t="shared" si="1565"/>
        <v>16956.54</v>
      </c>
      <c r="R511" s="752">
        <f t="shared" si="1565"/>
        <v>16956.54</v>
      </c>
      <c r="S511" s="595"/>
      <c r="T511" s="752">
        <f>4050*$K$1</f>
        <v>16956.54</v>
      </c>
      <c r="U511" s="752">
        <f t="shared" ref="U511:AD511" si="1566">4050*$K$1</f>
        <v>16956.54</v>
      </c>
      <c r="V511" s="752">
        <f t="shared" si="1566"/>
        <v>16956.54</v>
      </c>
      <c r="W511" s="752">
        <f t="shared" si="1566"/>
        <v>16956.54</v>
      </c>
      <c r="X511" s="752">
        <f t="shared" si="1566"/>
        <v>16956.54</v>
      </c>
      <c r="Y511" s="752">
        <f t="shared" si="1566"/>
        <v>16956.54</v>
      </c>
      <c r="Z511" s="752">
        <f t="shared" si="1566"/>
        <v>16956.54</v>
      </c>
      <c r="AA511" s="752">
        <f t="shared" si="1566"/>
        <v>16956.54</v>
      </c>
      <c r="AB511" s="752">
        <f t="shared" si="1566"/>
        <v>16956.54</v>
      </c>
      <c r="AC511" s="752">
        <f t="shared" si="1566"/>
        <v>16956.54</v>
      </c>
      <c r="AD511" s="752">
        <f t="shared" si="1566"/>
        <v>16956.54</v>
      </c>
      <c r="AE511" s="752"/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V511" si="1567">4050*$K$1</f>
        <v>16956.54</v>
      </c>
      <c r="AN511" s="752">
        <f t="shared" si="1567"/>
        <v>16956.54</v>
      </c>
      <c r="AO511" s="752">
        <f t="shared" si="1567"/>
        <v>16956.54</v>
      </c>
      <c r="AP511" s="752">
        <f t="shared" si="1567"/>
        <v>16956.54</v>
      </c>
      <c r="AQ511" s="752">
        <f t="shared" si="1567"/>
        <v>16956.54</v>
      </c>
      <c r="AR511" s="752">
        <f t="shared" si="1567"/>
        <v>16956.54</v>
      </c>
      <c r="AS511" s="752">
        <f t="shared" si="1567"/>
        <v>16956.54</v>
      </c>
      <c r="AT511" s="752">
        <f t="shared" si="1567"/>
        <v>16956.54</v>
      </c>
      <c r="AU511" s="752">
        <f t="shared" si="1567"/>
        <v>16956.54</v>
      </c>
      <c r="AV511" s="752">
        <f t="shared" si="1567"/>
        <v>16956.54</v>
      </c>
      <c r="AW511" s="752"/>
      <c r="AX511" s="752"/>
      <c r="AY511" s="752"/>
      <c r="AZ511" s="752"/>
      <c r="BA511" s="752"/>
      <c r="BB511" s="752"/>
      <c r="BC511" s="746"/>
      <c r="BD511" s="752">
        <f t="shared" ref="BD511:BY511" si="1568">4050*$K$1</f>
        <v>16956.54</v>
      </c>
      <c r="BE511" s="752">
        <f t="shared" si="1568"/>
        <v>16956.54</v>
      </c>
      <c r="BF511" s="752">
        <f t="shared" si="1568"/>
        <v>16956.54</v>
      </c>
      <c r="BG511" s="752">
        <f t="shared" si="1568"/>
        <v>16956.54</v>
      </c>
      <c r="BH511" s="752">
        <f t="shared" si="1568"/>
        <v>16956.54</v>
      </c>
      <c r="BI511" s="752">
        <f t="shared" si="1568"/>
        <v>16956.54</v>
      </c>
      <c r="BJ511" s="752">
        <f t="shared" si="1568"/>
        <v>16956.54</v>
      </c>
      <c r="BK511" s="752">
        <f t="shared" si="1568"/>
        <v>16956.54</v>
      </c>
      <c r="BL511" s="752">
        <f t="shared" si="1568"/>
        <v>16956.54</v>
      </c>
      <c r="BM511" s="752">
        <f t="shared" si="1568"/>
        <v>16956.54</v>
      </c>
      <c r="BN511" s="752">
        <f t="shared" si="1568"/>
        <v>16956.54</v>
      </c>
      <c r="BO511" s="752"/>
      <c r="BP511" s="752"/>
      <c r="BQ511" s="752"/>
      <c r="BR511" s="752"/>
      <c r="BS511" s="752"/>
      <c r="BT511" s="752"/>
      <c r="BU511" s="746"/>
      <c r="BV511" s="752">
        <f t="shared" si="1568"/>
        <v>16956.54</v>
      </c>
      <c r="BW511" s="752">
        <f t="shared" si="1568"/>
        <v>16956.54</v>
      </c>
      <c r="BX511" s="752">
        <f t="shared" si="1568"/>
        <v>16956.54</v>
      </c>
      <c r="BY511" s="752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80">
        <f t="shared" si="1550"/>
        <v>16956.540000000005</v>
      </c>
      <c r="CD511" s="1321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322">
        <f t="shared" si="1569"/>
        <v>16956.54</v>
      </c>
      <c r="CF511" s="1322">
        <f t="shared" si="1569"/>
        <v>16956.54</v>
      </c>
      <c r="CG511" s="1322">
        <f t="shared" si="1569"/>
        <v>16956.54</v>
      </c>
      <c r="CH511" s="1322">
        <f t="shared" si="1569"/>
        <v>16956.54</v>
      </c>
      <c r="CI511" s="1323">
        <f t="shared" si="1569"/>
        <v>16956.54</v>
      </c>
      <c r="CJ511" s="1322">
        <f t="shared" si="1569"/>
        <v>16956.54</v>
      </c>
      <c r="CK511" s="1322">
        <f t="shared" si="1569"/>
        <v>16956.54</v>
      </c>
      <c r="CL511" s="1322">
        <f t="shared" si="1569"/>
        <v>16956.54</v>
      </c>
      <c r="CM511" s="1322">
        <f t="shared" si="1569"/>
        <v>16956.54</v>
      </c>
      <c r="CN511" s="1321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5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4" t="str">
        <f t="shared" ref="B512:R512" si="1571">IF(B509="","",B509*B510*B511/B$46/365/$G$1)</f>
        <v/>
      </c>
      <c r="C512" s="625" t="str">
        <f t="shared" si="1571"/>
        <v/>
      </c>
      <c r="D512" s="754" t="str">
        <f t="shared" si="1571"/>
        <v/>
      </c>
      <c r="E512" s="625" t="str">
        <f t="shared" si="1571"/>
        <v/>
      </c>
      <c r="F512" s="754" t="str">
        <f t="shared" si="1571"/>
        <v/>
      </c>
      <c r="G512" s="625" t="str">
        <f t="shared" si="1571"/>
        <v/>
      </c>
      <c r="H512" s="625" t="str">
        <f t="shared" si="1571"/>
        <v/>
      </c>
      <c r="I512" s="754" t="str">
        <f t="shared" si="1571"/>
        <v/>
      </c>
      <c r="J512" s="754" t="str">
        <f t="shared" si="1571"/>
        <v/>
      </c>
      <c r="K512" s="625" t="str">
        <f t="shared" si="1571"/>
        <v/>
      </c>
      <c r="L512" s="754" t="str">
        <f t="shared" si="1571"/>
        <v/>
      </c>
      <c r="M512" s="625" t="str">
        <f t="shared" si="1571"/>
        <v/>
      </c>
      <c r="N512" s="754" t="str">
        <f t="shared" si="1571"/>
        <v/>
      </c>
      <c r="O512" s="625" t="str">
        <f t="shared" si="1571"/>
        <v/>
      </c>
      <c r="P512" s="754" t="str">
        <f t="shared" si="1571"/>
        <v/>
      </c>
      <c r="Q512" s="625" t="str">
        <f t="shared" si="1571"/>
        <v/>
      </c>
      <c r="R512" s="754" t="str">
        <f t="shared" si="1571"/>
        <v/>
      </c>
      <c r="S512" s="581"/>
      <c r="T512" s="625">
        <f t="shared" ref="T512:AD512" si="1572">IF(T509="","",T509*T510*T511/T$46/365/$G$1)</f>
        <v>0.1319780510585305</v>
      </c>
      <c r="U512" s="625">
        <f t="shared" si="1572"/>
        <v>0.1319780510585305</v>
      </c>
      <c r="V512" s="625">
        <f t="shared" si="1572"/>
        <v>0.11312404376445473</v>
      </c>
      <c r="W512" s="625">
        <f t="shared" si="1572"/>
        <v>9.8983538293897888E-2</v>
      </c>
      <c r="X512" s="625">
        <f t="shared" si="1572"/>
        <v>0.1319780510585305</v>
      </c>
      <c r="Y512" s="625">
        <f t="shared" si="1572"/>
        <v>0.1319780510585305</v>
      </c>
      <c r="Z512" s="625">
        <f t="shared" si="1572"/>
        <v>0.1319780510585305</v>
      </c>
      <c r="AA512" s="625">
        <f t="shared" si="1572"/>
        <v>0.1319780510585305</v>
      </c>
      <c r="AB512" s="625">
        <f t="shared" si="1572"/>
        <v>0.19796707658779578</v>
      </c>
      <c r="AC512" s="625">
        <f t="shared" si="1572"/>
        <v>0.15837366127023661</v>
      </c>
      <c r="AD512" s="625">
        <f t="shared" si="1572"/>
        <v>0.15837366127023661</v>
      </c>
      <c r="AE512" s="625"/>
      <c r="AF512" s="625"/>
      <c r="AG512" s="625"/>
      <c r="AH512" s="625"/>
      <c r="AI512" s="625"/>
      <c r="AJ512" s="625"/>
      <c r="AK512" s="581"/>
      <c r="AL512" s="625">
        <f t="shared" ref="AL512:AV512" si="1573">IF(AL509="","",AL509*AL510*AL511/AL$46/365/$G$1)</f>
        <v>9.8983538293897888E-2</v>
      </c>
      <c r="AM512" s="625">
        <f t="shared" si="1573"/>
        <v>0.12669892901618929</v>
      </c>
      <c r="AN512" s="625">
        <f t="shared" si="1573"/>
        <v>0.1319780510585305</v>
      </c>
      <c r="AO512" s="625">
        <f t="shared" si="1573"/>
        <v>0.11312404376445473</v>
      </c>
      <c r="AP512" s="625">
        <f t="shared" si="1573"/>
        <v>0.11312404376445473</v>
      </c>
      <c r="AQ512" s="625">
        <f t="shared" si="1573"/>
        <v>0.1055824408468244</v>
      </c>
      <c r="AR512" s="625">
        <f t="shared" si="1573"/>
        <v>9.0499235011563775E-2</v>
      </c>
      <c r="AS512" s="625">
        <f t="shared" si="1573"/>
        <v>0.1055824408468244</v>
      </c>
      <c r="AT512" s="625">
        <f t="shared" si="1573"/>
        <v>0.12669892901618929</v>
      </c>
      <c r="AU512" s="625">
        <f t="shared" si="1573"/>
        <v>4.5249617505781888E-2</v>
      </c>
      <c r="AV512" s="625">
        <f t="shared" si="1573"/>
        <v>0.1055824408468244</v>
      </c>
      <c r="AW512" s="625"/>
      <c r="AX512" s="625"/>
      <c r="AY512" s="625"/>
      <c r="AZ512" s="625"/>
      <c r="BA512" s="625"/>
      <c r="BB512" s="625"/>
      <c r="BC512" s="644"/>
      <c r="BD512" s="625" t="str">
        <f>IF(BD509="","",BD509*BD510*BD511/BD$46/365/$G$1)</f>
        <v/>
      </c>
      <c r="BE512" s="625" t="str">
        <f>IF(BE509="","",BE509*BE510*BD511/BE$46/365/$G$1)</f>
        <v/>
      </c>
      <c r="BF512" s="625">
        <f t="shared" ref="BF512:BN512" si="1574">IF(BF509="","",BF509*BF510*BF511/BF$46/365/$G$1)</f>
        <v>0</v>
      </c>
      <c r="BG512" s="625" t="str">
        <f t="shared" si="1574"/>
        <v/>
      </c>
      <c r="BH512" s="625" t="str">
        <f t="shared" si="1574"/>
        <v/>
      </c>
      <c r="BI512" s="625" t="str">
        <f t="shared" si="1574"/>
        <v/>
      </c>
      <c r="BJ512" s="625" t="str">
        <f t="shared" si="1574"/>
        <v/>
      </c>
      <c r="BK512" s="625" t="str">
        <f t="shared" si="1574"/>
        <v/>
      </c>
      <c r="BL512" s="625" t="str">
        <f t="shared" si="1574"/>
        <v/>
      </c>
      <c r="BM512" s="625" t="str">
        <f t="shared" si="1574"/>
        <v/>
      </c>
      <c r="BN512" s="625" t="str">
        <f t="shared" si="1574"/>
        <v/>
      </c>
      <c r="BO512" s="625"/>
      <c r="BP512" s="625"/>
      <c r="BQ512" s="625"/>
      <c r="BR512" s="625"/>
      <c r="BS512" s="625"/>
      <c r="BT512" s="625"/>
      <c r="BU512" s="644"/>
      <c r="BV512" s="625" t="str">
        <f>IF(BV509="","",BV509*BV510*BV511/BV$46/365/$G$1)</f>
        <v/>
      </c>
      <c r="BW512" s="625">
        <f>IF(BW509="","",BW509*BW510*BW511/BW$46/365/$G$1)</f>
        <v>0.13725717310087177</v>
      </c>
      <c r="BX512" s="625">
        <f>IF(BX509="","",BX509*BX510*BX511/BX$46/365/$G$1)</f>
        <v>0.1055824408468244</v>
      </c>
      <c r="BY512" s="625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3" t="str">
        <f t="shared" si="1550"/>
        <v/>
      </c>
      <c r="CD512" s="1324" t="str">
        <f t="shared" si="1526"/>
        <v/>
      </c>
      <c r="CE512" s="1325" t="str">
        <f t="shared" si="1564"/>
        <v/>
      </c>
      <c r="CF512" s="1325" t="str">
        <f t="shared" si="1564"/>
        <v/>
      </c>
      <c r="CG512" s="1325" t="str">
        <f t="shared" si="1564"/>
        <v/>
      </c>
      <c r="CH512" s="1325" t="str">
        <f t="shared" si="1564"/>
        <v/>
      </c>
      <c r="CI512" s="1326">
        <f t="shared" si="1564"/>
        <v>0</v>
      </c>
      <c r="CJ512" s="1325" t="str">
        <f t="shared" si="1564"/>
        <v/>
      </c>
      <c r="CK512" s="1325" t="str">
        <f t="shared" si="1564"/>
        <v/>
      </c>
      <c r="CL512" s="1325" t="str">
        <f t="shared" si="1564"/>
        <v/>
      </c>
      <c r="CM512" s="1325" t="str">
        <f t="shared" si="1564"/>
        <v/>
      </c>
      <c r="CN512" s="1324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 t="str">
        <f t="shared" si="1508"/>
        <v/>
      </c>
      <c r="CR512" s="531" t="str">
        <f t="shared" si="1509"/>
        <v/>
      </c>
      <c r="CS512" s="531" t="str">
        <f t="shared" si="1510"/>
        <v/>
      </c>
      <c r="CT512" s="531" t="str">
        <f t="shared" si="1511"/>
        <v/>
      </c>
      <c r="CU512" s="532" t="str">
        <f t="shared" si="1512"/>
        <v/>
      </c>
      <c r="CV512" s="532">
        <f t="shared" si="1513"/>
        <v>0</v>
      </c>
      <c r="CW512" s="532" t="str">
        <f t="shared" si="1514"/>
        <v/>
      </c>
      <c r="CX512" s="531" t="str">
        <f t="shared" si="1515"/>
        <v/>
      </c>
      <c r="CY512" s="531" t="str">
        <f t="shared" si="1516"/>
        <v/>
      </c>
      <c r="CZ512" s="531" t="str">
        <f t="shared" si="1517"/>
        <v/>
      </c>
      <c r="DA512" s="531" t="str">
        <f t="shared" si="1518"/>
        <v/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5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292</v>
      </c>
      <c r="B513" s="635"/>
      <c r="C513" s="633"/>
      <c r="D513" s="633"/>
      <c r="E513" s="633"/>
      <c r="F513" s="633"/>
      <c r="G513" s="633"/>
      <c r="H513" s="633"/>
      <c r="I513" s="633"/>
      <c r="J513" s="633"/>
      <c r="K513" s="633"/>
      <c r="L513" s="633"/>
      <c r="M513" s="633"/>
      <c r="N513" s="633"/>
      <c r="O513" s="633"/>
      <c r="P513" s="633"/>
      <c r="Q513" s="633"/>
      <c r="R513" s="633"/>
      <c r="S513" s="646"/>
      <c r="T513" s="633">
        <v>9.6</v>
      </c>
      <c r="U513" s="633">
        <v>11.2</v>
      </c>
      <c r="V513" s="633">
        <v>10.4</v>
      </c>
      <c r="W513" s="633">
        <v>10.4</v>
      </c>
      <c r="X513" s="633">
        <v>11.2</v>
      </c>
      <c r="Y513" s="633">
        <v>10.4</v>
      </c>
      <c r="Z513" s="633">
        <v>11.2</v>
      </c>
      <c r="AA513" s="633">
        <v>11.2</v>
      </c>
      <c r="AB513" s="633">
        <v>11.2</v>
      </c>
      <c r="AC513" s="633">
        <v>11.2</v>
      </c>
      <c r="AD513" s="633">
        <v>11.2</v>
      </c>
      <c r="AE513" s="633"/>
      <c r="AF513" s="633"/>
      <c r="AG513" s="635"/>
      <c r="AH513" s="633"/>
      <c r="AI513" s="633"/>
      <c r="AJ513" s="635"/>
      <c r="AK513" s="646"/>
      <c r="AL513" s="633">
        <v>140</v>
      </c>
      <c r="AM513" s="633">
        <v>11.5</v>
      </c>
      <c r="AN513" s="633">
        <v>11.6</v>
      </c>
      <c r="AO513" s="633">
        <v>8.4</v>
      </c>
      <c r="AP513" s="633">
        <v>11.2</v>
      </c>
      <c r="AQ513" s="633">
        <v>11</v>
      </c>
      <c r="AR513" s="633">
        <v>12</v>
      </c>
      <c r="AS513" s="633">
        <v>10</v>
      </c>
      <c r="AT513" s="633">
        <v>12.5</v>
      </c>
      <c r="AU513" s="633">
        <v>13</v>
      </c>
      <c r="AV513" s="633">
        <v>10</v>
      </c>
      <c r="AW513" s="633"/>
      <c r="AX513" s="633"/>
      <c r="AY513" s="633"/>
      <c r="AZ513" s="633"/>
      <c r="BA513" s="633"/>
      <c r="BB513" s="633"/>
      <c r="BC513" s="646"/>
      <c r="BD513" s="633"/>
      <c r="BE513" s="633"/>
      <c r="BF513" s="633"/>
      <c r="BG513" s="633"/>
      <c r="BH513" s="633"/>
      <c r="BI513" s="633"/>
      <c r="BJ513" s="633"/>
      <c r="BK513" s="633"/>
      <c r="BL513" s="633"/>
      <c r="BM513" s="633"/>
      <c r="BN513" s="633"/>
      <c r="BO513" s="633"/>
      <c r="BP513" s="633"/>
      <c r="BQ513" s="633"/>
      <c r="BR513" s="633"/>
      <c r="BS513" s="633"/>
      <c r="BT513" s="633"/>
      <c r="BU513" s="646"/>
      <c r="BV513" s="633"/>
      <c r="BW513" s="633">
        <v>11</v>
      </c>
      <c r="BX513" s="633">
        <v>12</v>
      </c>
      <c r="BY513" s="633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80" t="str">
        <f t="shared" si="1550"/>
        <v/>
      </c>
      <c r="CD513" s="1321" t="str">
        <f t="shared" si="1526"/>
        <v/>
      </c>
      <c r="CE513" s="1322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22" t="str">
        <f t="shared" si="1575"/>
        <v/>
      </c>
      <c r="CG513" s="1322" t="str">
        <f t="shared" si="1575"/>
        <v/>
      </c>
      <c r="CH513" s="1322" t="str">
        <f t="shared" si="1575"/>
        <v/>
      </c>
      <c r="CI513" s="1323" t="str">
        <f t="shared" si="1575"/>
        <v/>
      </c>
      <c r="CJ513" s="1322" t="str">
        <f t="shared" si="1575"/>
        <v/>
      </c>
      <c r="CK513" s="1322" t="str">
        <f t="shared" si="1575"/>
        <v/>
      </c>
      <c r="CL513" s="1322" t="str">
        <f t="shared" si="1575"/>
        <v/>
      </c>
      <c r="CM513" s="1322" t="str">
        <f t="shared" si="1575"/>
        <v/>
      </c>
      <c r="CN513" s="1321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 t="str">
        <f t="shared" si="1508"/>
        <v/>
      </c>
      <c r="CR513" s="543" t="str">
        <f t="shared" si="1509"/>
        <v/>
      </c>
      <c r="CS513" s="543" t="str">
        <f t="shared" si="1510"/>
        <v/>
      </c>
      <c r="CT513" s="543" t="str">
        <f t="shared" si="1511"/>
        <v/>
      </c>
      <c r="CU513" s="544" t="str">
        <f t="shared" si="1512"/>
        <v/>
      </c>
      <c r="CV513" s="544" t="str">
        <f t="shared" si="1513"/>
        <v/>
      </c>
      <c r="CW513" s="544" t="str">
        <f t="shared" si="1514"/>
        <v/>
      </c>
      <c r="CX513" s="543" t="str">
        <f t="shared" si="1515"/>
        <v/>
      </c>
      <c r="CY513" s="543" t="str">
        <f t="shared" si="1516"/>
        <v/>
      </c>
      <c r="CZ513" s="543" t="str">
        <f t="shared" si="1517"/>
        <v/>
      </c>
      <c r="DA513" s="543" t="str">
        <f t="shared" si="1518"/>
        <v/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5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290</v>
      </c>
      <c r="B514" s="751" t="str">
        <f t="shared" ref="B514:R514" si="1576">IF(B513="","",B509*B510*B513)</f>
        <v/>
      </c>
      <c r="C514" s="751" t="str">
        <f t="shared" si="1576"/>
        <v/>
      </c>
      <c r="D514" s="751" t="str">
        <f t="shared" si="1576"/>
        <v/>
      </c>
      <c r="E514" s="751" t="str">
        <f t="shared" si="1576"/>
        <v/>
      </c>
      <c r="F514" s="751" t="str">
        <f t="shared" si="1576"/>
        <v/>
      </c>
      <c r="G514" s="751" t="str">
        <f t="shared" si="1576"/>
        <v/>
      </c>
      <c r="H514" s="751" t="str">
        <f t="shared" si="1576"/>
        <v/>
      </c>
      <c r="I514" s="751" t="str">
        <f t="shared" si="1576"/>
        <v/>
      </c>
      <c r="J514" s="751" t="str">
        <f t="shared" si="1576"/>
        <v/>
      </c>
      <c r="K514" s="751" t="str">
        <f t="shared" si="1576"/>
        <v/>
      </c>
      <c r="L514" s="751" t="str">
        <f t="shared" si="1576"/>
        <v/>
      </c>
      <c r="M514" s="751" t="str">
        <f t="shared" si="1576"/>
        <v/>
      </c>
      <c r="N514" s="751" t="str">
        <f t="shared" si="1576"/>
        <v/>
      </c>
      <c r="O514" s="751" t="str">
        <f t="shared" si="1576"/>
        <v/>
      </c>
      <c r="P514" s="751" t="str">
        <f t="shared" si="1576"/>
        <v/>
      </c>
      <c r="Q514" s="751" t="str">
        <f t="shared" si="1576"/>
        <v/>
      </c>
      <c r="R514" s="751" t="str">
        <f t="shared" si="1576"/>
        <v/>
      </c>
      <c r="S514" s="755"/>
      <c r="T514" s="751">
        <f t="shared" ref="T514:AD514" si="1577">IF(T513="","",T509*T510*T513)</f>
        <v>1440</v>
      </c>
      <c r="U514" s="751">
        <f t="shared" si="1577"/>
        <v>1680</v>
      </c>
      <c r="V514" s="751">
        <f t="shared" si="1577"/>
        <v>1560</v>
      </c>
      <c r="W514" s="751">
        <f t="shared" si="1577"/>
        <v>1560</v>
      </c>
      <c r="X514" s="751">
        <f t="shared" si="1577"/>
        <v>1680</v>
      </c>
      <c r="Y514" s="751">
        <f t="shared" si="1577"/>
        <v>1560</v>
      </c>
      <c r="Z514" s="751">
        <f t="shared" si="1577"/>
        <v>1680</v>
      </c>
      <c r="AA514" s="751">
        <f t="shared" si="1577"/>
        <v>1680</v>
      </c>
      <c r="AB514" s="751">
        <f t="shared" si="1577"/>
        <v>1680</v>
      </c>
      <c r="AC514" s="751">
        <f t="shared" si="1577"/>
        <v>1680</v>
      </c>
      <c r="AD514" s="751">
        <f t="shared" si="1577"/>
        <v>1680</v>
      </c>
      <c r="AE514" s="751"/>
      <c r="AF514" s="751"/>
      <c r="AG514" s="751"/>
      <c r="AH514" s="751"/>
      <c r="AI514" s="751"/>
      <c r="AJ514" s="751"/>
      <c r="AK514" s="755"/>
      <c r="AL514" s="751">
        <f t="shared" ref="AL514:AV514" si="1578">IF(AL513="","",AL509*AL510*AL513)</f>
        <v>21000</v>
      </c>
      <c r="AM514" s="751">
        <f t="shared" si="1578"/>
        <v>1380</v>
      </c>
      <c r="AN514" s="751">
        <f t="shared" si="1578"/>
        <v>1740</v>
      </c>
      <c r="AO514" s="751">
        <f t="shared" si="1578"/>
        <v>1260</v>
      </c>
      <c r="AP514" s="751">
        <f t="shared" si="1578"/>
        <v>1680</v>
      </c>
      <c r="AQ514" s="751">
        <f t="shared" si="1578"/>
        <v>1320</v>
      </c>
      <c r="AR514" s="751">
        <f t="shared" si="1578"/>
        <v>1440</v>
      </c>
      <c r="AS514" s="751">
        <f t="shared" si="1578"/>
        <v>1200</v>
      </c>
      <c r="AT514" s="751">
        <f t="shared" si="1578"/>
        <v>1500</v>
      </c>
      <c r="AU514" s="751">
        <f t="shared" si="1578"/>
        <v>780</v>
      </c>
      <c r="AV514" s="751">
        <f t="shared" si="1578"/>
        <v>1200</v>
      </c>
      <c r="AW514" s="751"/>
      <c r="AX514" s="751"/>
      <c r="AY514" s="751"/>
      <c r="AZ514" s="751"/>
      <c r="BA514" s="751"/>
      <c r="BB514" s="751"/>
      <c r="BC514" s="755"/>
      <c r="BD514" s="751" t="str">
        <f t="shared" ref="BD514:BN514" si="1579">IF(BD513="","",BD509*BD510*BD513)</f>
        <v/>
      </c>
      <c r="BE514" s="751" t="str">
        <f t="shared" si="1579"/>
        <v/>
      </c>
      <c r="BF514" s="751" t="str">
        <f t="shared" si="1579"/>
        <v/>
      </c>
      <c r="BG514" s="751" t="str">
        <f t="shared" si="1579"/>
        <v/>
      </c>
      <c r="BH514" s="751" t="str">
        <f t="shared" si="1579"/>
        <v/>
      </c>
      <c r="BI514" s="751" t="str">
        <f t="shared" si="1579"/>
        <v/>
      </c>
      <c r="BJ514" s="751" t="str">
        <f t="shared" si="1579"/>
        <v/>
      </c>
      <c r="BK514" s="751" t="str">
        <f t="shared" si="1579"/>
        <v/>
      </c>
      <c r="BL514" s="751" t="str">
        <f t="shared" si="1579"/>
        <v/>
      </c>
      <c r="BM514" s="751" t="str">
        <f t="shared" si="1579"/>
        <v/>
      </c>
      <c r="BN514" s="751" t="str">
        <f t="shared" si="1579"/>
        <v/>
      </c>
      <c r="BO514" s="751"/>
      <c r="BP514" s="751"/>
      <c r="BQ514" s="751"/>
      <c r="BR514" s="751"/>
      <c r="BS514" s="751"/>
      <c r="BT514" s="751"/>
      <c r="BU514" s="755"/>
      <c r="BV514" s="751" t="str">
        <f>IF(BV513="","",BV509*BV510*BV513)</f>
        <v/>
      </c>
      <c r="BW514" s="751">
        <f>IF(BW513="","",BW509*BW510*BW513)</f>
        <v>1716</v>
      </c>
      <c r="BX514" s="751">
        <f>IF(BX513="","",BX509*BX510*BX513)</f>
        <v>1440</v>
      </c>
      <c r="BY514" s="751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80" t="str">
        <f t="shared" si="1550"/>
        <v/>
      </c>
      <c r="CD514" s="1321" t="str">
        <f t="shared" si="1526"/>
        <v/>
      </c>
      <c r="CE514" s="1322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22" t="str">
        <f t="shared" si="1580"/>
        <v/>
      </c>
      <c r="CG514" s="1322" t="str">
        <f t="shared" si="1580"/>
        <v/>
      </c>
      <c r="CH514" s="1322" t="str">
        <f t="shared" si="1580"/>
        <v/>
      </c>
      <c r="CI514" s="1323" t="str">
        <f t="shared" si="1580"/>
        <v/>
      </c>
      <c r="CJ514" s="1322" t="str">
        <f t="shared" si="1580"/>
        <v/>
      </c>
      <c r="CK514" s="1322" t="str">
        <f t="shared" si="1580"/>
        <v/>
      </c>
      <c r="CL514" s="1322" t="str">
        <f t="shared" si="1580"/>
        <v/>
      </c>
      <c r="CM514" s="1322" t="str">
        <f t="shared" si="1580"/>
        <v/>
      </c>
      <c r="CN514" s="1321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 t="str">
        <f t="shared" si="1508"/>
        <v/>
      </c>
      <c r="CR514" s="543" t="str">
        <f t="shared" si="1509"/>
        <v/>
      </c>
      <c r="CS514" s="543" t="str">
        <f t="shared" si="1510"/>
        <v/>
      </c>
      <c r="CT514" s="543" t="str">
        <f t="shared" si="1511"/>
        <v/>
      </c>
      <c r="CU514" s="544" t="str">
        <f t="shared" si="1512"/>
        <v/>
      </c>
      <c r="CV514" s="544" t="str">
        <f t="shared" si="1513"/>
        <v/>
      </c>
      <c r="CW514" s="544" t="str">
        <f t="shared" si="1514"/>
        <v/>
      </c>
      <c r="CX514" s="543" t="str">
        <f t="shared" si="1515"/>
        <v/>
      </c>
      <c r="CY514" s="543" t="str">
        <f t="shared" si="1516"/>
        <v/>
      </c>
      <c r="CZ514" s="543" t="str">
        <f t="shared" si="1517"/>
        <v/>
      </c>
      <c r="DA514" s="543" t="str">
        <f t="shared" si="1518"/>
        <v/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5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5" t="s">
        <v>294</v>
      </c>
      <c r="B515" s="670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4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0"/>
      <c r="AF515" s="670"/>
      <c r="AG515" s="670"/>
      <c r="AH515" s="670"/>
      <c r="AI515" s="670"/>
      <c r="AJ515" s="670"/>
      <c r="AK515" s="634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4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4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80">
        <f t="shared" si="1550"/>
        <v>4.666666666666667</v>
      </c>
      <c r="CD515" s="1321">
        <f t="shared" si="1526"/>
        <v>1</v>
      </c>
      <c r="CE515" s="1322">
        <f t="shared" si="1580"/>
        <v>2</v>
      </c>
      <c r="CF515" s="1322">
        <f t="shared" si="1580"/>
        <v>5</v>
      </c>
      <c r="CG515" s="1322">
        <f t="shared" si="1580"/>
        <v>5</v>
      </c>
      <c r="CH515" s="1322">
        <f t="shared" si="1580"/>
        <v>5</v>
      </c>
      <c r="CI515" s="1323">
        <f t="shared" si="1580"/>
        <v>5</v>
      </c>
      <c r="CJ515" s="1322">
        <f t="shared" si="1580"/>
        <v>5</v>
      </c>
      <c r="CK515" s="1322">
        <f t="shared" si="1580"/>
        <v>5</v>
      </c>
      <c r="CL515" s="1322">
        <f t="shared" si="1580"/>
        <v>5</v>
      </c>
      <c r="CM515" s="1322">
        <f t="shared" si="1580"/>
        <v>5</v>
      </c>
      <c r="CN515" s="1321">
        <f t="shared" si="1580"/>
        <v>5</v>
      </c>
      <c r="CO515" s="542" t="str">
        <f t="shared" si="1506"/>
        <v/>
      </c>
      <c r="CP515" s="543" t="str">
        <f t="shared" si="1507"/>
        <v/>
      </c>
      <c r="CQ515" s="543">
        <f t="shared" si="1508"/>
        <v>1</v>
      </c>
      <c r="CR515" s="543">
        <f t="shared" si="1509"/>
        <v>2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5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70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4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0"/>
      <c r="AF516" s="670"/>
      <c r="AG516" s="670"/>
      <c r="AH516" s="670"/>
      <c r="AI516" s="670"/>
      <c r="AJ516" s="670"/>
      <c r="AK516" s="634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4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4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80">
        <f t="shared" si="1550"/>
        <v>11.333333333333334</v>
      </c>
      <c r="CD516" s="1321">
        <f t="shared" si="1526"/>
        <v>1</v>
      </c>
      <c r="CE516" s="1322">
        <f t="shared" si="1580"/>
        <v>6</v>
      </c>
      <c r="CF516" s="1322">
        <f t="shared" si="1580"/>
        <v>12</v>
      </c>
      <c r="CG516" s="1322">
        <f t="shared" si="1580"/>
        <v>12</v>
      </c>
      <c r="CH516" s="1322">
        <f t="shared" si="1580"/>
        <v>12</v>
      </c>
      <c r="CI516" s="1323">
        <f t="shared" si="1580"/>
        <v>12</v>
      </c>
      <c r="CJ516" s="1322">
        <f t="shared" si="1580"/>
        <v>12</v>
      </c>
      <c r="CK516" s="1322">
        <f t="shared" si="1580"/>
        <v>12</v>
      </c>
      <c r="CL516" s="1322">
        <f t="shared" si="1580"/>
        <v>12</v>
      </c>
      <c r="CM516" s="1322">
        <f t="shared" si="1580"/>
        <v>12</v>
      </c>
      <c r="CN516" s="1321">
        <f t="shared" si="1580"/>
        <v>12</v>
      </c>
      <c r="CO516" s="542" t="str">
        <f t="shared" si="1506"/>
        <v/>
      </c>
      <c r="CP516" s="543" t="str">
        <f t="shared" si="1507"/>
        <v/>
      </c>
      <c r="CQ516" s="543">
        <f t="shared" si="1508"/>
        <v>1</v>
      </c>
      <c r="CR516" s="543">
        <f t="shared" si="1509"/>
        <v>6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5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4" t="s">
        <v>288</v>
      </c>
      <c r="B517" s="752">
        <f>9000*$K$1</f>
        <v>37681.199999999997</v>
      </c>
      <c r="C517" s="752">
        <f t="shared" ref="C517:R517" si="1581">9000*$K$1</f>
        <v>37681.199999999997</v>
      </c>
      <c r="D517" s="752">
        <f t="shared" si="1581"/>
        <v>37681.199999999997</v>
      </c>
      <c r="E517" s="752">
        <f t="shared" si="1581"/>
        <v>37681.199999999997</v>
      </c>
      <c r="F517" s="752">
        <f t="shared" si="1581"/>
        <v>37681.199999999997</v>
      </c>
      <c r="G517" s="752">
        <f t="shared" si="1581"/>
        <v>37681.199999999997</v>
      </c>
      <c r="H517" s="752">
        <f t="shared" si="1581"/>
        <v>37681.199999999997</v>
      </c>
      <c r="I517" s="752">
        <f t="shared" si="1581"/>
        <v>37681.199999999997</v>
      </c>
      <c r="J517" s="752">
        <f t="shared" si="1581"/>
        <v>37681.199999999997</v>
      </c>
      <c r="K517" s="752">
        <f t="shared" si="1581"/>
        <v>37681.199999999997</v>
      </c>
      <c r="L517" s="752">
        <f t="shared" si="1581"/>
        <v>37681.199999999997</v>
      </c>
      <c r="M517" s="752">
        <f t="shared" si="1581"/>
        <v>37681.199999999997</v>
      </c>
      <c r="N517" s="752">
        <f t="shared" si="1581"/>
        <v>37681.199999999997</v>
      </c>
      <c r="O517" s="752">
        <f t="shared" si="1581"/>
        <v>37681.199999999997</v>
      </c>
      <c r="P517" s="752">
        <f t="shared" si="1581"/>
        <v>37681.199999999997</v>
      </c>
      <c r="Q517" s="752">
        <f t="shared" si="1581"/>
        <v>37681.199999999997</v>
      </c>
      <c r="R517" s="752">
        <f t="shared" si="1581"/>
        <v>37681.199999999997</v>
      </c>
      <c r="S517" s="746"/>
      <c r="T517" s="752">
        <f>9000*$K$1</f>
        <v>37681.199999999997</v>
      </c>
      <c r="U517" s="752">
        <f t="shared" ref="U517:AD517" si="1582">9000*$K$1</f>
        <v>37681.199999999997</v>
      </c>
      <c r="V517" s="752">
        <f t="shared" si="1582"/>
        <v>37681.199999999997</v>
      </c>
      <c r="W517" s="752">
        <f t="shared" si="1582"/>
        <v>37681.199999999997</v>
      </c>
      <c r="X517" s="752">
        <f t="shared" si="1582"/>
        <v>37681.199999999997</v>
      </c>
      <c r="Y517" s="752">
        <f t="shared" si="1582"/>
        <v>37681.199999999997</v>
      </c>
      <c r="Z517" s="752">
        <f t="shared" si="1582"/>
        <v>37681.199999999997</v>
      </c>
      <c r="AA517" s="752">
        <f t="shared" si="1582"/>
        <v>37681.199999999997</v>
      </c>
      <c r="AB517" s="752">
        <f t="shared" si="1582"/>
        <v>37681.199999999997</v>
      </c>
      <c r="AC517" s="752">
        <f t="shared" si="1582"/>
        <v>37681.199999999997</v>
      </c>
      <c r="AD517" s="752">
        <f t="shared" si="1582"/>
        <v>37681.199999999997</v>
      </c>
      <c r="AE517" s="752"/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V517" si="1583">9000*$K$1</f>
        <v>37681.199999999997</v>
      </c>
      <c r="AN517" s="752">
        <f t="shared" si="1583"/>
        <v>37681.199999999997</v>
      </c>
      <c r="AO517" s="752">
        <f t="shared" si="1583"/>
        <v>37681.199999999997</v>
      </c>
      <c r="AP517" s="752">
        <f t="shared" si="1583"/>
        <v>37681.199999999997</v>
      </c>
      <c r="AQ517" s="752">
        <f t="shared" si="1583"/>
        <v>37681.199999999997</v>
      </c>
      <c r="AR517" s="752">
        <f t="shared" si="1583"/>
        <v>37681.199999999997</v>
      </c>
      <c r="AS517" s="752">
        <f t="shared" si="1583"/>
        <v>37681.199999999997</v>
      </c>
      <c r="AT517" s="752">
        <f t="shared" si="1583"/>
        <v>37681.199999999997</v>
      </c>
      <c r="AU517" s="752">
        <f t="shared" si="1583"/>
        <v>37681.199999999997</v>
      </c>
      <c r="AV517" s="752">
        <f t="shared" si="1583"/>
        <v>37681.199999999997</v>
      </c>
      <c r="AW517" s="752"/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4">9000*$K$1</f>
        <v>37681.199999999997</v>
      </c>
      <c r="BF517" s="752">
        <f t="shared" si="1584"/>
        <v>37681.199999999997</v>
      </c>
      <c r="BG517" s="752">
        <f t="shared" si="1584"/>
        <v>37681.199999999997</v>
      </c>
      <c r="BH517" s="752">
        <f t="shared" si="1584"/>
        <v>37681.199999999997</v>
      </c>
      <c r="BI517" s="752">
        <f t="shared" si="1584"/>
        <v>37681.199999999997</v>
      </c>
      <c r="BJ517" s="752">
        <f t="shared" si="1584"/>
        <v>37681.199999999997</v>
      </c>
      <c r="BK517" s="752">
        <f t="shared" si="1584"/>
        <v>37681.199999999997</v>
      </c>
      <c r="BL517" s="752">
        <f t="shared" si="1584"/>
        <v>37681.199999999997</v>
      </c>
      <c r="BM517" s="752">
        <f t="shared" si="1584"/>
        <v>37681.199999999997</v>
      </c>
      <c r="BN517" s="752">
        <f t="shared" si="1584"/>
        <v>37681.199999999997</v>
      </c>
      <c r="BO517" s="752"/>
      <c r="BP517" s="752"/>
      <c r="BQ517" s="752"/>
      <c r="BR517" s="752"/>
      <c r="BS517" s="752"/>
      <c r="BT517" s="752"/>
      <c r="BU517" s="746"/>
      <c r="BV517" s="752">
        <f t="shared" si="1584"/>
        <v>37681.199999999997</v>
      </c>
      <c r="BW517" s="752">
        <f t="shared" si="1584"/>
        <v>37681.199999999997</v>
      </c>
      <c r="BX517" s="752">
        <f t="shared" si="1584"/>
        <v>37681.199999999997</v>
      </c>
      <c r="BY517" s="752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80">
        <f t="shared" si="1550"/>
        <v>37681.200000000004</v>
      </c>
      <c r="CD517" s="1321">
        <f t="shared" si="1526"/>
        <v>37681.199999999997</v>
      </c>
      <c r="CE517" s="1322">
        <f t="shared" si="1580"/>
        <v>37681.199999999997</v>
      </c>
      <c r="CF517" s="1322">
        <f t="shared" si="1580"/>
        <v>37681.199999999997</v>
      </c>
      <c r="CG517" s="1322">
        <f t="shared" si="1580"/>
        <v>37681.199999999997</v>
      </c>
      <c r="CH517" s="1322">
        <f t="shared" si="1580"/>
        <v>37681.199999999997</v>
      </c>
      <c r="CI517" s="1323">
        <f t="shared" si="1580"/>
        <v>37681.199999999997</v>
      </c>
      <c r="CJ517" s="1322">
        <f t="shared" si="1580"/>
        <v>37681.199999999997</v>
      </c>
      <c r="CK517" s="1322">
        <f t="shared" si="1580"/>
        <v>37681.199999999997</v>
      </c>
      <c r="CL517" s="1322">
        <f t="shared" si="1580"/>
        <v>37681.199999999997</v>
      </c>
      <c r="CM517" s="1322">
        <f t="shared" si="1580"/>
        <v>37681.199999999997</v>
      </c>
      <c r="CN517" s="1321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5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4" t="str">
        <f t="shared" ref="B518:R518" si="1585">IF(B515="","",B515*B516*B517/B$46/365/$G$1)</f>
        <v/>
      </c>
      <c r="C518" s="625" t="str">
        <f t="shared" si="1585"/>
        <v/>
      </c>
      <c r="D518" s="754" t="str">
        <f t="shared" si="1585"/>
        <v/>
      </c>
      <c r="E518" s="625" t="str">
        <f t="shared" si="1585"/>
        <v/>
      </c>
      <c r="F518" s="754" t="str">
        <f t="shared" si="1585"/>
        <v/>
      </c>
      <c r="G518" s="625" t="str">
        <f t="shared" si="1585"/>
        <v/>
      </c>
      <c r="H518" s="754" t="str">
        <f t="shared" si="1585"/>
        <v/>
      </c>
      <c r="I518" s="625" t="str">
        <f t="shared" si="1585"/>
        <v/>
      </c>
      <c r="J518" s="754" t="str">
        <f t="shared" si="1585"/>
        <v/>
      </c>
      <c r="K518" s="625" t="str">
        <f t="shared" si="1585"/>
        <v/>
      </c>
      <c r="L518" s="754" t="str">
        <f t="shared" si="1585"/>
        <v/>
      </c>
      <c r="M518" s="625" t="str">
        <f t="shared" si="1585"/>
        <v/>
      </c>
      <c r="N518" s="754" t="str">
        <f t="shared" si="1585"/>
        <v/>
      </c>
      <c r="O518" s="625" t="str">
        <f t="shared" si="1585"/>
        <v/>
      </c>
      <c r="P518" s="754" t="str">
        <f t="shared" si="1585"/>
        <v/>
      </c>
      <c r="Q518" s="625" t="str">
        <f t="shared" si="1585"/>
        <v/>
      </c>
      <c r="R518" s="754" t="str">
        <f t="shared" si="1585"/>
        <v/>
      </c>
      <c r="S518" s="644"/>
      <c r="T518" s="754">
        <f t="shared" ref="T518:AD518" si="1586">IF(T515="","",T515*T516*T517/T$46/365/$G$1)</f>
        <v>0.11731382316313822</v>
      </c>
      <c r="U518" s="625">
        <f t="shared" si="1586"/>
        <v>0.11731382316313822</v>
      </c>
      <c r="V518" s="754">
        <f t="shared" si="1586"/>
        <v>0.10055470556840419</v>
      </c>
      <c r="W518" s="625">
        <f t="shared" si="1586"/>
        <v>8.7985367372353671E-2</v>
      </c>
      <c r="X518" s="754">
        <f t="shared" si="1586"/>
        <v>0.11731382316313822</v>
      </c>
      <c r="Y518" s="625">
        <f t="shared" si="1586"/>
        <v>0.11731382316313822</v>
      </c>
      <c r="Z518" s="754">
        <f t="shared" si="1586"/>
        <v>0.11731382316313822</v>
      </c>
      <c r="AA518" s="625">
        <f t="shared" si="1586"/>
        <v>0.11731382316313822</v>
      </c>
      <c r="AB518" s="754">
        <f t="shared" si="1586"/>
        <v>0.17597073474470734</v>
      </c>
      <c r="AC518" s="625">
        <f t="shared" si="1586"/>
        <v>0.14077658779576588</v>
      </c>
      <c r="AD518" s="754">
        <f t="shared" si="1586"/>
        <v>0.14077658779576588</v>
      </c>
      <c r="AE518" s="625"/>
      <c r="AF518" s="754"/>
      <c r="AG518" s="625"/>
      <c r="AH518" s="754"/>
      <c r="AI518" s="625"/>
      <c r="AJ518" s="754"/>
      <c r="AK518" s="644"/>
      <c r="AL518" s="754">
        <f t="shared" ref="AL518:AV518" si="1587">IF(AL515="","",AL515*AL516*AL517/AL$46/365/$G$1)</f>
        <v>8.7985367372353671E-2</v>
      </c>
      <c r="AM518" s="625">
        <f t="shared" si="1587"/>
        <v>0.14077658779576588</v>
      </c>
      <c r="AN518" s="754">
        <f t="shared" si="1587"/>
        <v>0.11731382316313822</v>
      </c>
      <c r="AO518" s="625">
        <f t="shared" si="1587"/>
        <v>0.10055470556840419</v>
      </c>
      <c r="AP518" s="754">
        <f t="shared" si="1587"/>
        <v>0.10055470556840419</v>
      </c>
      <c r="AQ518" s="625">
        <f t="shared" si="1587"/>
        <v>0.11731382316313822</v>
      </c>
      <c r="AR518" s="754">
        <f t="shared" si="1587"/>
        <v>0.10055470556840419</v>
      </c>
      <c r="AS518" s="625">
        <f t="shared" si="1587"/>
        <v>0.11731382316313822</v>
      </c>
      <c r="AT518" s="754">
        <f t="shared" si="1587"/>
        <v>0.14077658779576588</v>
      </c>
      <c r="AU518" s="625">
        <f t="shared" si="1587"/>
        <v>0.10055470556840419</v>
      </c>
      <c r="AV518" s="754">
        <f t="shared" si="1587"/>
        <v>0.11731382316313822</v>
      </c>
      <c r="AW518" s="625"/>
      <c r="AX518" s="754"/>
      <c r="AY518" s="625"/>
      <c r="AZ518" s="754"/>
      <c r="BA518" s="625"/>
      <c r="BB518" s="754"/>
      <c r="BC518" s="644"/>
      <c r="BD518" s="754">
        <f t="shared" ref="BD518:BN518" si="1588">IF(BD515="","",BD515*BD516*BD517/BD$46/365/$G$1)</f>
        <v>0.11731382316313822</v>
      </c>
      <c r="BE518" s="754">
        <f t="shared" si="1588"/>
        <v>1.9552303860523038E-2</v>
      </c>
      <c r="BF518" s="625">
        <f t="shared" si="1588"/>
        <v>0.14077658779576588</v>
      </c>
      <c r="BG518" s="754">
        <f t="shared" si="1588"/>
        <v>0.11731382316313822</v>
      </c>
      <c r="BH518" s="625">
        <f t="shared" si="1588"/>
        <v>0.14077658779576588</v>
      </c>
      <c r="BI518" s="754">
        <f t="shared" si="1588"/>
        <v>2.3462764632627642E-2</v>
      </c>
      <c r="BJ518" s="625">
        <f t="shared" si="1588"/>
        <v>0.11731382316313822</v>
      </c>
      <c r="BK518" s="754">
        <f t="shared" si="1588"/>
        <v>8.7985367372353671E-2</v>
      </c>
      <c r="BL518" s="625">
        <f t="shared" si="1588"/>
        <v>0.11731382316313822</v>
      </c>
      <c r="BM518" s="754">
        <f t="shared" si="1588"/>
        <v>7.0388293897882925E-2</v>
      </c>
      <c r="BN518" s="625">
        <f t="shared" si="1588"/>
        <v>8.7985367372353671E-2</v>
      </c>
      <c r="BO518" s="754"/>
      <c r="BP518" s="625"/>
      <c r="BQ518" s="754"/>
      <c r="BR518" s="625"/>
      <c r="BS518" s="754"/>
      <c r="BT518" s="625"/>
      <c r="BU518" s="644"/>
      <c r="BV518" s="754" t="str">
        <f>IF(BV515="","",BV515*BV516*BV517/BV$46/365/$G$1)</f>
        <v/>
      </c>
      <c r="BW518" s="625">
        <f>IF(BW515="","",BW515*BW516*BW517/BW$46/365/$G$1)</f>
        <v>0.11731382316313822</v>
      </c>
      <c r="BX518" s="754">
        <f>IF(BX515="","",BX515*BX516*BX517/BX$46/365/$G$1)</f>
        <v>0.11731382316313822</v>
      </c>
      <c r="BY518" s="625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324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1.9552303860523038E-2</v>
      </c>
      <c r="CE518" s="1325">
        <f t="shared" si="1580"/>
        <v>2.3462764632627642E-2</v>
      </c>
      <c r="CF518" s="1325">
        <f t="shared" si="1580"/>
        <v>7.0388293897882925E-2</v>
      </c>
      <c r="CG518" s="1325">
        <f t="shared" si="1580"/>
        <v>8.7985367372353671E-2</v>
      </c>
      <c r="CH518" s="1325">
        <f t="shared" si="1580"/>
        <v>8.7985367372353671E-2</v>
      </c>
      <c r="CI518" s="1326">
        <f t="shared" si="1580"/>
        <v>0.11731382316313822</v>
      </c>
      <c r="CJ518" s="1325">
        <f t="shared" si="1580"/>
        <v>0.11731382316313822</v>
      </c>
      <c r="CK518" s="1325">
        <f t="shared" si="1580"/>
        <v>0.11731382316313822</v>
      </c>
      <c r="CL518" s="1325">
        <f t="shared" si="1580"/>
        <v>0.11731382316313822</v>
      </c>
      <c r="CM518" s="1325">
        <f t="shared" si="1580"/>
        <v>0.14077658779576588</v>
      </c>
      <c r="CN518" s="1324">
        <f t="shared" si="1580"/>
        <v>0.14077658779576588</v>
      </c>
      <c r="CO518" s="530" t="str">
        <f t="shared" si="1506"/>
        <v/>
      </c>
      <c r="CP518" s="531" t="str">
        <f t="shared" si="1507"/>
        <v/>
      </c>
      <c r="CQ518" s="531">
        <f t="shared" si="1508"/>
        <v>1.9552303860523038E-2</v>
      </c>
      <c r="CR518" s="531">
        <f t="shared" si="1509"/>
        <v>2.3462764632627642E-2</v>
      </c>
      <c r="CS518" s="531">
        <f t="shared" si="1510"/>
        <v>7.0388293897882925E-2</v>
      </c>
      <c r="CT518" s="531">
        <f t="shared" si="1511"/>
        <v>8.7985367372353671E-2</v>
      </c>
      <c r="CU518" s="532">
        <f t="shared" si="1512"/>
        <v>8.7985367372353671E-2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0.11731382316313822</v>
      </c>
      <c r="CZ518" s="531">
        <f t="shared" si="1517"/>
        <v>0.14077658779576588</v>
      </c>
      <c r="DA518" s="531">
        <f t="shared" si="1518"/>
        <v>0.14077658779576588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5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292</v>
      </c>
      <c r="B519" s="670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4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70"/>
      <c r="AF519" s="670"/>
      <c r="AG519" s="670"/>
      <c r="AH519" s="312"/>
      <c r="AI519" s="670"/>
      <c r="AJ519" s="670"/>
      <c r="AK519" s="634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4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4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80">
        <f t="shared" si="1550"/>
        <v>21.555555555555557</v>
      </c>
      <c r="CD519" s="1321">
        <f t="shared" si="1526"/>
        <v>18</v>
      </c>
      <c r="CE519" s="1322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322">
        <f t="shared" si="1589"/>
        <v>18</v>
      </c>
      <c r="CG519" s="1322">
        <f t="shared" si="1589"/>
        <v>20</v>
      </c>
      <c r="CH519" s="1322">
        <f t="shared" si="1589"/>
        <v>20</v>
      </c>
      <c r="CI519" s="1323">
        <f t="shared" si="1589"/>
        <v>20</v>
      </c>
      <c r="CJ519" s="1322">
        <f t="shared" si="1589"/>
        <v>22</v>
      </c>
      <c r="CK519" s="1322">
        <f t="shared" si="1589"/>
        <v>24</v>
      </c>
      <c r="CL519" s="1322">
        <f t="shared" si="1589"/>
        <v>26</v>
      </c>
      <c r="CM519" s="1322">
        <f t="shared" si="1589"/>
        <v>26</v>
      </c>
      <c r="CN519" s="1321">
        <f t="shared" si="1589"/>
        <v>100</v>
      </c>
      <c r="CO519" s="542" t="str">
        <f t="shared" si="1506"/>
        <v/>
      </c>
      <c r="CP519" s="543" t="str">
        <f t="shared" si="1507"/>
        <v/>
      </c>
      <c r="CQ519" s="543">
        <f t="shared" si="1508"/>
        <v>18</v>
      </c>
      <c r="CR519" s="543">
        <f t="shared" si="1509"/>
        <v>18</v>
      </c>
      <c r="CS519" s="543">
        <f t="shared" si="1510"/>
        <v>18</v>
      </c>
      <c r="CT519" s="543">
        <f t="shared" si="1511"/>
        <v>20</v>
      </c>
      <c r="CU519" s="544">
        <f t="shared" si="1512"/>
        <v>20</v>
      </c>
      <c r="CV519" s="544">
        <f t="shared" si="1513"/>
        <v>20</v>
      </c>
      <c r="CW519" s="544">
        <f t="shared" si="1514"/>
        <v>22</v>
      </c>
      <c r="CX519" s="543">
        <f t="shared" si="1515"/>
        <v>24</v>
      </c>
      <c r="CY519" s="543">
        <f t="shared" si="1516"/>
        <v>26</v>
      </c>
      <c r="CZ519" s="543">
        <f t="shared" si="1517"/>
        <v>26</v>
      </c>
      <c r="DA519" s="543">
        <f t="shared" si="1518"/>
        <v>100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5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51" t="str">
        <f t="shared" ref="B520:R520" si="1590">IF(B519="","",B515*B516*B519)</f>
        <v/>
      </c>
      <c r="C520" s="751" t="str">
        <f t="shared" si="1590"/>
        <v/>
      </c>
      <c r="D520" s="751" t="str">
        <f t="shared" si="1590"/>
        <v/>
      </c>
      <c r="E520" s="751" t="str">
        <f t="shared" si="1590"/>
        <v/>
      </c>
      <c r="F520" s="751" t="str">
        <f t="shared" si="1590"/>
        <v/>
      </c>
      <c r="G520" s="751" t="str">
        <f t="shared" si="1590"/>
        <v/>
      </c>
      <c r="H520" s="751" t="str">
        <f t="shared" si="1590"/>
        <v/>
      </c>
      <c r="I520" s="751" t="str">
        <f t="shared" si="1590"/>
        <v/>
      </c>
      <c r="J520" s="751" t="str">
        <f t="shared" si="1590"/>
        <v/>
      </c>
      <c r="K520" s="751" t="str">
        <f t="shared" si="1590"/>
        <v/>
      </c>
      <c r="L520" s="751" t="str">
        <f t="shared" si="1590"/>
        <v/>
      </c>
      <c r="M520" s="751" t="str">
        <f t="shared" si="1590"/>
        <v/>
      </c>
      <c r="N520" s="751" t="str">
        <f t="shared" si="1590"/>
        <v/>
      </c>
      <c r="O520" s="751" t="str">
        <f t="shared" si="1590"/>
        <v/>
      </c>
      <c r="P520" s="751" t="str">
        <f t="shared" si="1590"/>
        <v/>
      </c>
      <c r="Q520" s="751" t="str">
        <f t="shared" si="1590"/>
        <v/>
      </c>
      <c r="R520" s="751" t="str">
        <f t="shared" si="1590"/>
        <v/>
      </c>
      <c r="S520" s="755"/>
      <c r="T520" s="751">
        <f t="shared" ref="T520:AD520" si="1591">IF(T519="","",T515*T516*T519)</f>
        <v>960</v>
      </c>
      <c r="U520" s="751">
        <f t="shared" si="1591"/>
        <v>1140</v>
      </c>
      <c r="V520" s="751">
        <f t="shared" si="1591"/>
        <v>1080</v>
      </c>
      <c r="W520" s="751">
        <f t="shared" si="1591"/>
        <v>1560</v>
      </c>
      <c r="X520" s="751">
        <f t="shared" si="1591"/>
        <v>1560</v>
      </c>
      <c r="Y520" s="751">
        <f t="shared" si="1591"/>
        <v>1560</v>
      </c>
      <c r="Z520" s="751">
        <f t="shared" si="1591"/>
        <v>1560</v>
      </c>
      <c r="AA520" s="751">
        <f t="shared" si="1591"/>
        <v>1560</v>
      </c>
      <c r="AB520" s="751">
        <f t="shared" si="1591"/>
        <v>1560</v>
      </c>
      <c r="AC520" s="751">
        <f t="shared" si="1591"/>
        <v>1560</v>
      </c>
      <c r="AD520" s="751">
        <f t="shared" si="1591"/>
        <v>1560</v>
      </c>
      <c r="AE520" s="751"/>
      <c r="AF520" s="751"/>
      <c r="AG520" s="751"/>
      <c r="AH520" s="751"/>
      <c r="AI520" s="751"/>
      <c r="AJ520" s="751"/>
      <c r="AK520" s="755"/>
      <c r="AL520" s="751">
        <f t="shared" ref="AL520:AV520" si="1592">IF(AL519="","",AL515*AL516*AL519)</f>
        <v>5700</v>
      </c>
      <c r="AM520" s="751">
        <f t="shared" si="1592"/>
        <v>1140</v>
      </c>
      <c r="AN520" s="751">
        <f t="shared" si="1592"/>
        <v>1320</v>
      </c>
      <c r="AO520" s="751">
        <f t="shared" si="1592"/>
        <v>1020</v>
      </c>
      <c r="AP520" s="751">
        <f t="shared" si="1592"/>
        <v>960</v>
      </c>
      <c r="AQ520" s="751">
        <f t="shared" si="1592"/>
        <v>1200</v>
      </c>
      <c r="AR520" s="751">
        <f t="shared" si="1592"/>
        <v>1440</v>
      </c>
      <c r="AS520" s="751">
        <f t="shared" si="1592"/>
        <v>1200</v>
      </c>
      <c r="AT520" s="751">
        <f t="shared" si="1592"/>
        <v>1110</v>
      </c>
      <c r="AU520" s="751">
        <f t="shared" si="1592"/>
        <v>1050</v>
      </c>
      <c r="AV520" s="751">
        <f t="shared" si="1592"/>
        <v>960</v>
      </c>
      <c r="AW520" s="751"/>
      <c r="AX520" s="751"/>
      <c r="AY520" s="751"/>
      <c r="AZ520" s="751"/>
      <c r="BA520" s="751"/>
      <c r="BB520" s="751"/>
      <c r="BC520" s="755"/>
      <c r="BD520" s="751">
        <f t="shared" ref="BD520:BN520" si="1593">IF(BD519="","",BD515*BD516*BD519)</f>
        <v>1080</v>
      </c>
      <c r="BE520" s="751">
        <f t="shared" si="1593"/>
        <v>500</v>
      </c>
      <c r="BF520" s="751">
        <f t="shared" si="1593"/>
        <v>1440</v>
      </c>
      <c r="BG520" s="751">
        <f t="shared" si="1593"/>
        <v>1080</v>
      </c>
      <c r="BH520" s="751">
        <f t="shared" si="1593"/>
        <v>1080</v>
      </c>
      <c r="BI520" s="751">
        <f t="shared" si="1593"/>
        <v>156</v>
      </c>
      <c r="BJ520" s="751">
        <f t="shared" si="1593"/>
        <v>1320</v>
      </c>
      <c r="BK520" s="751">
        <f t="shared" si="1593"/>
        <v>1560</v>
      </c>
      <c r="BL520" s="751">
        <f t="shared" si="1593"/>
        <v>1200</v>
      </c>
      <c r="BM520" s="751">
        <f t="shared" si="1593"/>
        <v>480</v>
      </c>
      <c r="BN520" s="751">
        <f t="shared" si="1593"/>
        <v>1200</v>
      </c>
      <c r="BO520" s="751"/>
      <c r="BP520" s="751"/>
      <c r="BQ520" s="751"/>
      <c r="BR520" s="751"/>
      <c r="BS520" s="751"/>
      <c r="BT520" s="751"/>
      <c r="BU520" s="755"/>
      <c r="BV520" s="751" t="str">
        <f>IF(BV519="","",BV515*BV516*BV519)</f>
        <v/>
      </c>
      <c r="BW520" s="751">
        <f>IF(BW519="","",BW515*BW516*BW519)</f>
        <v>1560</v>
      </c>
      <c r="BX520" s="751">
        <f>IF(BX519="","",BX515*BX516*BX519)</f>
        <v>1200</v>
      </c>
      <c r="BY520" s="751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80">
        <f t="shared" si="1550"/>
        <v>1042.2222222222222</v>
      </c>
      <c r="CD520" s="1321">
        <f t="shared" si="1526"/>
        <v>156</v>
      </c>
      <c r="CE520" s="1322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22">
        <f t="shared" si="1594"/>
        <v>500</v>
      </c>
      <c r="CG520" s="1322">
        <f t="shared" si="1594"/>
        <v>1080</v>
      </c>
      <c r="CH520" s="1322">
        <f t="shared" si="1594"/>
        <v>1080</v>
      </c>
      <c r="CI520" s="1323">
        <f t="shared" si="1594"/>
        <v>1080</v>
      </c>
      <c r="CJ520" s="1322">
        <f t="shared" si="1594"/>
        <v>1200</v>
      </c>
      <c r="CK520" s="1322">
        <f t="shared" si="1594"/>
        <v>1200</v>
      </c>
      <c r="CL520" s="1322">
        <f t="shared" si="1594"/>
        <v>1320</v>
      </c>
      <c r="CM520" s="1322">
        <f t="shared" si="1594"/>
        <v>1440</v>
      </c>
      <c r="CN520" s="1321">
        <f t="shared" si="1594"/>
        <v>1560</v>
      </c>
      <c r="CO520" s="542" t="str">
        <f t="shared" si="1506"/>
        <v/>
      </c>
      <c r="CP520" s="543" t="str">
        <f t="shared" si="1507"/>
        <v/>
      </c>
      <c r="CQ520" s="543">
        <f t="shared" si="1508"/>
        <v>156</v>
      </c>
      <c r="CR520" s="543">
        <f t="shared" si="1509"/>
        <v>480</v>
      </c>
      <c r="CS520" s="543">
        <f t="shared" si="1510"/>
        <v>500</v>
      </c>
      <c r="CT520" s="543">
        <f t="shared" si="1511"/>
        <v>1080</v>
      </c>
      <c r="CU520" s="544">
        <f t="shared" si="1512"/>
        <v>1080</v>
      </c>
      <c r="CV520" s="544">
        <f t="shared" si="1513"/>
        <v>1080</v>
      </c>
      <c r="CW520" s="544">
        <f t="shared" si="1514"/>
        <v>1200</v>
      </c>
      <c r="CX520" s="543">
        <f t="shared" si="1515"/>
        <v>1200</v>
      </c>
      <c r="CY520" s="543">
        <f t="shared" si="1516"/>
        <v>1320</v>
      </c>
      <c r="CZ520" s="543">
        <f t="shared" si="1517"/>
        <v>1440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5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5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80">
        <f t="shared" si="1550"/>
        <v>6</v>
      </c>
      <c r="CD521" s="1321">
        <f t="shared" si="1526"/>
        <v>6</v>
      </c>
      <c r="CE521" s="1322">
        <f t="shared" si="1594"/>
        <v>6</v>
      </c>
      <c r="CF521" s="1322">
        <f t="shared" si="1594"/>
        <v>6</v>
      </c>
      <c r="CG521" s="1322">
        <f t="shared" si="1594"/>
        <v>6</v>
      </c>
      <c r="CH521" s="1322">
        <f t="shared" si="1594"/>
        <v>6</v>
      </c>
      <c r="CI521" s="1323">
        <f t="shared" si="1594"/>
        <v>6</v>
      </c>
      <c r="CJ521" s="1322">
        <f t="shared" si="1594"/>
        <v>6</v>
      </c>
      <c r="CK521" s="1322">
        <f t="shared" si="1594"/>
        <v>6</v>
      </c>
      <c r="CL521" s="1322">
        <f t="shared" si="1594"/>
        <v>6</v>
      </c>
      <c r="CM521" s="1322">
        <f t="shared" si="1594"/>
        <v>6</v>
      </c>
      <c r="CN521" s="1321">
        <f t="shared" si="1594"/>
        <v>12</v>
      </c>
      <c r="CO521" s="542" t="str">
        <f t="shared" si="1506"/>
        <v/>
      </c>
      <c r="CP521" s="543" t="str">
        <f t="shared" si="1507"/>
        <v/>
      </c>
      <c r="CQ521" s="543">
        <f t="shared" si="1508"/>
        <v>6</v>
      </c>
      <c r="CR521" s="543">
        <f t="shared" si="1509"/>
        <v>6</v>
      </c>
      <c r="CS521" s="543">
        <f t="shared" si="1510"/>
        <v>6</v>
      </c>
      <c r="CT521" s="543">
        <f t="shared" si="1511"/>
        <v>6</v>
      </c>
      <c r="CU521" s="544">
        <f t="shared" si="1512"/>
        <v>6</v>
      </c>
      <c r="CV521" s="544">
        <f t="shared" si="1513"/>
        <v>6</v>
      </c>
      <c r="CW521" s="544">
        <f t="shared" si="1514"/>
        <v>6</v>
      </c>
      <c r="CX521" s="543">
        <f t="shared" si="1515"/>
        <v>6</v>
      </c>
      <c r="CY521" s="543">
        <f t="shared" si="1516"/>
        <v>6</v>
      </c>
      <c r="CZ521" s="543">
        <f t="shared" si="1517"/>
        <v>6</v>
      </c>
      <c r="DA521" s="543">
        <f t="shared" si="1518"/>
        <v>12</v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5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80">
        <f t="shared" si="1550"/>
        <v>12</v>
      </c>
      <c r="CD522" s="1321">
        <f t="shared" si="1526"/>
        <v>12</v>
      </c>
      <c r="CE522" s="1322">
        <f t="shared" si="1594"/>
        <v>12</v>
      </c>
      <c r="CF522" s="1322">
        <f t="shared" si="1594"/>
        <v>12</v>
      </c>
      <c r="CG522" s="1322">
        <f t="shared" si="1594"/>
        <v>12</v>
      </c>
      <c r="CH522" s="1322">
        <f t="shared" si="1594"/>
        <v>12</v>
      </c>
      <c r="CI522" s="1323">
        <f t="shared" si="1594"/>
        <v>12</v>
      </c>
      <c r="CJ522" s="1322">
        <f t="shared" si="1594"/>
        <v>12</v>
      </c>
      <c r="CK522" s="1322">
        <f t="shared" si="1594"/>
        <v>12</v>
      </c>
      <c r="CL522" s="1322">
        <f t="shared" si="1594"/>
        <v>12</v>
      </c>
      <c r="CM522" s="1322">
        <f t="shared" si="1594"/>
        <v>12</v>
      </c>
      <c r="CN522" s="1321">
        <f t="shared" si="1594"/>
        <v>12</v>
      </c>
      <c r="CO522" s="542" t="str">
        <f t="shared" si="1506"/>
        <v/>
      </c>
      <c r="CP522" s="543" t="str">
        <f t="shared" si="1507"/>
        <v/>
      </c>
      <c r="CQ522" s="543">
        <f t="shared" si="1508"/>
        <v>12</v>
      </c>
      <c r="CR522" s="543">
        <f t="shared" si="1509"/>
        <v>12</v>
      </c>
      <c r="CS522" s="543">
        <f t="shared" si="1510"/>
        <v>12</v>
      </c>
      <c r="CT522" s="543">
        <f t="shared" si="1511"/>
        <v>12</v>
      </c>
      <c r="CU522" s="544">
        <f t="shared" si="1512"/>
        <v>12</v>
      </c>
      <c r="CV522" s="544">
        <f t="shared" si="1513"/>
        <v>12</v>
      </c>
      <c r="CW522" s="544">
        <f t="shared" si="1514"/>
        <v>12</v>
      </c>
      <c r="CX522" s="543">
        <f t="shared" si="1515"/>
        <v>12</v>
      </c>
      <c r="CY522" s="543">
        <f t="shared" si="1516"/>
        <v>12</v>
      </c>
      <c r="CZ522" s="543">
        <f t="shared" si="1517"/>
        <v>12</v>
      </c>
      <c r="DA522" s="543">
        <f t="shared" si="1518"/>
        <v>12</v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5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4" t="s">
        <v>296</v>
      </c>
      <c r="B523" s="752">
        <f>640*$K$1</f>
        <v>2679.5519999999997</v>
      </c>
      <c r="C523" s="752">
        <f t="shared" ref="C523:R523" si="1599">640*$K$1</f>
        <v>2679.5519999999997</v>
      </c>
      <c r="D523" s="752">
        <f t="shared" si="1599"/>
        <v>2679.5519999999997</v>
      </c>
      <c r="E523" s="752">
        <f t="shared" si="1599"/>
        <v>2679.5519999999997</v>
      </c>
      <c r="F523" s="752">
        <f t="shared" si="1599"/>
        <v>2679.5519999999997</v>
      </c>
      <c r="G523" s="752">
        <f t="shared" si="1599"/>
        <v>2679.5519999999997</v>
      </c>
      <c r="H523" s="752">
        <f t="shared" si="1599"/>
        <v>2679.5519999999997</v>
      </c>
      <c r="I523" s="752">
        <f t="shared" si="1599"/>
        <v>2679.5519999999997</v>
      </c>
      <c r="J523" s="752">
        <f t="shared" si="1599"/>
        <v>2679.5519999999997</v>
      </c>
      <c r="K523" s="752">
        <f t="shared" si="1599"/>
        <v>2679.5519999999997</v>
      </c>
      <c r="L523" s="752">
        <f t="shared" si="1599"/>
        <v>2679.5519999999997</v>
      </c>
      <c r="M523" s="752">
        <f t="shared" si="1599"/>
        <v>2679.5519999999997</v>
      </c>
      <c r="N523" s="752">
        <f t="shared" si="1599"/>
        <v>2679.5519999999997</v>
      </c>
      <c r="O523" s="752">
        <f t="shared" si="1599"/>
        <v>2679.5519999999997</v>
      </c>
      <c r="P523" s="752">
        <f t="shared" si="1599"/>
        <v>2679.5519999999997</v>
      </c>
      <c r="Q523" s="752">
        <f t="shared" si="1599"/>
        <v>2679.5519999999997</v>
      </c>
      <c r="R523" s="752">
        <f t="shared" si="1599"/>
        <v>2679.5519999999997</v>
      </c>
      <c r="S523" s="746"/>
      <c r="T523" s="752">
        <f>640*$K$1</f>
        <v>2679.5519999999997</v>
      </c>
      <c r="U523" s="752">
        <f t="shared" ref="U523:AD523" si="1600">640*$K$1</f>
        <v>2679.5519999999997</v>
      </c>
      <c r="V523" s="752">
        <f t="shared" si="1600"/>
        <v>2679.5519999999997</v>
      </c>
      <c r="W523" s="752">
        <f t="shared" si="1600"/>
        <v>2679.5519999999997</v>
      </c>
      <c r="X523" s="752">
        <f t="shared" si="1600"/>
        <v>2679.5519999999997</v>
      </c>
      <c r="Y523" s="752">
        <f t="shared" si="1600"/>
        <v>2679.5519999999997</v>
      </c>
      <c r="Z523" s="752">
        <f t="shared" si="1600"/>
        <v>2679.5519999999997</v>
      </c>
      <c r="AA523" s="752">
        <f t="shared" si="1600"/>
        <v>2679.5519999999997</v>
      </c>
      <c r="AB523" s="752">
        <f t="shared" si="1600"/>
        <v>2679.5519999999997</v>
      </c>
      <c r="AC523" s="752">
        <f t="shared" si="1600"/>
        <v>2679.5519999999997</v>
      </c>
      <c r="AD523" s="752">
        <f t="shared" si="1600"/>
        <v>2679.5519999999997</v>
      </c>
      <c r="AE523" s="752"/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V523" si="1601">640*$K$1</f>
        <v>2679.5519999999997</v>
      </c>
      <c r="AN523" s="752">
        <f t="shared" si="1601"/>
        <v>2679.5519999999997</v>
      </c>
      <c r="AO523" s="752">
        <f t="shared" si="1601"/>
        <v>2679.5519999999997</v>
      </c>
      <c r="AP523" s="752">
        <f t="shared" si="1601"/>
        <v>2679.5519999999997</v>
      </c>
      <c r="AQ523" s="752">
        <f t="shared" si="1601"/>
        <v>2679.5519999999997</v>
      </c>
      <c r="AR523" s="752">
        <f t="shared" si="1601"/>
        <v>2679.5519999999997</v>
      </c>
      <c r="AS523" s="752">
        <f t="shared" si="1601"/>
        <v>2679.5519999999997</v>
      </c>
      <c r="AT523" s="752">
        <f t="shared" si="1601"/>
        <v>2679.5519999999997</v>
      </c>
      <c r="AU523" s="752">
        <f t="shared" si="1601"/>
        <v>2679.5519999999997</v>
      </c>
      <c r="AV523" s="752">
        <f t="shared" si="1601"/>
        <v>2679.5519999999997</v>
      </c>
      <c r="AW523" s="752"/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2">640*$K$1</f>
        <v>2679.5519999999997</v>
      </c>
      <c r="BF523" s="752">
        <f t="shared" si="1602"/>
        <v>2679.5519999999997</v>
      </c>
      <c r="BG523" s="752">
        <f t="shared" si="1602"/>
        <v>2679.5519999999997</v>
      </c>
      <c r="BH523" s="752">
        <f t="shared" si="1602"/>
        <v>2679.5519999999997</v>
      </c>
      <c r="BI523" s="752">
        <f t="shared" si="1602"/>
        <v>2679.5519999999997</v>
      </c>
      <c r="BJ523" s="752">
        <f t="shared" si="1602"/>
        <v>2679.5519999999997</v>
      </c>
      <c r="BK523" s="752">
        <f t="shared" si="1602"/>
        <v>2679.5519999999997</v>
      </c>
      <c r="BL523" s="752">
        <f t="shared" si="1602"/>
        <v>2679.5519999999997</v>
      </c>
      <c r="BM523" s="752">
        <f t="shared" si="1602"/>
        <v>2679.5519999999997</v>
      </c>
      <c r="BN523" s="752">
        <f t="shared" si="1602"/>
        <v>2679.5519999999997</v>
      </c>
      <c r="BO523" s="752"/>
      <c r="BP523" s="752"/>
      <c r="BQ523" s="752"/>
      <c r="BR523" s="752"/>
      <c r="BS523" s="752"/>
      <c r="BT523" s="752"/>
      <c r="BU523" s="746"/>
      <c r="BV523" s="752">
        <f t="shared" si="1602"/>
        <v>2679.5519999999997</v>
      </c>
      <c r="BW523" s="752">
        <f t="shared" si="1602"/>
        <v>2679.5519999999997</v>
      </c>
      <c r="BX523" s="752">
        <f t="shared" si="1602"/>
        <v>2679.5519999999997</v>
      </c>
      <c r="BY523" s="752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80">
        <f t="shared" si="1550"/>
        <v>2679.5519999999997</v>
      </c>
      <c r="CD523" s="1321">
        <f t="shared" si="1526"/>
        <v>2679.5519999999997</v>
      </c>
      <c r="CE523" s="1322">
        <f t="shared" si="1526"/>
        <v>2679.5519999999997</v>
      </c>
      <c r="CF523" s="1322">
        <f t="shared" si="1526"/>
        <v>2679.5519999999997</v>
      </c>
      <c r="CG523" s="1322">
        <f t="shared" si="1526"/>
        <v>2679.5519999999997</v>
      </c>
      <c r="CH523" s="1322">
        <f t="shared" si="1526"/>
        <v>2679.5519999999997</v>
      </c>
      <c r="CI523" s="1323">
        <f t="shared" si="1526"/>
        <v>2679.5519999999997</v>
      </c>
      <c r="CJ523" s="1322">
        <f t="shared" si="1526"/>
        <v>2679.5519999999997</v>
      </c>
      <c r="CK523" s="1322">
        <f t="shared" si="1526"/>
        <v>2679.5519999999997</v>
      </c>
      <c r="CL523" s="1322">
        <f t="shared" si="1526"/>
        <v>2679.5519999999997</v>
      </c>
      <c r="CM523" s="1322">
        <f t="shared" si="1526"/>
        <v>2679.5519999999997</v>
      </c>
      <c r="CN523" s="1321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5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4" t="str">
        <f t="shared" ref="B524:R524" si="1603">IF(B521="","",B521*B522*B523/B$46/365/$G$1)</f>
        <v/>
      </c>
      <c r="C524" s="625" t="str">
        <f t="shared" si="1603"/>
        <v/>
      </c>
      <c r="D524" s="754" t="str">
        <f t="shared" si="1603"/>
        <v/>
      </c>
      <c r="E524" s="625" t="str">
        <f t="shared" si="1603"/>
        <v/>
      </c>
      <c r="F524" s="754" t="str">
        <f t="shared" si="1603"/>
        <v/>
      </c>
      <c r="G524" s="625" t="str">
        <f t="shared" si="1603"/>
        <v/>
      </c>
      <c r="H524" s="754" t="str">
        <f t="shared" si="1603"/>
        <v/>
      </c>
      <c r="I524" s="625" t="str">
        <f t="shared" si="1603"/>
        <v/>
      </c>
      <c r="J524" s="754" t="str">
        <f t="shared" si="1603"/>
        <v/>
      </c>
      <c r="K524" s="625" t="str">
        <f t="shared" si="1603"/>
        <v/>
      </c>
      <c r="L524" s="754" t="str">
        <f t="shared" si="1603"/>
        <v/>
      </c>
      <c r="M524" s="625" t="str">
        <f t="shared" si="1603"/>
        <v/>
      </c>
      <c r="N524" s="754" t="str">
        <f t="shared" si="1603"/>
        <v/>
      </c>
      <c r="O524" s="625" t="str">
        <f t="shared" si="1603"/>
        <v/>
      </c>
      <c r="P524" s="754" t="str">
        <f t="shared" si="1603"/>
        <v/>
      </c>
      <c r="Q524" s="625" t="str">
        <f t="shared" si="1603"/>
        <v/>
      </c>
      <c r="R524" s="754" t="str">
        <f t="shared" si="1603"/>
        <v/>
      </c>
      <c r="S524" s="644"/>
      <c r="T524" s="754">
        <f t="shared" ref="T524:AD524" si="1604">IF(T521="","",T521*T522*T523/T$46/365/$G$1)</f>
        <v>1.6684632627646326E-3</v>
      </c>
      <c r="U524" s="625" t="str">
        <f t="shared" si="1604"/>
        <v/>
      </c>
      <c r="V524" s="754" t="str">
        <f t="shared" si="1604"/>
        <v/>
      </c>
      <c r="W524" s="625" t="str">
        <f t="shared" si="1604"/>
        <v/>
      </c>
      <c r="X524" s="754">
        <f t="shared" si="1604"/>
        <v>8.3423163138231626E-3</v>
      </c>
      <c r="Y524" s="625" t="str">
        <f t="shared" si="1604"/>
        <v/>
      </c>
      <c r="Z524" s="754" t="str">
        <f t="shared" si="1604"/>
        <v/>
      </c>
      <c r="AA524" s="625" t="str">
        <f t="shared" si="1604"/>
        <v/>
      </c>
      <c r="AB524" s="754" t="str">
        <f t="shared" si="1604"/>
        <v/>
      </c>
      <c r="AC524" s="625" t="str">
        <f t="shared" si="1604"/>
        <v/>
      </c>
      <c r="AD524" s="754" t="str">
        <f t="shared" si="1604"/>
        <v/>
      </c>
      <c r="AE524" s="625"/>
      <c r="AF524" s="754"/>
      <c r="AG524" s="625"/>
      <c r="AH524" s="754"/>
      <c r="AI524" s="625"/>
      <c r="AJ524" s="754"/>
      <c r="AK524" s="644"/>
      <c r="AL524" s="754">
        <f t="shared" ref="AL524:AV524" si="1605">IF(AL521="","",AL521*AL522*AL523/AL$46/365/$G$1)</f>
        <v>1.2513474470734743E-3</v>
      </c>
      <c r="AM524" s="625" t="str">
        <f t="shared" si="1605"/>
        <v/>
      </c>
      <c r="AN524" s="754" t="str">
        <f t="shared" si="1605"/>
        <v/>
      </c>
      <c r="AO524" s="625" t="str">
        <f t="shared" si="1605"/>
        <v/>
      </c>
      <c r="AP524" s="754">
        <f t="shared" si="1605"/>
        <v>8.5806682085038232E-3</v>
      </c>
      <c r="AQ524" s="625" t="str">
        <f t="shared" si="1605"/>
        <v/>
      </c>
      <c r="AR524" s="754" t="str">
        <f t="shared" si="1605"/>
        <v/>
      </c>
      <c r="AS524" s="625" t="str">
        <f t="shared" si="1605"/>
        <v/>
      </c>
      <c r="AT524" s="754">
        <f t="shared" si="1605"/>
        <v>1.2012935491905354E-2</v>
      </c>
      <c r="AU524" s="625">
        <f t="shared" si="1605"/>
        <v>8.5806682085038232E-3</v>
      </c>
      <c r="AV524" s="754" t="str">
        <f t="shared" si="1605"/>
        <v/>
      </c>
      <c r="AW524" s="625"/>
      <c r="AX524" s="754"/>
      <c r="AY524" s="625"/>
      <c r="AZ524" s="754"/>
      <c r="BA524" s="625"/>
      <c r="BB524" s="754"/>
      <c r="BC524" s="644"/>
      <c r="BD524" s="754">
        <f t="shared" ref="BD524:BN524" si="1606">IF(BD521="","",BD521*BD522*BD523/BD$46/365/$G$1)</f>
        <v>1.0010779576587794E-2</v>
      </c>
      <c r="BE524" s="754">
        <f t="shared" si="1606"/>
        <v>2.0021559153175588E-2</v>
      </c>
      <c r="BF524" s="625">
        <f t="shared" si="1606"/>
        <v>1.2012935491905354E-2</v>
      </c>
      <c r="BG524" s="754">
        <f t="shared" si="1606"/>
        <v>1.0010779576587794E-2</v>
      </c>
      <c r="BH524" s="625">
        <f t="shared" si="1606"/>
        <v>1.2012935491905354E-2</v>
      </c>
      <c r="BI524" s="754">
        <f t="shared" si="1606"/>
        <v>2.0021559153175588E-2</v>
      </c>
      <c r="BJ524" s="625">
        <f t="shared" si="1606"/>
        <v>1.0010779576587794E-2</v>
      </c>
      <c r="BK524" s="754">
        <f t="shared" si="1606"/>
        <v>7.5080846824408451E-3</v>
      </c>
      <c r="BL524" s="625">
        <f t="shared" si="1606"/>
        <v>1.0010779576587794E-2</v>
      </c>
      <c r="BM524" s="754">
        <f t="shared" si="1606"/>
        <v>1.501616936488169E-2</v>
      </c>
      <c r="BN524" s="625">
        <f t="shared" si="1606"/>
        <v>1.501616936488169E-2</v>
      </c>
      <c r="BO524" s="754"/>
      <c r="BP524" s="625"/>
      <c r="BQ524" s="754"/>
      <c r="BR524" s="625"/>
      <c r="BS524" s="754"/>
      <c r="BT524" s="625"/>
      <c r="BU524" s="644"/>
      <c r="BV524" s="754" t="str">
        <f>IF(BV521="","",BV521*BV522*BV523/BV$46/365/$G$1)</f>
        <v/>
      </c>
      <c r="BW524" s="625" t="str">
        <f>IF(BW521="","",BW521*BW522*BW523/BW$46/365/$G$1)</f>
        <v/>
      </c>
      <c r="BX524" s="754">
        <f>IF(BX521="","",BX521*BX522*BX523/BX$46/365/$G$1)</f>
        <v>1.0010779576587794E-2</v>
      </c>
      <c r="BY524" s="625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80">
        <f t="shared" si="1550"/>
        <v>1.2680320797011204E-2</v>
      </c>
      <c r="CD524" s="1321">
        <f t="shared" si="1526"/>
        <v>7.5080846824408451E-3</v>
      </c>
      <c r="CE524" s="1322">
        <f t="shared" si="1526"/>
        <v>1.0010779576587794E-2</v>
      </c>
      <c r="CF524" s="1322">
        <f t="shared" si="1526"/>
        <v>1.0010779576587794E-2</v>
      </c>
      <c r="CG524" s="1322">
        <f t="shared" si="1526"/>
        <v>1.0010779576587794E-2</v>
      </c>
      <c r="CH524" s="1322">
        <f t="shared" si="1526"/>
        <v>1.0010779576587794E-2</v>
      </c>
      <c r="CI524" s="1323">
        <f t="shared" si="1526"/>
        <v>1.2012935491905354E-2</v>
      </c>
      <c r="CJ524" s="1322">
        <f t="shared" si="1526"/>
        <v>1.2012935491905354E-2</v>
      </c>
      <c r="CK524" s="1322">
        <f t="shared" si="1526"/>
        <v>1.501616936488169E-2</v>
      </c>
      <c r="CL524" s="1322">
        <f t="shared" si="1526"/>
        <v>1.501616936488169E-2</v>
      </c>
      <c r="CM524" s="1322">
        <f t="shared" si="1526"/>
        <v>2.0021559153175588E-2</v>
      </c>
      <c r="CN524" s="1321">
        <f t="shared" si="1526"/>
        <v>2.0021559153175588E-2</v>
      </c>
      <c r="CO524" s="542" t="str">
        <f t="shared" si="1506"/>
        <v/>
      </c>
      <c r="CP524" s="543" t="str">
        <f t="shared" si="1507"/>
        <v/>
      </c>
      <c r="CQ524" s="543">
        <f t="shared" si="1508"/>
        <v>7.5080846824408451E-3</v>
      </c>
      <c r="CR524" s="543">
        <f t="shared" si="1509"/>
        <v>1.0010779576587794E-2</v>
      </c>
      <c r="CS524" s="543">
        <f t="shared" si="1510"/>
        <v>1.0010779576587794E-2</v>
      </c>
      <c r="CT524" s="543">
        <f t="shared" si="1511"/>
        <v>1.0010779576587794E-2</v>
      </c>
      <c r="CU524" s="544">
        <f t="shared" si="1512"/>
        <v>1.0010779576587794E-2</v>
      </c>
      <c r="CV524" s="544">
        <f t="shared" si="1513"/>
        <v>1.2012935491905354E-2</v>
      </c>
      <c r="CW524" s="544">
        <f t="shared" si="1514"/>
        <v>1.2012935491905354E-2</v>
      </c>
      <c r="CX524" s="543">
        <f t="shared" si="1515"/>
        <v>1.501616936488169E-2</v>
      </c>
      <c r="CY524" s="543">
        <f t="shared" si="1516"/>
        <v>1.501616936488169E-2</v>
      </c>
      <c r="CZ524" s="543">
        <f t="shared" si="1517"/>
        <v>2.0021559153175588E-2</v>
      </c>
      <c r="DA524" s="543">
        <f t="shared" si="1518"/>
        <v>2.0021559153175588E-2</v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5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80">
        <f t="shared" si="1550"/>
        <v>14.666666666666666</v>
      </c>
      <c r="CD525" s="1321">
        <f t="shared" si="1526"/>
        <v>13.5</v>
      </c>
      <c r="CE525" s="1322">
        <f t="shared" si="1526"/>
        <v>14</v>
      </c>
      <c r="CF525" s="1322">
        <f t="shared" si="1526"/>
        <v>14.5</v>
      </c>
      <c r="CG525" s="1322">
        <f t="shared" si="1526"/>
        <v>14.5</v>
      </c>
      <c r="CH525" s="1322">
        <f t="shared" si="1526"/>
        <v>14.5</v>
      </c>
      <c r="CI525" s="1323">
        <f t="shared" si="1526"/>
        <v>14.5</v>
      </c>
      <c r="CJ525" s="1322">
        <f t="shared" si="1526"/>
        <v>15</v>
      </c>
      <c r="CK525" s="1322">
        <f t="shared" si="1526"/>
        <v>15</v>
      </c>
      <c r="CL525" s="1322">
        <f t="shared" si="1526"/>
        <v>15</v>
      </c>
      <c r="CM525" s="1322">
        <f t="shared" si="1526"/>
        <v>15</v>
      </c>
      <c r="CN525" s="1321">
        <f t="shared" si="1526"/>
        <v>15</v>
      </c>
      <c r="CO525" s="542" t="str">
        <f t="shared" si="1506"/>
        <v/>
      </c>
      <c r="CP525" s="543" t="str">
        <f t="shared" si="1507"/>
        <v/>
      </c>
      <c r="CQ525" s="543">
        <f t="shared" si="1508"/>
        <v>13.5</v>
      </c>
      <c r="CR525" s="543">
        <f t="shared" si="1509"/>
        <v>14</v>
      </c>
      <c r="CS525" s="543">
        <f t="shared" si="1510"/>
        <v>14.5</v>
      </c>
      <c r="CT525" s="543">
        <f t="shared" si="1511"/>
        <v>14.5</v>
      </c>
      <c r="CU525" s="544">
        <f t="shared" si="1512"/>
        <v>14.5</v>
      </c>
      <c r="CV525" s="544">
        <f t="shared" si="1513"/>
        <v>14.5</v>
      </c>
      <c r="CW525" s="544">
        <f t="shared" si="1514"/>
        <v>15</v>
      </c>
      <c r="CX525" s="543">
        <f t="shared" si="1515"/>
        <v>15</v>
      </c>
      <c r="CY525" s="543">
        <f t="shared" si="1516"/>
        <v>15</v>
      </c>
      <c r="CZ525" s="543">
        <f t="shared" si="1517"/>
        <v>15</v>
      </c>
      <c r="DA525" s="543">
        <f t="shared" si="1518"/>
        <v>15</v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5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51" t="str">
        <f t="shared" ref="B526:R526" si="1611">IF(B525="","",B521*B522*B525)</f>
        <v/>
      </c>
      <c r="C526" s="751" t="str">
        <f t="shared" si="1611"/>
        <v/>
      </c>
      <c r="D526" s="751" t="str">
        <f t="shared" si="1611"/>
        <v/>
      </c>
      <c r="E526" s="751" t="str">
        <f t="shared" si="1611"/>
        <v/>
      </c>
      <c r="F526" s="751" t="str">
        <f t="shared" si="1611"/>
        <v/>
      </c>
      <c r="G526" s="751" t="str">
        <f t="shared" si="1611"/>
        <v/>
      </c>
      <c r="H526" s="751" t="str">
        <f t="shared" si="1611"/>
        <v/>
      </c>
      <c r="I526" s="751" t="str">
        <f t="shared" si="1611"/>
        <v/>
      </c>
      <c r="J526" s="751" t="str">
        <f t="shared" si="1611"/>
        <v/>
      </c>
      <c r="K526" s="751" t="str">
        <f t="shared" si="1611"/>
        <v/>
      </c>
      <c r="L526" s="751" t="str">
        <f t="shared" si="1611"/>
        <v/>
      </c>
      <c r="M526" s="751" t="str">
        <f t="shared" si="1611"/>
        <v/>
      </c>
      <c r="N526" s="751" t="str">
        <f t="shared" si="1611"/>
        <v/>
      </c>
      <c r="O526" s="751" t="str">
        <f t="shared" si="1611"/>
        <v/>
      </c>
      <c r="P526" s="751" t="str">
        <f t="shared" si="1611"/>
        <v/>
      </c>
      <c r="Q526" s="751" t="str">
        <f t="shared" si="1611"/>
        <v/>
      </c>
      <c r="R526" s="751" t="str">
        <f t="shared" si="1611"/>
        <v/>
      </c>
      <c r="S526" s="755"/>
      <c r="T526" s="751" t="str">
        <f t="shared" ref="T526:AD526" si="1612">IF(T525="","",T521*T522*T525)</f>
        <v/>
      </c>
      <c r="U526" s="751" t="str">
        <f t="shared" si="1612"/>
        <v/>
      </c>
      <c r="V526" s="751" t="str">
        <f t="shared" si="1612"/>
        <v/>
      </c>
      <c r="W526" s="751" t="str">
        <f t="shared" si="1612"/>
        <v/>
      </c>
      <c r="X526" s="751">
        <f t="shared" si="1612"/>
        <v>3000</v>
      </c>
      <c r="Y526" s="751" t="str">
        <f t="shared" si="1612"/>
        <v/>
      </c>
      <c r="Z526" s="751" t="str">
        <f t="shared" si="1612"/>
        <v/>
      </c>
      <c r="AA526" s="751" t="str">
        <f t="shared" si="1612"/>
        <v/>
      </c>
      <c r="AB526" s="751" t="str">
        <f t="shared" si="1612"/>
        <v/>
      </c>
      <c r="AC526" s="751" t="str">
        <f t="shared" si="1612"/>
        <v/>
      </c>
      <c r="AD526" s="751" t="str">
        <f t="shared" si="1612"/>
        <v/>
      </c>
      <c r="AE526" s="751"/>
      <c r="AF526" s="751"/>
      <c r="AG526" s="751"/>
      <c r="AH526" s="751"/>
      <c r="AI526" s="751"/>
      <c r="AJ526" s="751"/>
      <c r="AK526" s="755"/>
      <c r="AL526" s="751">
        <f t="shared" ref="AL526:AV526" si="1613">IF(AL525="","",AL521*AL522*AL525)</f>
        <v>480</v>
      </c>
      <c r="AM526" s="751" t="str">
        <f t="shared" si="1613"/>
        <v/>
      </c>
      <c r="AN526" s="751" t="str">
        <f t="shared" si="1613"/>
        <v/>
      </c>
      <c r="AO526" s="751" t="str">
        <f t="shared" si="1613"/>
        <v/>
      </c>
      <c r="AP526" s="751">
        <f t="shared" si="1613"/>
        <v>684</v>
      </c>
      <c r="AQ526" s="751" t="str">
        <f t="shared" si="1613"/>
        <v/>
      </c>
      <c r="AR526" s="751" t="str">
        <f t="shared" si="1613"/>
        <v/>
      </c>
      <c r="AS526" s="751" t="str">
        <f t="shared" si="1613"/>
        <v/>
      </c>
      <c r="AT526" s="751" t="str">
        <f t="shared" si="1613"/>
        <v/>
      </c>
      <c r="AU526" s="751" t="str">
        <f t="shared" si="1613"/>
        <v/>
      </c>
      <c r="AV526" s="751" t="str">
        <f t="shared" si="1613"/>
        <v/>
      </c>
      <c r="AW526" s="751"/>
      <c r="AX526" s="751"/>
      <c r="AY526" s="751"/>
      <c r="AZ526" s="751"/>
      <c r="BA526" s="751"/>
      <c r="BB526" s="751"/>
      <c r="BC526" s="755"/>
      <c r="BD526" s="751">
        <f t="shared" ref="BD526:BN526" si="1614">IF(BD525="","",BD521*BD522*BD525)</f>
        <v>1044</v>
      </c>
      <c r="BE526" s="751">
        <f t="shared" si="1614"/>
        <v>1080</v>
      </c>
      <c r="BF526" s="751">
        <f t="shared" si="1614"/>
        <v>1080</v>
      </c>
      <c r="BG526" s="751">
        <f t="shared" si="1614"/>
        <v>1080</v>
      </c>
      <c r="BH526" s="751">
        <f t="shared" si="1614"/>
        <v>1080</v>
      </c>
      <c r="BI526" s="751">
        <f t="shared" si="1614"/>
        <v>972</v>
      </c>
      <c r="BJ526" s="751">
        <f t="shared" si="1614"/>
        <v>1044</v>
      </c>
      <c r="BK526" s="751">
        <f t="shared" si="1614"/>
        <v>1044</v>
      </c>
      <c r="BL526" s="751">
        <f t="shared" si="1614"/>
        <v>1080</v>
      </c>
      <c r="BM526" s="751">
        <f t="shared" si="1614"/>
        <v>1008</v>
      </c>
      <c r="BN526" s="751">
        <f t="shared" si="1614"/>
        <v>2088</v>
      </c>
      <c r="BO526" s="751"/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>
        <f>IF(BX525="","",BX521*BX522*BX525)</f>
        <v>864</v>
      </c>
      <c r="BY526" s="751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80">
        <f t="shared" si="1550"/>
        <v>1060</v>
      </c>
      <c r="CD526" s="1321">
        <f t="shared" si="1526"/>
        <v>972</v>
      </c>
      <c r="CE526" s="1322">
        <f t="shared" si="1526"/>
        <v>1008</v>
      </c>
      <c r="CF526" s="1322">
        <f t="shared" si="1526"/>
        <v>1044</v>
      </c>
      <c r="CG526" s="1322">
        <f t="shared" si="1526"/>
        <v>1044</v>
      </c>
      <c r="CH526" s="1322">
        <f t="shared" si="1526"/>
        <v>1044</v>
      </c>
      <c r="CI526" s="1323">
        <f t="shared" si="1526"/>
        <v>1080</v>
      </c>
      <c r="CJ526" s="1322">
        <f t="shared" si="1526"/>
        <v>1080</v>
      </c>
      <c r="CK526" s="1322">
        <f t="shared" si="1526"/>
        <v>1080</v>
      </c>
      <c r="CL526" s="1322">
        <f t="shared" si="1526"/>
        <v>1080</v>
      </c>
      <c r="CM526" s="1322">
        <f t="shared" si="1526"/>
        <v>1080</v>
      </c>
      <c r="CN526" s="1321">
        <f t="shared" si="1526"/>
        <v>2088</v>
      </c>
      <c r="CO526" s="542" t="str">
        <f t="shared" si="1506"/>
        <v/>
      </c>
      <c r="CP526" s="543" t="str">
        <f t="shared" si="1507"/>
        <v/>
      </c>
      <c r="CQ526" s="543">
        <f t="shared" si="1508"/>
        <v>972</v>
      </c>
      <c r="CR526" s="543">
        <f t="shared" si="1509"/>
        <v>1008</v>
      </c>
      <c r="CS526" s="543">
        <f t="shared" si="1510"/>
        <v>1044</v>
      </c>
      <c r="CT526" s="543">
        <f t="shared" si="1511"/>
        <v>1044</v>
      </c>
      <c r="CU526" s="544">
        <f t="shared" si="1512"/>
        <v>1044</v>
      </c>
      <c r="CV526" s="544">
        <f t="shared" si="1513"/>
        <v>1080</v>
      </c>
      <c r="CW526" s="544">
        <f t="shared" si="1514"/>
        <v>1080</v>
      </c>
      <c r="CX526" s="543">
        <f t="shared" si="1515"/>
        <v>1080</v>
      </c>
      <c r="CY526" s="543">
        <f t="shared" si="1516"/>
        <v>1080</v>
      </c>
      <c r="CZ526" s="543">
        <f t="shared" si="1517"/>
        <v>1080</v>
      </c>
      <c r="DA526" s="543">
        <f t="shared" si="1518"/>
        <v>2088</v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5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5" t="s">
        <v>754</v>
      </c>
      <c r="B527" s="670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4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0"/>
      <c r="AH527" s="670"/>
      <c r="AI527" s="670"/>
      <c r="AJ527" s="670"/>
      <c r="AK527" s="634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4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4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 t="str">
        <f t="shared" si="1513"/>
        <v/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5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/>
      <c r="K528" s="633"/>
      <c r="L528" s="633"/>
      <c r="M528" s="633"/>
      <c r="N528" s="633"/>
      <c r="O528" s="633"/>
      <c r="P528" s="633"/>
      <c r="Q528" s="633"/>
      <c r="R528" s="633"/>
      <c r="S528" s="696"/>
      <c r="T528" s="633">
        <v>5</v>
      </c>
      <c r="U528" s="633"/>
      <c r="V528" s="633"/>
      <c r="W528" s="633"/>
      <c r="X528" s="633"/>
      <c r="Y528" s="633"/>
      <c r="Z528" s="633"/>
      <c r="AA528" s="633"/>
      <c r="AB528" s="633"/>
      <c r="AC528" s="633"/>
      <c r="AD528" s="633"/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4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4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80">
        <f>IF(DH528&lt;3,"",(SUM(BD528:BT528)-MIN(BD528:BT528)-MAX(BD528:BT528))/(DH528-2))</f>
        <v>3.1888888888888882</v>
      </c>
      <c r="CD528" s="1321">
        <f t="shared" si="1526"/>
        <v>3</v>
      </c>
      <c r="CE528" s="1322">
        <f t="shared" si="1594"/>
        <v>3</v>
      </c>
      <c r="CF528" s="1322">
        <f t="shared" si="1594"/>
        <v>3</v>
      </c>
      <c r="CG528" s="1322">
        <f t="shared" si="1594"/>
        <v>3</v>
      </c>
      <c r="CH528" s="1322">
        <f t="shared" si="1594"/>
        <v>3</v>
      </c>
      <c r="CI528" s="1323">
        <f t="shared" si="1594"/>
        <v>3</v>
      </c>
      <c r="CJ528" s="1322">
        <f t="shared" si="1594"/>
        <v>3</v>
      </c>
      <c r="CK528" s="1322">
        <f t="shared" si="1594"/>
        <v>3.5</v>
      </c>
      <c r="CL528" s="1322">
        <f t="shared" si="1594"/>
        <v>3.6</v>
      </c>
      <c r="CM528" s="1322">
        <f t="shared" si="1594"/>
        <v>3.6</v>
      </c>
      <c r="CN528" s="1321">
        <f t="shared" si="1594"/>
        <v>3.6</v>
      </c>
      <c r="CO528" s="542" t="str">
        <f t="shared" si="1506"/>
        <v/>
      </c>
      <c r="CP528" s="543" t="str">
        <f t="shared" si="1507"/>
        <v/>
      </c>
      <c r="CQ528" s="543">
        <f t="shared" si="1508"/>
        <v>3</v>
      </c>
      <c r="CR528" s="543">
        <f t="shared" si="1509"/>
        <v>3</v>
      </c>
      <c r="CS528" s="543">
        <f t="shared" si="1510"/>
        <v>3</v>
      </c>
      <c r="CT528" s="543">
        <f t="shared" si="1511"/>
        <v>3</v>
      </c>
      <c r="CU528" s="544">
        <f t="shared" si="1512"/>
        <v>3</v>
      </c>
      <c r="CV528" s="544">
        <f t="shared" si="1513"/>
        <v>3</v>
      </c>
      <c r="CW528" s="544">
        <f t="shared" si="1514"/>
        <v>3</v>
      </c>
      <c r="CX528" s="543">
        <f t="shared" si="1515"/>
        <v>3.5</v>
      </c>
      <c r="CY528" s="543">
        <f t="shared" si="1516"/>
        <v>3.6</v>
      </c>
      <c r="CZ528" s="543">
        <f t="shared" si="1517"/>
        <v>3.6</v>
      </c>
      <c r="DA528" s="543">
        <f t="shared" si="1518"/>
        <v>3.6</v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5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4" t="s">
        <v>288</v>
      </c>
      <c r="B529" s="752">
        <f>1580*$K$1</f>
        <v>6615.1439999999993</v>
      </c>
      <c r="C529" s="752">
        <f t="shared" ref="C529:R529" si="1619">1580*$K$1</f>
        <v>6615.1439999999993</v>
      </c>
      <c r="D529" s="752">
        <f t="shared" si="1619"/>
        <v>6615.1439999999993</v>
      </c>
      <c r="E529" s="752">
        <f t="shared" si="1619"/>
        <v>6615.1439999999993</v>
      </c>
      <c r="F529" s="752">
        <f t="shared" si="1619"/>
        <v>6615.1439999999993</v>
      </c>
      <c r="G529" s="752">
        <f t="shared" si="1619"/>
        <v>6615.1439999999993</v>
      </c>
      <c r="H529" s="752">
        <f t="shared" si="1619"/>
        <v>6615.1439999999993</v>
      </c>
      <c r="I529" s="752">
        <f t="shared" si="1619"/>
        <v>6615.1439999999993</v>
      </c>
      <c r="J529" s="752">
        <f t="shared" si="1619"/>
        <v>6615.1439999999993</v>
      </c>
      <c r="K529" s="752">
        <f t="shared" si="1619"/>
        <v>6615.1439999999993</v>
      </c>
      <c r="L529" s="752">
        <f t="shared" si="1619"/>
        <v>6615.1439999999993</v>
      </c>
      <c r="M529" s="752">
        <f t="shared" si="1619"/>
        <v>6615.1439999999993</v>
      </c>
      <c r="N529" s="752">
        <f t="shared" si="1619"/>
        <v>6615.1439999999993</v>
      </c>
      <c r="O529" s="752">
        <f t="shared" si="1619"/>
        <v>6615.1439999999993</v>
      </c>
      <c r="P529" s="752">
        <f t="shared" si="1619"/>
        <v>6615.1439999999993</v>
      </c>
      <c r="Q529" s="752">
        <f t="shared" si="1619"/>
        <v>6615.1439999999993</v>
      </c>
      <c r="R529" s="752">
        <f t="shared" si="1619"/>
        <v>6615.1439999999993</v>
      </c>
      <c r="S529" s="595"/>
      <c r="T529" s="752">
        <f>1580*$K$1</f>
        <v>6615.1439999999993</v>
      </c>
      <c r="U529" s="752">
        <f t="shared" ref="U529:AD529" si="1620">1580*$K$1</f>
        <v>6615.1439999999993</v>
      </c>
      <c r="V529" s="752">
        <f t="shared" si="1620"/>
        <v>6615.1439999999993</v>
      </c>
      <c r="W529" s="752">
        <f t="shared" si="1620"/>
        <v>6615.1439999999993</v>
      </c>
      <c r="X529" s="752">
        <f t="shared" si="1620"/>
        <v>6615.1439999999993</v>
      </c>
      <c r="Y529" s="752">
        <f t="shared" si="1620"/>
        <v>6615.1439999999993</v>
      </c>
      <c r="Z529" s="752">
        <f t="shared" si="1620"/>
        <v>6615.1439999999993</v>
      </c>
      <c r="AA529" s="752">
        <f t="shared" si="1620"/>
        <v>6615.1439999999993</v>
      </c>
      <c r="AB529" s="752">
        <f t="shared" si="1620"/>
        <v>6615.1439999999993</v>
      </c>
      <c r="AC529" s="752">
        <f t="shared" si="1620"/>
        <v>6615.1439999999993</v>
      </c>
      <c r="AD529" s="752">
        <f t="shared" si="1620"/>
        <v>6615.1439999999993</v>
      </c>
      <c r="AE529" s="752"/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V529" si="1621">1580*$K$1</f>
        <v>6615.1439999999993</v>
      </c>
      <c r="AN529" s="752">
        <f t="shared" si="1621"/>
        <v>6615.1439999999993</v>
      </c>
      <c r="AO529" s="752">
        <f t="shared" si="1621"/>
        <v>6615.1439999999993</v>
      </c>
      <c r="AP529" s="752">
        <f t="shared" si="1621"/>
        <v>6615.1439999999993</v>
      </c>
      <c r="AQ529" s="752">
        <f t="shared" si="1621"/>
        <v>6615.1439999999993</v>
      </c>
      <c r="AR529" s="752">
        <f t="shared" si="1621"/>
        <v>6615.1439999999993</v>
      </c>
      <c r="AS529" s="752">
        <f t="shared" si="1621"/>
        <v>6615.1439999999993</v>
      </c>
      <c r="AT529" s="752">
        <f t="shared" si="1621"/>
        <v>6615.1439999999993</v>
      </c>
      <c r="AU529" s="752">
        <f t="shared" si="1621"/>
        <v>6615.1439999999993</v>
      </c>
      <c r="AV529" s="752">
        <f t="shared" si="1621"/>
        <v>6615.1439999999993</v>
      </c>
      <c r="AW529" s="752"/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22">1580*$K$1</f>
        <v>6615.1439999999993</v>
      </c>
      <c r="BF529" s="752">
        <f t="shared" si="1622"/>
        <v>6615.1439999999993</v>
      </c>
      <c r="BG529" s="752">
        <f t="shared" si="1622"/>
        <v>6615.1439999999993</v>
      </c>
      <c r="BH529" s="752">
        <f t="shared" si="1622"/>
        <v>6615.1439999999993</v>
      </c>
      <c r="BI529" s="752">
        <f t="shared" si="1622"/>
        <v>6615.1439999999993</v>
      </c>
      <c r="BJ529" s="752">
        <f t="shared" si="1622"/>
        <v>6615.1439999999993</v>
      </c>
      <c r="BK529" s="752">
        <f t="shared" si="1622"/>
        <v>6615.1439999999993</v>
      </c>
      <c r="BL529" s="752">
        <f t="shared" si="1622"/>
        <v>6615.1439999999993</v>
      </c>
      <c r="BM529" s="752">
        <f t="shared" si="1622"/>
        <v>6615.1439999999993</v>
      </c>
      <c r="BN529" s="752">
        <f t="shared" si="1622"/>
        <v>6615.1439999999993</v>
      </c>
      <c r="BO529" s="752"/>
      <c r="BP529" s="752"/>
      <c r="BQ529" s="752"/>
      <c r="BR529" s="752"/>
      <c r="BS529" s="752"/>
      <c r="BT529" s="752"/>
      <c r="BU529" s="746"/>
      <c r="BV529" s="752">
        <f t="shared" si="1622"/>
        <v>6615.1439999999993</v>
      </c>
      <c r="BW529" s="752">
        <f t="shared" si="1622"/>
        <v>6615.1439999999993</v>
      </c>
      <c r="BX529" s="752">
        <f t="shared" si="1622"/>
        <v>6615.1439999999993</v>
      </c>
      <c r="BY529" s="752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6615.1439999999984</v>
      </c>
      <c r="CD529" s="1321">
        <f t="shared" si="1526"/>
        <v>6615.1439999999993</v>
      </c>
      <c r="CE529" s="1322">
        <f t="shared" si="1594"/>
        <v>6615.1439999999993</v>
      </c>
      <c r="CF529" s="1322">
        <f t="shared" si="1594"/>
        <v>6615.1439999999993</v>
      </c>
      <c r="CG529" s="1322">
        <f t="shared" si="1594"/>
        <v>6615.1439999999993</v>
      </c>
      <c r="CH529" s="1322">
        <f t="shared" si="1594"/>
        <v>6615.1439999999993</v>
      </c>
      <c r="CI529" s="1323">
        <f t="shared" si="1594"/>
        <v>6615.1439999999993</v>
      </c>
      <c r="CJ529" s="1322">
        <f t="shared" si="1594"/>
        <v>6615.1439999999993</v>
      </c>
      <c r="CK529" s="1322">
        <f t="shared" si="1594"/>
        <v>6615.1439999999993</v>
      </c>
      <c r="CL529" s="1322">
        <f t="shared" si="1594"/>
        <v>6615.1439999999993</v>
      </c>
      <c r="CM529" s="1322">
        <f t="shared" si="1594"/>
        <v>6615.1439999999993</v>
      </c>
      <c r="CN529" s="1321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5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4" t="str">
        <f>IF(B528="","",B528*B529/B$46/365/$G$1)</f>
        <v/>
      </c>
      <c r="C530" s="754" t="str">
        <f t="shared" ref="C530:R530" si="1623">IF(C528="","",C528*C529/C$46/365/$G$1)</f>
        <v/>
      </c>
      <c r="D530" s="754" t="str">
        <f t="shared" si="1623"/>
        <v/>
      </c>
      <c r="E530" s="754" t="str">
        <f t="shared" si="1623"/>
        <v/>
      </c>
      <c r="F530" s="754" t="str">
        <f t="shared" si="1623"/>
        <v/>
      </c>
      <c r="G530" s="754" t="str">
        <f t="shared" si="1623"/>
        <v/>
      </c>
      <c r="H530" s="754" t="str">
        <f t="shared" si="1623"/>
        <v/>
      </c>
      <c r="I530" s="754" t="str">
        <f t="shared" si="1623"/>
        <v/>
      </c>
      <c r="J530" s="754" t="str">
        <f t="shared" si="1623"/>
        <v/>
      </c>
      <c r="K530" s="754" t="str">
        <f t="shared" si="1623"/>
        <v/>
      </c>
      <c r="L530" s="754" t="str">
        <f t="shared" si="1623"/>
        <v/>
      </c>
      <c r="M530" s="754" t="str">
        <f t="shared" si="1623"/>
        <v/>
      </c>
      <c r="N530" s="754" t="str">
        <f t="shared" si="1623"/>
        <v/>
      </c>
      <c r="O530" s="754" t="str">
        <f t="shared" si="1623"/>
        <v/>
      </c>
      <c r="P530" s="754" t="str">
        <f t="shared" si="1623"/>
        <v/>
      </c>
      <c r="Q530" s="754" t="str">
        <f t="shared" si="1623"/>
        <v/>
      </c>
      <c r="R530" s="754" t="str">
        <f t="shared" si="1623"/>
        <v/>
      </c>
      <c r="S530" s="581"/>
      <c r="T530" s="754">
        <f>IF(T528="","",T528*T529/T$46/365/$G$1)</f>
        <v>1.7162577833125775E-3</v>
      </c>
      <c r="U530" s="754" t="str">
        <f t="shared" ref="U530" si="1624">IF(U528="","",U528*U529/U$46/365/$G$1)</f>
        <v/>
      </c>
      <c r="V530" s="754" t="str">
        <f t="shared" ref="V530" si="1625">IF(V528="","",V528*V529/V$46/365/$G$1)</f>
        <v/>
      </c>
      <c r="W530" s="754" t="str">
        <f t="shared" ref="W530" si="1626">IF(W528="","",W528*W529/W$46/365/$G$1)</f>
        <v/>
      </c>
      <c r="X530" s="754" t="str">
        <f t="shared" ref="X530" si="1627">IF(X528="","",X528*X529/X$46/365/$G$1)</f>
        <v/>
      </c>
      <c r="Y530" s="754" t="str">
        <f t="shared" ref="Y530" si="1628">IF(Y528="","",Y528*Y529/Y$46/365/$G$1)</f>
        <v/>
      </c>
      <c r="Z530" s="754" t="str">
        <f t="shared" ref="Z530" si="1629">IF(Z528="","",Z528*Z529/Z$46/365/$G$1)</f>
        <v/>
      </c>
      <c r="AA530" s="754" t="str">
        <f t="shared" ref="AA530" si="1630">IF(AA528="","",AA528*AA529/AA$46/365/$G$1)</f>
        <v/>
      </c>
      <c r="AB530" s="754" t="str">
        <f t="shared" ref="AB530" si="1631">IF(AB528="","",AB528*AB529/AB$46/365/$G$1)</f>
        <v/>
      </c>
      <c r="AC530" s="754" t="str">
        <f t="shared" ref="AC530" si="1632">IF(AC528="","",AC528*AC529/AC$46/365/$G$1)</f>
        <v/>
      </c>
      <c r="AD530" s="754" t="str">
        <f t="shared" ref="AD530" si="1633">IF(AD528="","",AD528*AD529/AD$46/365/$G$1)</f>
        <v/>
      </c>
      <c r="AE530" s="754"/>
      <c r="AF530" s="754"/>
      <c r="AG530" s="754"/>
      <c r="AH530" s="754"/>
      <c r="AI530" s="754"/>
      <c r="AJ530" s="754"/>
      <c r="AK530" s="581"/>
      <c r="AL530" s="754" t="str">
        <f>IF(AL528="","",AL528*AL529/AL$46/365/$G$1)</f>
        <v/>
      </c>
      <c r="AM530" s="754" t="str">
        <f t="shared" ref="AM530" si="1634">IF(AM528="","",AM528*AM529/AM$46/365/$G$1)</f>
        <v/>
      </c>
      <c r="AN530" s="754" t="str">
        <f t="shared" ref="AN530" si="1635">IF(AN528="","",AN528*AN529/AN$46/365/$G$1)</f>
        <v/>
      </c>
      <c r="AO530" s="754" t="str">
        <f t="shared" ref="AO530" si="1636">IF(AO528="","",AO528*AO529/AO$46/365/$G$1)</f>
        <v/>
      </c>
      <c r="AP530" s="754">
        <f t="shared" ref="AP530" si="1637">IF(AP528="","",AP528*AP529/AP$46/365/$G$1)</f>
        <v>1.3345620523038604E-2</v>
      </c>
      <c r="AQ530" s="754" t="str">
        <f t="shared" ref="AQ530" si="1638">IF(AQ528="","",AQ528*AQ529/AQ$46/365/$G$1)</f>
        <v/>
      </c>
      <c r="AR530" s="754" t="str">
        <f t="shared" ref="AR530" si="1639">IF(AR528="","",AR528*AR529/AR$46/365/$G$1)</f>
        <v/>
      </c>
      <c r="AS530" s="754" t="str">
        <f t="shared" ref="AS530" si="1640">IF(AS528="","",AS528*AS529/AS$46/365/$G$1)</f>
        <v/>
      </c>
      <c r="AT530" s="754">
        <f t="shared" ref="AT530" si="1641">IF(AT528="","",AT528*AT529/AT$46/365/$G$1)</f>
        <v>1.8683868732254048E-2</v>
      </c>
      <c r="AU530" s="754">
        <f t="shared" ref="AU530" si="1642">IF(AU528="","",AU528*AU529/AU$46/365/$G$1)</f>
        <v>1.3345620523038604E-2</v>
      </c>
      <c r="AV530" s="754" t="str">
        <f t="shared" ref="AV530" si="1643">IF(AV528="","",AV528*AV529/AV$46/365/$G$1)</f>
        <v/>
      </c>
      <c r="AW530" s="754"/>
      <c r="AX530" s="754"/>
      <c r="AY530" s="754"/>
      <c r="AZ530" s="754"/>
      <c r="BA530" s="754"/>
      <c r="BB530" s="754"/>
      <c r="BC530" s="644"/>
      <c r="BD530" s="754">
        <f>IF(BD528="","",BD528*BD529/BD$46/365/$G$1)</f>
        <v>1.0297546699875465E-3</v>
      </c>
      <c r="BE530" s="754">
        <f t="shared" ref="BE530" si="1644">IF(BE528="","",BE528*BE529/BE$46/365/$G$1)</f>
        <v>2.0595093399750929E-3</v>
      </c>
      <c r="BF530" s="754">
        <f t="shared" ref="BF530" si="1645">IF(BF528="","",BF528*BF529/BF$46/365/$G$1)</f>
        <v>1.4828467247820669E-3</v>
      </c>
      <c r="BG530" s="754">
        <f t="shared" ref="BG530" si="1646">IF(BG528="","",BG528*BG529/BG$46/365/$G$1)</f>
        <v>1.2357056039850559E-3</v>
      </c>
      <c r="BH530" s="754">
        <f t="shared" ref="BH530" si="1647">IF(BH528="","",BH528*BH529/BH$46/365/$G$1)</f>
        <v>1.4828467247820669E-3</v>
      </c>
      <c r="BI530" s="754">
        <f t="shared" ref="BI530" si="1648">IF(BI528="","",BI528*BI529/BI$46/365/$G$1)</f>
        <v>2.4027608966376087E-3</v>
      </c>
      <c r="BJ530" s="754">
        <f t="shared" ref="BJ530" si="1649">IF(BJ528="","",BJ528*BJ529/BJ$46/365/$G$1)</f>
        <v>1.0297546699875465E-3</v>
      </c>
      <c r="BK530" s="754">
        <f t="shared" ref="BK530" si="1650">IF(BK528="","",BK528*BK529/BK$46/365/$G$1)</f>
        <v>7.7231600249065991E-4</v>
      </c>
      <c r="BL530" s="754">
        <f t="shared" ref="BL530" si="1651">IF(BL528="","",BL528*BL529/BL$46/365/$G$1)</f>
        <v>1.0297546699875465E-3</v>
      </c>
      <c r="BM530" s="754">
        <f t="shared" ref="BM530" si="1652">IF(BM528="","",BM528*BM529/BM$46/365/$G$1)</f>
        <v>1.5446320049813198E-3</v>
      </c>
      <c r="BN530" s="754">
        <f t="shared" ref="BN530" si="1653">IF(BN528="","",BN528*BN529/BN$46/365/$G$1)</f>
        <v>7.7231600249065991E-4</v>
      </c>
      <c r="BO530" s="754"/>
      <c r="BP530" s="754"/>
      <c r="BQ530" s="754"/>
      <c r="BR530" s="754"/>
      <c r="BS530" s="754"/>
      <c r="BT530" s="754"/>
      <c r="BU530" s="644"/>
      <c r="BV530" s="754" t="str">
        <f t="shared" ref="BV530:BY530" si="1654">IF(BV528="","",BV528*BV529/BV$46/365/$G$1)</f>
        <v/>
      </c>
      <c r="BW530" s="754">
        <f t="shared" si="1654"/>
        <v>0</v>
      </c>
      <c r="BX530" s="754">
        <f t="shared" si="1654"/>
        <v>1.2357056039850559E-2</v>
      </c>
      <c r="BY530" s="754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324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7.7231600249065991E-4</v>
      </c>
      <c r="CE530" s="1325">
        <f t="shared" si="1594"/>
        <v>7.7231600249065991E-4</v>
      </c>
      <c r="CF530" s="1325">
        <f t="shared" si="1594"/>
        <v>1.0297546699875465E-3</v>
      </c>
      <c r="CG530" s="1325">
        <f t="shared" si="1594"/>
        <v>1.0297546699875465E-3</v>
      </c>
      <c r="CH530" s="1325">
        <f t="shared" si="1594"/>
        <v>1.0297546699875465E-3</v>
      </c>
      <c r="CI530" s="1326">
        <f t="shared" si="1594"/>
        <v>1.2357056039850559E-3</v>
      </c>
      <c r="CJ530" s="1325">
        <f t="shared" si="1594"/>
        <v>1.4828467247820669E-3</v>
      </c>
      <c r="CK530" s="1325">
        <f t="shared" si="1594"/>
        <v>1.4828467247820669E-3</v>
      </c>
      <c r="CL530" s="1325">
        <f t="shared" si="1594"/>
        <v>1.5446320049813198E-3</v>
      </c>
      <c r="CM530" s="1325">
        <f t="shared" si="1594"/>
        <v>2.0595093399750929E-3</v>
      </c>
      <c r="CN530" s="1324">
        <f t="shared" si="1594"/>
        <v>2.4027608966376087E-3</v>
      </c>
      <c r="CO530" s="530" t="str">
        <f t="shared" si="1506"/>
        <v/>
      </c>
      <c r="CP530" s="531" t="str">
        <f t="shared" si="1507"/>
        <v/>
      </c>
      <c r="CQ530" s="531">
        <f t="shared" si="1508"/>
        <v>7.7231600249065991E-4</v>
      </c>
      <c r="CR530" s="531">
        <f t="shared" si="1509"/>
        <v>7.7231600249065991E-4</v>
      </c>
      <c r="CS530" s="531">
        <f t="shared" si="1510"/>
        <v>1.0297546699875465E-3</v>
      </c>
      <c r="CT530" s="531">
        <f t="shared" si="1511"/>
        <v>1.0297546699875465E-3</v>
      </c>
      <c r="CU530" s="532">
        <f t="shared" si="1512"/>
        <v>1.0297546699875465E-3</v>
      </c>
      <c r="CV530" s="532">
        <f t="shared" si="1513"/>
        <v>1.2357056039850559E-3</v>
      </c>
      <c r="CW530" s="532">
        <f t="shared" si="1514"/>
        <v>1.4828467247820669E-3</v>
      </c>
      <c r="CX530" s="531">
        <f t="shared" si="1515"/>
        <v>1.4828467247820669E-3</v>
      </c>
      <c r="CY530" s="531">
        <f t="shared" si="1516"/>
        <v>1.5446320049813198E-3</v>
      </c>
      <c r="CZ530" s="531">
        <f t="shared" si="1517"/>
        <v>2.0595093399750929E-3</v>
      </c>
      <c r="DA530" s="531">
        <f t="shared" si="1518"/>
        <v>2.4027608966376087E-3</v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5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/>
      <c r="K531" s="633"/>
      <c r="L531" s="633"/>
      <c r="M531" s="633"/>
      <c r="N531" s="633"/>
      <c r="O531" s="633"/>
      <c r="P531" s="633"/>
      <c r="Q531" s="633"/>
      <c r="R531" s="633"/>
      <c r="S531" s="646"/>
      <c r="T531" s="633"/>
      <c r="U531" s="633"/>
      <c r="V531" s="633"/>
      <c r="W531" s="633"/>
      <c r="X531" s="633"/>
      <c r="Y531" s="633"/>
      <c r="Z531" s="633"/>
      <c r="AA531" s="633"/>
      <c r="AB531" s="633"/>
      <c r="AC531" s="633"/>
      <c r="AD531" s="633"/>
      <c r="AE531" s="633"/>
      <c r="AF531" s="633"/>
      <c r="AG531" s="635"/>
      <c r="AH531" s="633"/>
      <c r="AI531" s="633"/>
      <c r="AJ531" s="635"/>
      <c r="AK531" s="646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4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4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80">
        <f>IF(DH531&lt;3,"",(SUM(BD531:BT531)-MIN(BD531:BT531)-MAX(BD531:BT531))/(DH531-2))</f>
        <v>82.222222222222229</v>
      </c>
      <c r="CD531" s="1321">
        <f t="shared" si="1526"/>
        <v>45</v>
      </c>
      <c r="CE531" s="1322">
        <f t="shared" si="1594"/>
        <v>60</v>
      </c>
      <c r="CF531" s="1322">
        <f t="shared" si="1594"/>
        <v>60</v>
      </c>
      <c r="CG531" s="1322">
        <f t="shared" si="1594"/>
        <v>80</v>
      </c>
      <c r="CH531" s="1322">
        <f t="shared" si="1594"/>
        <v>90</v>
      </c>
      <c r="CI531" s="1323">
        <f t="shared" si="1594"/>
        <v>90</v>
      </c>
      <c r="CJ531" s="1322">
        <f t="shared" si="1594"/>
        <v>90</v>
      </c>
      <c r="CK531" s="1322">
        <f t="shared" si="1594"/>
        <v>90</v>
      </c>
      <c r="CL531" s="1322">
        <f t="shared" si="1594"/>
        <v>90</v>
      </c>
      <c r="CM531" s="1322">
        <f t="shared" si="1594"/>
        <v>90</v>
      </c>
      <c r="CN531" s="1321">
        <f t="shared" si="1594"/>
        <v>140</v>
      </c>
      <c r="CO531" s="542" t="str">
        <f t="shared" si="1506"/>
        <v/>
      </c>
      <c r="CP531" s="543" t="str">
        <f t="shared" si="1507"/>
        <v/>
      </c>
      <c r="CQ531" s="543">
        <f t="shared" si="1508"/>
        <v>45</v>
      </c>
      <c r="CR531" s="543">
        <f t="shared" si="1509"/>
        <v>60</v>
      </c>
      <c r="CS531" s="543">
        <f t="shared" si="1510"/>
        <v>60</v>
      </c>
      <c r="CT531" s="543">
        <f t="shared" si="1511"/>
        <v>80</v>
      </c>
      <c r="CU531" s="544">
        <f t="shared" si="1512"/>
        <v>90</v>
      </c>
      <c r="CV531" s="544">
        <f t="shared" si="1513"/>
        <v>90</v>
      </c>
      <c r="CW531" s="544">
        <f t="shared" si="1514"/>
        <v>90</v>
      </c>
      <c r="CX531" s="543">
        <f t="shared" si="1515"/>
        <v>90</v>
      </c>
      <c r="CY531" s="543">
        <f t="shared" si="1516"/>
        <v>90</v>
      </c>
      <c r="CZ531" s="543">
        <f t="shared" si="1517"/>
        <v>90</v>
      </c>
      <c r="DA531" s="543">
        <f t="shared" si="1518"/>
        <v>140</v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5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51" t="str">
        <f>IF(B531="","",B528*B531)</f>
        <v/>
      </c>
      <c r="C532" s="751" t="str">
        <f t="shared" ref="C532:R532" si="1655">IF(C531="","",C528*C531)</f>
        <v/>
      </c>
      <c r="D532" s="751" t="str">
        <f t="shared" si="1655"/>
        <v/>
      </c>
      <c r="E532" s="751" t="str">
        <f t="shared" si="1655"/>
        <v/>
      </c>
      <c r="F532" s="751" t="str">
        <f t="shared" si="1655"/>
        <v/>
      </c>
      <c r="G532" s="751" t="str">
        <f t="shared" si="1655"/>
        <v/>
      </c>
      <c r="H532" s="751" t="str">
        <f t="shared" si="1655"/>
        <v/>
      </c>
      <c r="I532" s="751" t="str">
        <f t="shared" si="1655"/>
        <v/>
      </c>
      <c r="J532" s="751" t="str">
        <f t="shared" si="1655"/>
        <v/>
      </c>
      <c r="K532" s="751" t="str">
        <f t="shared" si="1655"/>
        <v/>
      </c>
      <c r="L532" s="751" t="str">
        <f t="shared" si="1655"/>
        <v/>
      </c>
      <c r="M532" s="751" t="str">
        <f t="shared" si="1655"/>
        <v/>
      </c>
      <c r="N532" s="751" t="str">
        <f t="shared" si="1655"/>
        <v/>
      </c>
      <c r="O532" s="751" t="str">
        <f t="shared" si="1655"/>
        <v/>
      </c>
      <c r="P532" s="751" t="str">
        <f t="shared" si="1655"/>
        <v/>
      </c>
      <c r="Q532" s="751" t="str">
        <f t="shared" si="1655"/>
        <v/>
      </c>
      <c r="R532" s="751" t="str">
        <f t="shared" si="1655"/>
        <v/>
      </c>
      <c r="S532" s="755"/>
      <c r="T532" s="751" t="str">
        <f>IF(T531="","",T528*T531)</f>
        <v/>
      </c>
      <c r="U532" s="751" t="str">
        <f t="shared" ref="U532" si="1656">IF(U531="","",U528*U531)</f>
        <v/>
      </c>
      <c r="V532" s="751" t="str">
        <f t="shared" ref="V532" si="1657">IF(V531="","",V528*V531)</f>
        <v/>
      </c>
      <c r="W532" s="751" t="str">
        <f t="shared" ref="W532" si="1658">IF(W531="","",W528*W531)</f>
        <v/>
      </c>
      <c r="X532" s="751" t="str">
        <f t="shared" ref="X532" si="1659">IF(X531="","",X528*X531)</f>
        <v/>
      </c>
      <c r="Y532" s="751" t="str">
        <f t="shared" ref="Y532" si="1660">IF(Y531="","",Y528*Y531)</f>
        <v/>
      </c>
      <c r="Z532" s="751" t="str">
        <f t="shared" ref="Z532" si="1661">IF(Z531="","",Z528*Z531)</f>
        <v/>
      </c>
      <c r="AA532" s="751" t="str">
        <f t="shared" ref="AA532" si="1662">IF(AA531="","",AA528*AA531)</f>
        <v/>
      </c>
      <c r="AB532" s="751" t="str">
        <f t="shared" ref="AB532" si="1663">IF(AB531="","",AB528*AB531)</f>
        <v/>
      </c>
      <c r="AC532" s="751" t="str">
        <f t="shared" ref="AC532" si="1664">IF(AC531="","",AC528*AC531)</f>
        <v/>
      </c>
      <c r="AD532" s="751" t="str">
        <f t="shared" ref="AD532" si="1665">IF(AD531="","",AD528*AD531)</f>
        <v/>
      </c>
      <c r="AE532" s="751"/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6">IF(AM531="","",AM528*AM531)</f>
        <v/>
      </c>
      <c r="AN532" s="751" t="str">
        <f t="shared" ref="AN532" si="1667">IF(AN531="","",AN528*AN531)</f>
        <v/>
      </c>
      <c r="AO532" s="751" t="str">
        <f t="shared" ref="AO532" si="1668">IF(AO531="","",AO528*AO531)</f>
        <v/>
      </c>
      <c r="AP532" s="751">
        <f t="shared" ref="AP532" si="1669">IF(AP531="","",AP528*AP531)</f>
        <v>3900.96</v>
      </c>
      <c r="AQ532" s="751" t="str">
        <f t="shared" ref="AQ532" si="1670">IF(AQ531="","",AQ528*AQ531)</f>
        <v/>
      </c>
      <c r="AR532" s="751" t="str">
        <f t="shared" ref="AR532" si="1671">IF(AR531="","",AR528*AR531)</f>
        <v/>
      </c>
      <c r="AS532" s="751" t="str">
        <f t="shared" ref="AS532" si="1672">IF(AS531="","",AS528*AS531)</f>
        <v/>
      </c>
      <c r="AT532" s="751" t="str">
        <f t="shared" ref="AT532" si="1673">IF(AT531="","",AT528*AT531)</f>
        <v/>
      </c>
      <c r="AU532" s="751" t="str">
        <f t="shared" ref="AU532" si="1674">IF(AU531="","",AU528*AU531)</f>
        <v/>
      </c>
      <c r="AV532" s="751" t="str">
        <f t="shared" ref="AV532" si="1675">IF(AV531="","",AV528*AV531)</f>
        <v/>
      </c>
      <c r="AW532" s="751"/>
      <c r="AX532" s="751"/>
      <c r="AY532" s="751"/>
      <c r="AZ532" s="751"/>
      <c r="BA532" s="751"/>
      <c r="BB532" s="751"/>
      <c r="BC532" s="755"/>
      <c r="BD532" s="751">
        <f>IF(BD531="","",BD528*BD531)</f>
        <v>270</v>
      </c>
      <c r="BE532" s="751">
        <f t="shared" ref="BE532" si="1676">IF(BE531="","",BE528*BE531)</f>
        <v>270</v>
      </c>
      <c r="BF532" s="751">
        <f t="shared" ref="BF532" si="1677">IF(BF531="","",BF528*BF531)</f>
        <v>216</v>
      </c>
      <c r="BG532" s="751">
        <f t="shared" ref="BG532" si="1678">IF(BG531="","",BG528*BG531)</f>
        <v>216</v>
      </c>
      <c r="BH532" s="751">
        <f t="shared" ref="BH532" si="1679">IF(BH531="","",BH528*BH531)</f>
        <v>288</v>
      </c>
      <c r="BI532" s="751">
        <f t="shared" ref="BI532" si="1680">IF(BI531="","",BI528*BI531)</f>
        <v>490</v>
      </c>
      <c r="BJ532" s="751">
        <f t="shared" ref="BJ532" si="1681">IF(BJ531="","",BJ528*BJ531)</f>
        <v>270</v>
      </c>
      <c r="BK532" s="751">
        <f t="shared" ref="BK532" si="1682">IF(BK531="","",BK528*BK531)</f>
        <v>270</v>
      </c>
      <c r="BL532" s="751">
        <f t="shared" ref="BL532" si="1683">IF(BL531="","",BL528*BL531)</f>
        <v>270</v>
      </c>
      <c r="BM532" s="751">
        <f t="shared" ref="BM532" si="1684">IF(BM531="","",BM528*BM531)</f>
        <v>270</v>
      </c>
      <c r="BN532" s="751">
        <f t="shared" ref="BN532" si="1685">IF(BN531="","",BN528*BN531)</f>
        <v>135</v>
      </c>
      <c r="BO532" s="751"/>
      <c r="BP532" s="751"/>
      <c r="BQ532" s="751"/>
      <c r="BR532" s="751"/>
      <c r="BS532" s="751"/>
      <c r="BT532" s="751"/>
      <c r="BU532" s="755"/>
      <c r="BV532" s="751" t="str">
        <f t="shared" ref="BV532" si="1686">IF(BV531="","",BV528*BV531)</f>
        <v/>
      </c>
      <c r="BW532" s="751" t="str">
        <f t="shared" ref="BW532" si="1687">IF(BW531="","",BW528*BW531)</f>
        <v/>
      </c>
      <c r="BX532" s="751">
        <f>IF(BX531="","",BX528*BX531)</f>
        <v>2844</v>
      </c>
      <c r="BY532" s="751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80">
        <f>IF(DH532&lt;3,"",(SUM(BD532:BT532)-MIN(BD532:BT532)-MAX(BD532:BT532))/(DH532-2))</f>
        <v>260</v>
      </c>
      <c r="CD532" s="1321">
        <f t="shared" si="1526"/>
        <v>135</v>
      </c>
      <c r="CE532" s="1322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216</v>
      </c>
      <c r="CF532" s="1322">
        <f t="shared" si="1689"/>
        <v>216</v>
      </c>
      <c r="CG532" s="1322">
        <f t="shared" si="1689"/>
        <v>270</v>
      </c>
      <c r="CH532" s="1322">
        <f t="shared" si="1689"/>
        <v>270</v>
      </c>
      <c r="CI532" s="1323">
        <f t="shared" si="1689"/>
        <v>270</v>
      </c>
      <c r="CJ532" s="1322">
        <f t="shared" si="1689"/>
        <v>270</v>
      </c>
      <c r="CK532" s="1322">
        <f t="shared" si="1689"/>
        <v>270</v>
      </c>
      <c r="CL532" s="1322">
        <f t="shared" si="1689"/>
        <v>270</v>
      </c>
      <c r="CM532" s="1322">
        <f t="shared" si="1689"/>
        <v>288</v>
      </c>
      <c r="CN532" s="1321">
        <f t="shared" si="1689"/>
        <v>490</v>
      </c>
      <c r="CO532" s="542" t="str">
        <f t="shared" si="1506"/>
        <v/>
      </c>
      <c r="CP532" s="543" t="str">
        <f t="shared" si="1507"/>
        <v/>
      </c>
      <c r="CQ532" s="543">
        <f t="shared" si="1508"/>
        <v>135</v>
      </c>
      <c r="CR532" s="543">
        <f t="shared" si="1509"/>
        <v>216</v>
      </c>
      <c r="CS532" s="543">
        <f t="shared" si="1510"/>
        <v>216</v>
      </c>
      <c r="CT532" s="543">
        <f t="shared" si="1511"/>
        <v>270</v>
      </c>
      <c r="CU532" s="544">
        <f t="shared" si="1512"/>
        <v>270</v>
      </c>
      <c r="CV532" s="544">
        <f t="shared" si="1513"/>
        <v>270</v>
      </c>
      <c r="CW532" s="544">
        <f t="shared" si="1514"/>
        <v>270</v>
      </c>
      <c r="CX532" s="543">
        <f t="shared" si="1515"/>
        <v>270</v>
      </c>
      <c r="CY532" s="543">
        <f t="shared" si="1516"/>
        <v>270</v>
      </c>
      <c r="CZ532" s="543">
        <f t="shared" si="1517"/>
        <v>288</v>
      </c>
      <c r="DA532" s="543">
        <f t="shared" si="1518"/>
        <v>490</v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5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5" t="s">
        <v>770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 t="s">
        <v>269</v>
      </c>
      <c r="O533" s="633" t="s">
        <v>269</v>
      </c>
      <c r="P533" s="633" t="s">
        <v>269</v>
      </c>
      <c r="Q533" s="633" t="s">
        <v>269</v>
      </c>
      <c r="R533" s="633" t="s">
        <v>269</v>
      </c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/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/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/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5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4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4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4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4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80" t="str">
        <f t="shared" ref="CC534:CC544" si="1693">IF(DH534&lt;3,"",(SUM(BD534:BT534)-MIN(BD534:BT534)-MAX(BD534:BT534))/(DH534-2))</f>
        <v/>
      </c>
      <c r="CD534" s="1321" t="str">
        <f t="shared" si="1526"/>
        <v/>
      </c>
      <c r="CE534" s="1322" t="str">
        <f t="shared" si="1689"/>
        <v/>
      </c>
      <c r="CF534" s="1322" t="str">
        <f t="shared" si="1689"/>
        <v/>
      </c>
      <c r="CG534" s="1322" t="str">
        <f t="shared" si="1689"/>
        <v/>
      </c>
      <c r="CH534" s="1322" t="str">
        <f t="shared" si="1689"/>
        <v/>
      </c>
      <c r="CI534" s="1323" t="str">
        <f t="shared" si="1689"/>
        <v/>
      </c>
      <c r="CJ534" s="1322" t="str">
        <f t="shared" si="1689"/>
        <v/>
      </c>
      <c r="CK534" s="1322" t="str">
        <f t="shared" si="1689"/>
        <v/>
      </c>
      <c r="CL534" s="1322" t="str">
        <f t="shared" si="1689"/>
        <v/>
      </c>
      <c r="CM534" s="1322" t="str">
        <f t="shared" si="1689"/>
        <v/>
      </c>
      <c r="CN534" s="1321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5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4" t="s">
        <v>288</v>
      </c>
      <c r="B535" s="752">
        <f>2150*$K$1</f>
        <v>9001.619999999999</v>
      </c>
      <c r="C535" s="752">
        <f t="shared" ref="C535:R535" si="1694">2150*$K$1</f>
        <v>9001.619999999999</v>
      </c>
      <c r="D535" s="752">
        <f t="shared" si="1694"/>
        <v>9001.619999999999</v>
      </c>
      <c r="E535" s="752">
        <f t="shared" si="1694"/>
        <v>9001.619999999999</v>
      </c>
      <c r="F535" s="752">
        <f t="shared" si="1694"/>
        <v>9001.619999999999</v>
      </c>
      <c r="G535" s="752">
        <f t="shared" si="1694"/>
        <v>9001.619999999999</v>
      </c>
      <c r="H535" s="752">
        <f t="shared" si="1694"/>
        <v>9001.619999999999</v>
      </c>
      <c r="I535" s="752">
        <f t="shared" si="1694"/>
        <v>9001.619999999999</v>
      </c>
      <c r="J535" s="752">
        <f t="shared" si="1694"/>
        <v>9001.619999999999</v>
      </c>
      <c r="K535" s="752">
        <f t="shared" si="1694"/>
        <v>9001.619999999999</v>
      </c>
      <c r="L535" s="752">
        <f t="shared" si="1694"/>
        <v>9001.619999999999</v>
      </c>
      <c r="M535" s="752">
        <f t="shared" si="1694"/>
        <v>9001.619999999999</v>
      </c>
      <c r="N535" s="752">
        <f t="shared" si="1694"/>
        <v>9001.619999999999</v>
      </c>
      <c r="O535" s="752">
        <f t="shared" si="1694"/>
        <v>9001.619999999999</v>
      </c>
      <c r="P535" s="752">
        <f t="shared" si="1694"/>
        <v>9001.619999999999</v>
      </c>
      <c r="Q535" s="752">
        <f t="shared" si="1694"/>
        <v>9001.619999999999</v>
      </c>
      <c r="R535" s="752">
        <f t="shared" si="1694"/>
        <v>9001.619999999999</v>
      </c>
      <c r="S535" s="595"/>
      <c r="T535" s="752">
        <f>2150*$K$1</f>
        <v>9001.619999999999</v>
      </c>
      <c r="U535" s="752">
        <f t="shared" ref="U535:AD535" si="1695">2150*$K$1</f>
        <v>9001.619999999999</v>
      </c>
      <c r="V535" s="752">
        <f t="shared" si="1695"/>
        <v>9001.619999999999</v>
      </c>
      <c r="W535" s="752">
        <f t="shared" si="1695"/>
        <v>9001.619999999999</v>
      </c>
      <c r="X535" s="752">
        <f t="shared" si="1695"/>
        <v>9001.619999999999</v>
      </c>
      <c r="Y535" s="752">
        <f t="shared" si="1695"/>
        <v>9001.619999999999</v>
      </c>
      <c r="Z535" s="752">
        <f t="shared" si="1695"/>
        <v>9001.619999999999</v>
      </c>
      <c r="AA535" s="752">
        <f t="shared" si="1695"/>
        <v>9001.619999999999</v>
      </c>
      <c r="AB535" s="752">
        <f t="shared" si="1695"/>
        <v>9001.619999999999</v>
      </c>
      <c r="AC535" s="752">
        <f t="shared" si="1695"/>
        <v>9001.619999999999</v>
      </c>
      <c r="AD535" s="752">
        <f t="shared" si="1695"/>
        <v>9001.619999999999</v>
      </c>
      <c r="AE535" s="752"/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V535" si="1696">2150*$K$1</f>
        <v>9001.619999999999</v>
      </c>
      <c r="AN535" s="752">
        <f t="shared" si="1696"/>
        <v>9001.619999999999</v>
      </c>
      <c r="AO535" s="752">
        <f t="shared" si="1696"/>
        <v>9001.619999999999</v>
      </c>
      <c r="AP535" s="752">
        <f t="shared" si="1696"/>
        <v>9001.619999999999</v>
      </c>
      <c r="AQ535" s="752">
        <f t="shared" si="1696"/>
        <v>9001.619999999999</v>
      </c>
      <c r="AR535" s="752">
        <f t="shared" si="1696"/>
        <v>9001.619999999999</v>
      </c>
      <c r="AS535" s="752">
        <f t="shared" si="1696"/>
        <v>9001.619999999999</v>
      </c>
      <c r="AT535" s="752">
        <f t="shared" si="1696"/>
        <v>9001.619999999999</v>
      </c>
      <c r="AU535" s="752">
        <f t="shared" si="1696"/>
        <v>9001.619999999999</v>
      </c>
      <c r="AV535" s="752">
        <f t="shared" si="1696"/>
        <v>9001.619999999999</v>
      </c>
      <c r="AW535" s="752"/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697">2150*$K$1</f>
        <v>9001.619999999999</v>
      </c>
      <c r="BF535" s="752">
        <f t="shared" si="1697"/>
        <v>9001.619999999999</v>
      </c>
      <c r="BG535" s="752">
        <f t="shared" si="1697"/>
        <v>9001.619999999999</v>
      </c>
      <c r="BH535" s="752">
        <f t="shared" si="1697"/>
        <v>9001.619999999999</v>
      </c>
      <c r="BI535" s="752">
        <f t="shared" si="1697"/>
        <v>9001.619999999999</v>
      </c>
      <c r="BJ535" s="752">
        <f t="shared" si="1697"/>
        <v>9001.619999999999</v>
      </c>
      <c r="BK535" s="752">
        <f t="shared" si="1697"/>
        <v>9001.619999999999</v>
      </c>
      <c r="BL535" s="752">
        <f t="shared" si="1697"/>
        <v>9001.619999999999</v>
      </c>
      <c r="BM535" s="752">
        <f t="shared" si="1697"/>
        <v>9001.619999999999</v>
      </c>
      <c r="BN535" s="752">
        <f t="shared" si="1697"/>
        <v>9001.619999999999</v>
      </c>
      <c r="BO535" s="752"/>
      <c r="BP535" s="752"/>
      <c r="BQ535" s="752"/>
      <c r="BR535" s="752"/>
      <c r="BS535" s="752"/>
      <c r="BT535" s="752"/>
      <c r="BU535" s="746"/>
      <c r="BV535" s="752">
        <f t="shared" si="1697"/>
        <v>9001.619999999999</v>
      </c>
      <c r="BW535" s="752">
        <f t="shared" si="1697"/>
        <v>9001.619999999999</v>
      </c>
      <c r="BX535" s="752">
        <f t="shared" si="1697"/>
        <v>9001.619999999999</v>
      </c>
      <c r="BY535" s="752">
        <f t="shared" si="1697"/>
        <v>9001.619999999999</v>
      </c>
      <c r="BZ535" s="590">
        <f t="shared" si="1690"/>
        <v>9001.6199999999972</v>
      </c>
      <c r="CA535" s="590">
        <f t="shared" si="1691"/>
        <v>9001.6199999999972</v>
      </c>
      <c r="CB535" s="590">
        <f t="shared" si="1692"/>
        <v>9001.6199999999972</v>
      </c>
      <c r="CC535" s="680">
        <f t="shared" si="1693"/>
        <v>9001.6199999999972</v>
      </c>
      <c r="CD535" s="1321">
        <f t="shared" si="1526"/>
        <v>9001.619999999999</v>
      </c>
      <c r="CE535" s="1322">
        <f t="shared" si="1689"/>
        <v>9001.619999999999</v>
      </c>
      <c r="CF535" s="1322">
        <f t="shared" si="1689"/>
        <v>9001.619999999999</v>
      </c>
      <c r="CG535" s="1322">
        <f t="shared" si="1689"/>
        <v>9001.619999999999</v>
      </c>
      <c r="CH535" s="1322">
        <f t="shared" si="1689"/>
        <v>9001.619999999999</v>
      </c>
      <c r="CI535" s="1323">
        <f t="shared" si="1689"/>
        <v>9001.619999999999</v>
      </c>
      <c r="CJ535" s="1322">
        <f t="shared" si="1689"/>
        <v>9001.619999999999</v>
      </c>
      <c r="CK535" s="1322">
        <f t="shared" si="1689"/>
        <v>9001.619999999999</v>
      </c>
      <c r="CL535" s="1322">
        <f t="shared" si="1689"/>
        <v>9001.619999999999</v>
      </c>
      <c r="CM535" s="1322">
        <f t="shared" si="1689"/>
        <v>9001.619999999999</v>
      </c>
      <c r="CN535" s="1321">
        <f t="shared" si="1689"/>
        <v>9001.619999999999</v>
      </c>
      <c r="CO535" s="542" t="str">
        <f t="shared" si="1506"/>
        <v/>
      </c>
      <c r="CP535" s="543" t="str">
        <f t="shared" si="1507"/>
        <v/>
      </c>
      <c r="CQ535" s="543">
        <f t="shared" si="1508"/>
        <v>9001.619999999999</v>
      </c>
      <c r="CR535" s="543">
        <f t="shared" si="1509"/>
        <v>9001.619999999999</v>
      </c>
      <c r="CS535" s="543">
        <f t="shared" si="1510"/>
        <v>9001.619999999999</v>
      </c>
      <c r="CT535" s="543">
        <f t="shared" si="1511"/>
        <v>9001.619999999999</v>
      </c>
      <c r="CU535" s="544">
        <f t="shared" si="1512"/>
        <v>9001.619999999999</v>
      </c>
      <c r="CV535" s="544">
        <f t="shared" si="1513"/>
        <v>9001.619999999999</v>
      </c>
      <c r="CW535" s="544">
        <f t="shared" si="1514"/>
        <v>9001.619999999999</v>
      </c>
      <c r="CX535" s="543">
        <f t="shared" si="1515"/>
        <v>9001.619999999999</v>
      </c>
      <c r="CY535" s="543">
        <f t="shared" si="1516"/>
        <v>9001.619999999999</v>
      </c>
      <c r="CZ535" s="543">
        <f t="shared" si="1517"/>
        <v>9001.619999999999</v>
      </c>
      <c r="DA535" s="543">
        <f t="shared" si="1518"/>
        <v>9001.619999999999</v>
      </c>
      <c r="DB535" s="543" t="str">
        <f t="shared" si="1519"/>
        <v/>
      </c>
      <c r="DC535" s="542" t="str">
        <f t="shared" si="1520"/>
        <v/>
      </c>
      <c r="DD535" s="541" t="str">
        <f t="shared" si="1521"/>
        <v/>
      </c>
      <c r="DE535" s="645">
        <f t="shared" si="1615"/>
        <v>17</v>
      </c>
      <c r="DF535" s="99">
        <f t="shared" si="1616"/>
        <v>11</v>
      </c>
      <c r="DG535" s="99">
        <f t="shared" si="1617"/>
        <v>11</v>
      </c>
      <c r="DH535" s="99">
        <f t="shared" si="1618"/>
        <v>11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4" t="str">
        <f>IF(B534="","",B534*B535/B$46/365/$G$1)</f>
        <v/>
      </c>
      <c r="C536" s="754" t="str">
        <f t="shared" ref="C536" si="1698">IF(C534="","",C534*C535/C$46/365/$G$1)</f>
        <v/>
      </c>
      <c r="D536" s="754" t="str">
        <f t="shared" ref="D536" si="1699">IF(D534="","",D534*D535/D$46/365/$G$1)</f>
        <v/>
      </c>
      <c r="E536" s="754" t="str">
        <f t="shared" ref="E536" si="1700">IF(E534="","",E534*E535/E$46/365/$G$1)</f>
        <v/>
      </c>
      <c r="F536" s="754" t="str">
        <f t="shared" ref="F536" si="1701">IF(F534="","",F534*F535/F$46/365/$G$1)</f>
        <v/>
      </c>
      <c r="G536" s="754" t="str">
        <f t="shared" ref="G536" si="1702">IF(G534="","",G534*G535/G$46/365/$G$1)</f>
        <v/>
      </c>
      <c r="H536" s="754" t="str">
        <f t="shared" ref="H536" si="1703">IF(H534="","",H534*H535/H$46/365/$G$1)</f>
        <v/>
      </c>
      <c r="I536" s="754" t="str">
        <f t="shared" ref="I536" si="1704">IF(I534="","",I534*I535/I$46/365/$G$1)</f>
        <v/>
      </c>
      <c r="J536" s="754" t="str">
        <f t="shared" ref="J536" si="1705">IF(J534="","",J534*J535/J$46/365/$G$1)</f>
        <v/>
      </c>
      <c r="K536" s="754" t="str">
        <f t="shared" ref="K536" si="1706">IF(K534="","",K534*K535/K$46/365/$G$1)</f>
        <v/>
      </c>
      <c r="L536" s="754" t="str">
        <f t="shared" ref="L536" si="1707">IF(L534="","",L534*L535/L$46/365/$G$1)</f>
        <v/>
      </c>
      <c r="M536" s="754" t="str">
        <f t="shared" ref="M536" si="1708">IF(M534="","",M534*M535/M$46/365/$G$1)</f>
        <v/>
      </c>
      <c r="N536" s="754" t="str">
        <f t="shared" ref="N536" si="1709">IF(N534="","",N534*N535/N$46/365/$G$1)</f>
        <v/>
      </c>
      <c r="O536" s="754" t="str">
        <f t="shared" ref="O536" si="1710">IF(O534="","",O534*O535/O$46/365/$G$1)</f>
        <v/>
      </c>
      <c r="P536" s="754" t="str">
        <f t="shared" ref="P536" si="1711">IF(P534="","",P534*P535/P$46/365/$G$1)</f>
        <v/>
      </c>
      <c r="Q536" s="754" t="str">
        <f t="shared" ref="Q536" si="1712">IF(Q534="","",Q534*Q535/Q$46/365/$G$1)</f>
        <v/>
      </c>
      <c r="R536" s="754" t="str">
        <f t="shared" ref="R536" si="1713">IF(R534="","",R534*R535/R$46/365/$G$1)</f>
        <v/>
      </c>
      <c r="S536" s="581"/>
      <c r="T536" s="754" t="str">
        <f>IF(T534="","",T534*T535/T$46/365/$G$1)</f>
        <v/>
      </c>
      <c r="U536" s="754" t="str">
        <f t="shared" ref="U536" si="1714">IF(U534="","",U534*U535/U$46/365/$G$1)</f>
        <v/>
      </c>
      <c r="V536" s="754" t="str">
        <f t="shared" ref="V536" si="1715">IF(V534="","",V534*V535/V$46/365/$G$1)</f>
        <v/>
      </c>
      <c r="W536" s="754" t="str">
        <f t="shared" ref="W536" si="1716">IF(W534="","",W534*W535/W$46/365/$G$1)</f>
        <v/>
      </c>
      <c r="X536" s="754" t="str">
        <f t="shared" ref="X536" si="1717">IF(X534="","",X534*X535/X$46/365/$G$1)</f>
        <v/>
      </c>
      <c r="Y536" s="754" t="str">
        <f t="shared" ref="Y536" si="1718">IF(Y534="","",Y534*Y535/Y$46/365/$G$1)</f>
        <v/>
      </c>
      <c r="Z536" s="754" t="str">
        <f t="shared" ref="Z536" si="1719">IF(Z534="","",Z534*Z535/Z$46/365/$G$1)</f>
        <v/>
      </c>
      <c r="AA536" s="754" t="str">
        <f t="shared" ref="AA536" si="1720">IF(AA534="","",AA534*AA535/AA$46/365/$G$1)</f>
        <v/>
      </c>
      <c r="AB536" s="754" t="str">
        <f t="shared" ref="AB536" si="1721">IF(AB534="","",AB534*AB535/AB$46/365/$G$1)</f>
        <v/>
      </c>
      <c r="AC536" s="754" t="str">
        <f t="shared" ref="AC536" si="1722">IF(AC534="","",AC534*AC535/AC$46/365/$G$1)</f>
        <v/>
      </c>
      <c r="AD536" s="754" t="str">
        <f t="shared" ref="AD536" si="1723">IF(AD534="","",AD534*AD535/AD$46/365/$G$1)</f>
        <v/>
      </c>
      <c r="AE536" s="754"/>
      <c r="AF536" s="754"/>
      <c r="AG536" s="754"/>
      <c r="AH536" s="754"/>
      <c r="AI536" s="754"/>
      <c r="AJ536" s="754"/>
      <c r="AK536" s="581"/>
      <c r="AL536" s="754">
        <f>IF(AL534="","",AL534*AL535/AL$46/365/$G$1)</f>
        <v>1.7515605541718552E-3</v>
      </c>
      <c r="AM536" s="754" t="str">
        <f t="shared" ref="AM536" si="1724">IF(AM534="","",AM534*AM535/AM$46/365/$G$1)</f>
        <v/>
      </c>
      <c r="AN536" s="754" t="str">
        <f t="shared" ref="AN536" si="1725">IF(AN534="","",AN534*AN535/AN$46/365/$G$1)</f>
        <v/>
      </c>
      <c r="AO536" s="754">
        <f t="shared" ref="AO536" si="1726">IF(AO534="","",AO534*AO535/AO$46/365/$G$1)</f>
        <v>2.0017834904821202E-3</v>
      </c>
      <c r="AP536" s="754" t="str">
        <f t="shared" ref="AP536" si="1727">IF(AP534="","",AP534*AP535/AP$46/365/$G$1)</f>
        <v/>
      </c>
      <c r="AQ536" s="754" t="str">
        <f t="shared" ref="AQ536" si="1728">IF(AQ534="","",AQ534*AQ535/AQ$46/365/$G$1)</f>
        <v/>
      </c>
      <c r="AR536" s="754">
        <f t="shared" ref="AR536" si="1729">IF(AR534="","",AR534*AR535/AR$46/365/$G$1)</f>
        <v>4.8042803771570887E-3</v>
      </c>
      <c r="AS536" s="754" t="str">
        <f t="shared" ref="AS536" si="1730">IF(AS534="","",AS534*AS535/AS$46/365/$G$1)</f>
        <v/>
      </c>
      <c r="AT536" s="754" t="str">
        <f t="shared" ref="AT536" si="1731">IF(AT534="","",AT534*AT535/AT$46/365/$G$1)</f>
        <v/>
      </c>
      <c r="AU536" s="754" t="str">
        <f t="shared" ref="AU536" si="1732">IF(AU534="","",AU534*AU535/AU$46/365/$G$1)</f>
        <v/>
      </c>
      <c r="AV536" s="754" t="str">
        <f t="shared" ref="AV536" si="1733">IF(AV534="","",AV534*AV535/AV$46/365/$G$1)</f>
        <v/>
      </c>
      <c r="AW536" s="754"/>
      <c r="AX536" s="754"/>
      <c r="AY536" s="754"/>
      <c r="AZ536" s="754"/>
      <c r="BA536" s="754"/>
      <c r="BB536" s="754"/>
      <c r="BC536" s="644"/>
      <c r="BD536" s="754" t="str">
        <f>IF(BD534="","",BD534*BD535/BD$46/365/$G$1)</f>
        <v/>
      </c>
      <c r="BE536" s="754" t="str">
        <f t="shared" ref="BE536" si="1734">IF(BE534="","",BE534*BE535/BE$46/365/$G$1)</f>
        <v/>
      </c>
      <c r="BF536" s="754" t="str">
        <f t="shared" ref="BF536" si="1735">IF(BF534="","",BF534*BF535/BF$46/365/$G$1)</f>
        <v/>
      </c>
      <c r="BG536" s="754" t="str">
        <f t="shared" ref="BG536" si="1736">IF(BG534="","",BG534*BG535/BG$46/365/$G$1)</f>
        <v/>
      </c>
      <c r="BH536" s="754" t="str">
        <f t="shared" ref="BH536" si="1737">IF(BH534="","",BH534*BH535/BH$46/365/$G$1)</f>
        <v/>
      </c>
      <c r="BI536" s="754" t="str">
        <f t="shared" ref="BI536" si="1738">IF(BI534="","",BI534*BI535/BI$46/365/$G$1)</f>
        <v/>
      </c>
      <c r="BJ536" s="754" t="str">
        <f t="shared" ref="BJ536" si="1739">IF(BJ534="","",BJ534*BJ535/BJ$46/365/$G$1)</f>
        <v/>
      </c>
      <c r="BK536" s="754" t="str">
        <f t="shared" ref="BK536" si="1740">IF(BK534="","",BK534*BK535/BK$46/365/$G$1)</f>
        <v/>
      </c>
      <c r="BL536" s="754" t="str">
        <f t="shared" ref="BL536" si="1741">IF(BL534="","",BL534*BL535/BL$46/365/$G$1)</f>
        <v/>
      </c>
      <c r="BM536" s="754" t="str">
        <f t="shared" ref="BM536" si="1742">IF(BM534="","",BM534*BM535/BM$46/365/$G$1)</f>
        <v/>
      </c>
      <c r="BN536" s="754" t="str">
        <f t="shared" ref="BN536" si="1743">IF(BN534="","",BN534*BN535/BN$46/365/$G$1)</f>
        <v/>
      </c>
      <c r="BO536" s="754"/>
      <c r="BP536" s="754"/>
      <c r="BQ536" s="754"/>
      <c r="BR536" s="754"/>
      <c r="BS536" s="754"/>
      <c r="BT536" s="754"/>
      <c r="BU536" s="644"/>
      <c r="BV536" s="754" t="str">
        <f t="shared" ref="BV536" si="1744">IF(BV534="","",BV534*BV535/BV$46/365/$G$1)</f>
        <v/>
      </c>
      <c r="BW536" s="754" t="str">
        <f t="shared" ref="BW536" si="1745">IF(BW534="","",BW534*BW535/BW$46/365/$G$1)</f>
        <v/>
      </c>
      <c r="BX536" s="754" t="str">
        <f t="shared" ref="BX536" si="1746">IF(BX534="","",BX534*BX535/BX$46/365/$G$1)</f>
        <v/>
      </c>
      <c r="BY536" s="754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2.0017834904821211E-3</v>
      </c>
      <c r="CC536" s="615" t="str">
        <f t="shared" si="1693"/>
        <v/>
      </c>
      <c r="CD536" s="1324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5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5" t="str">
        <f t="shared" si="1748"/>
        <v/>
      </c>
      <c r="CG536" s="1325" t="str">
        <f t="shared" si="1748"/>
        <v/>
      </c>
      <c r="CH536" s="1325" t="str">
        <f t="shared" si="1748"/>
        <v/>
      </c>
      <c r="CI536" s="1326" t="str">
        <f t="shared" si="1748"/>
        <v/>
      </c>
      <c r="CJ536" s="1325" t="str">
        <f t="shared" si="1748"/>
        <v/>
      </c>
      <c r="CK536" s="1325" t="str">
        <f t="shared" si="1748"/>
        <v/>
      </c>
      <c r="CL536" s="1325" t="str">
        <f t="shared" si="1748"/>
        <v/>
      </c>
      <c r="CM536" s="1325" t="str">
        <f t="shared" si="1748"/>
        <v/>
      </c>
      <c r="CN536" s="1324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5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4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4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4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4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80" t="str">
        <f t="shared" si="1693"/>
        <v/>
      </c>
      <c r="CD537" s="1321" t="str">
        <f t="shared" si="1526"/>
        <v/>
      </c>
      <c r="CE537" s="1322" t="str">
        <f t="shared" si="1689"/>
        <v/>
      </c>
      <c r="CF537" s="1322" t="str">
        <f t="shared" si="1689"/>
        <v/>
      </c>
      <c r="CG537" s="1322" t="str">
        <f t="shared" si="1689"/>
        <v/>
      </c>
      <c r="CH537" s="1322" t="str">
        <f t="shared" si="1689"/>
        <v/>
      </c>
      <c r="CI537" s="1323" t="str">
        <f t="shared" si="1689"/>
        <v/>
      </c>
      <c r="CJ537" s="1322" t="str">
        <f t="shared" si="1689"/>
        <v/>
      </c>
      <c r="CK537" s="1322" t="str">
        <f t="shared" si="1689"/>
        <v/>
      </c>
      <c r="CL537" s="1322" t="str">
        <f t="shared" si="1689"/>
        <v/>
      </c>
      <c r="CM537" s="1322" t="str">
        <f t="shared" si="1689"/>
        <v/>
      </c>
      <c r="CN537" s="1321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 t="str">
        <f t="shared" si="1513"/>
        <v/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5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51" t="str">
        <f>IF(B537="","",B534*B537)</f>
        <v/>
      </c>
      <c r="C538" s="751" t="str">
        <f t="shared" ref="C538" si="1749">IF(C537="","",C534*C537)</f>
        <v/>
      </c>
      <c r="D538" s="751" t="str">
        <f t="shared" ref="D538" si="1750">IF(D537="","",D534*D537)</f>
        <v/>
      </c>
      <c r="E538" s="751" t="str">
        <f t="shared" ref="E538" si="1751">IF(E537="","",E534*E537)</f>
        <v/>
      </c>
      <c r="F538" s="751" t="str">
        <f t="shared" ref="F538" si="1752">IF(F537="","",F534*F537)</f>
        <v/>
      </c>
      <c r="G538" s="751" t="str">
        <f t="shared" ref="G538" si="1753">IF(G537="","",G534*G537)</f>
        <v/>
      </c>
      <c r="H538" s="751" t="str">
        <f t="shared" ref="H538" si="1754">IF(H537="","",H534*H537)</f>
        <v/>
      </c>
      <c r="I538" s="751" t="str">
        <f t="shared" ref="I538" si="1755">IF(I537="","",I534*I537)</f>
        <v/>
      </c>
      <c r="J538" s="751" t="str">
        <f t="shared" ref="J538" si="1756">IF(J537="","",J534*J537)</f>
        <v/>
      </c>
      <c r="K538" s="751" t="str">
        <f t="shared" ref="K538" si="1757">IF(K537="","",K534*K537)</f>
        <v/>
      </c>
      <c r="L538" s="751" t="str">
        <f t="shared" ref="L538" si="1758">IF(L537="","",L534*L537)</f>
        <v/>
      </c>
      <c r="M538" s="751" t="str">
        <f t="shared" ref="M538" si="1759">IF(M537="","",M534*M537)</f>
        <v/>
      </c>
      <c r="N538" s="751" t="str">
        <f t="shared" ref="N538" si="1760">IF(N537="","",N534*N537)</f>
        <v/>
      </c>
      <c r="O538" s="751" t="str">
        <f t="shared" ref="O538" si="1761">IF(O537="","",O534*O537)</f>
        <v/>
      </c>
      <c r="P538" s="751" t="str">
        <f t="shared" ref="P538" si="1762">IF(P537="","",P534*P537)</f>
        <v/>
      </c>
      <c r="Q538" s="751" t="str">
        <f t="shared" ref="Q538" si="1763">IF(Q537="","",Q534*Q537)</f>
        <v/>
      </c>
      <c r="R538" s="751" t="str">
        <f t="shared" ref="R538" si="1764">IF(R537="","",R534*R537)</f>
        <v/>
      </c>
      <c r="S538" s="755"/>
      <c r="T538" s="751">
        <f>IF(T537="","",T534*T537)</f>
        <v>0</v>
      </c>
      <c r="U538" s="751" t="str">
        <f t="shared" ref="U538" si="1765">IF(U537="","",U534*U537)</f>
        <v/>
      </c>
      <c r="V538" s="751" t="str">
        <f t="shared" ref="V538" si="1766">IF(V537="","",V534*V537)</f>
        <v/>
      </c>
      <c r="W538" s="751" t="str">
        <f t="shared" ref="W538" si="1767">IF(W537="","",W534*W537)</f>
        <v/>
      </c>
      <c r="X538" s="751" t="str">
        <f t="shared" ref="X538" si="1768">IF(X537="","",X534*X537)</f>
        <v/>
      </c>
      <c r="Y538" s="751" t="str">
        <f t="shared" ref="Y538" si="1769">IF(Y537="","",Y534*Y537)</f>
        <v/>
      </c>
      <c r="Z538" s="751" t="str">
        <f t="shared" ref="Z538" si="1770">IF(Z537="","",Z534*Z537)</f>
        <v/>
      </c>
      <c r="AA538" s="751" t="str">
        <f t="shared" ref="AA538" si="1771">IF(AA537="","",AA534*AA537)</f>
        <v/>
      </c>
      <c r="AB538" s="751" t="str">
        <f t="shared" ref="AB538" si="1772">IF(AB537="","",AB534*AB537)</f>
        <v/>
      </c>
      <c r="AC538" s="751" t="str">
        <f t="shared" ref="AC538" si="1773">IF(AC537="","",AC534*AC537)</f>
        <v/>
      </c>
      <c r="AD538" s="751" t="str">
        <f t="shared" ref="AD538" si="1774">IF(AD537="","",AD534*AD537)</f>
        <v/>
      </c>
      <c r="AE538" s="751"/>
      <c r="AF538" s="751"/>
      <c r="AG538" s="751"/>
      <c r="AH538" s="751"/>
      <c r="AI538" s="751"/>
      <c r="AJ538" s="751"/>
      <c r="AK538" s="755"/>
      <c r="AL538" s="751">
        <f>IF(AL537="","",AL534*AL537)</f>
        <v>725</v>
      </c>
      <c r="AM538" s="751" t="str">
        <f t="shared" ref="AM538" si="1775">IF(AM537="","",AM534*AM537)</f>
        <v/>
      </c>
      <c r="AN538" s="751" t="str">
        <f t="shared" ref="AN538" si="1776">IF(AN537="","",AN534*AN537)</f>
        <v/>
      </c>
      <c r="AO538" s="751">
        <f t="shared" ref="AO538" si="1777">IF(AO537="","",AO534*AO537)</f>
        <v>650</v>
      </c>
      <c r="AP538" s="751" t="str">
        <f t="shared" ref="AP538" si="1778">IF(AP537="","",AP534*AP537)</f>
        <v/>
      </c>
      <c r="AQ538" s="751" t="str">
        <f t="shared" ref="AQ538" si="1779">IF(AQ537="","",AQ534*AQ537)</f>
        <v/>
      </c>
      <c r="AR538" s="751">
        <f t="shared" ref="AR538" si="1780">IF(AR537="","",AR534*AR537)</f>
        <v>1440</v>
      </c>
      <c r="AS538" s="751" t="str">
        <f t="shared" ref="AS538" si="1781">IF(AS537="","",AS534*AS537)</f>
        <v/>
      </c>
      <c r="AT538" s="751" t="str">
        <f t="shared" ref="AT538" si="1782">IF(AT537="","",AT534*AT537)</f>
        <v/>
      </c>
      <c r="AU538" s="751" t="str">
        <f t="shared" ref="AU538" si="1783">IF(AU537="","",AU534*AU537)</f>
        <v/>
      </c>
      <c r="AV538" s="751" t="str">
        <f t="shared" ref="AV538" si="1784">IF(AV537="","",AV534*AV537)</f>
        <v/>
      </c>
      <c r="AW538" s="751"/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85">IF(BE537="","",BE534*BE537)</f>
        <v/>
      </c>
      <c r="BF538" s="751" t="str">
        <f t="shared" ref="BF538" si="1786">IF(BF537="","",BF534*BF537)</f>
        <v/>
      </c>
      <c r="BG538" s="751" t="str">
        <f t="shared" ref="BG538" si="1787">IF(BG537="","",BG534*BG537)</f>
        <v/>
      </c>
      <c r="BH538" s="751" t="str">
        <f t="shared" ref="BH538" si="1788">IF(BH537="","",BH534*BH537)</f>
        <v/>
      </c>
      <c r="BI538" s="751" t="str">
        <f t="shared" ref="BI538" si="1789">IF(BI537="","",BI534*BI537)</f>
        <v/>
      </c>
      <c r="BJ538" s="751" t="str">
        <f t="shared" ref="BJ538" si="1790">IF(BJ537="","",BJ534*BJ537)</f>
        <v/>
      </c>
      <c r="BK538" s="751" t="str">
        <f t="shared" ref="BK538" si="1791">IF(BK537="","",BK534*BK537)</f>
        <v/>
      </c>
      <c r="BL538" s="751" t="str">
        <f t="shared" ref="BL538" si="1792">IF(BL537="","",BL534*BL537)</f>
        <v/>
      </c>
      <c r="BM538" s="751" t="str">
        <f t="shared" ref="BM538" si="1793">IF(BM537="","",BM534*BM537)</f>
        <v/>
      </c>
      <c r="BN538" s="751" t="str">
        <f t="shared" ref="BN538" si="1794">IF(BN537="","",BN534*BN537)</f>
        <v/>
      </c>
      <c r="BO538" s="751"/>
      <c r="BP538" s="751"/>
      <c r="BQ538" s="751"/>
      <c r="BR538" s="751"/>
      <c r="BS538" s="751"/>
      <c r="BT538" s="751"/>
      <c r="BU538" s="755"/>
      <c r="BV538" s="751" t="str">
        <f t="shared" ref="BV538" si="1795">IF(BV537="","",BV534*BV537)</f>
        <v/>
      </c>
      <c r="BW538" s="751" t="str">
        <f t="shared" ref="BW538" si="1796">IF(BW537="","",BW534*BW537)</f>
        <v/>
      </c>
      <c r="BX538" s="751" t="str">
        <f t="shared" ref="BX538" si="1797">IF(BX537="","",BX534*BX537)</f>
        <v/>
      </c>
      <c r="BY538" s="751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80" t="str">
        <f t="shared" si="1693"/>
        <v/>
      </c>
      <c r="CD538" s="1321" t="str">
        <f t="shared" si="1526"/>
        <v/>
      </c>
      <c r="CE538" s="1322" t="str">
        <f t="shared" si="1689"/>
        <v/>
      </c>
      <c r="CF538" s="1322" t="str">
        <f t="shared" si="1689"/>
        <v/>
      </c>
      <c r="CG538" s="1322" t="str">
        <f t="shared" si="1689"/>
        <v/>
      </c>
      <c r="CH538" s="1322" t="str">
        <f t="shared" si="1689"/>
        <v/>
      </c>
      <c r="CI538" s="1323" t="str">
        <f t="shared" si="1689"/>
        <v/>
      </c>
      <c r="CJ538" s="1322" t="str">
        <f t="shared" si="1689"/>
        <v/>
      </c>
      <c r="CK538" s="1322" t="str">
        <f t="shared" si="1689"/>
        <v/>
      </c>
      <c r="CL538" s="1322" t="str">
        <f t="shared" si="1689"/>
        <v/>
      </c>
      <c r="CM538" s="1322" t="str">
        <f t="shared" si="1689"/>
        <v/>
      </c>
      <c r="CN538" s="1321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 t="str">
        <f t="shared" si="1513"/>
        <v/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5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5" t="s">
        <v>755</v>
      </c>
      <c r="B539" s="670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4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70"/>
      <c r="AH539" s="670"/>
      <c r="AI539" s="670"/>
      <c r="AJ539" s="670"/>
      <c r="AK539" s="634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4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4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80">
        <f t="shared" si="1693"/>
        <v>5.7777777777777777</v>
      </c>
      <c r="CD539" s="1321">
        <f t="shared" si="1526"/>
        <v>1.5</v>
      </c>
      <c r="CE539" s="1322">
        <f t="shared" si="1526"/>
        <v>2</v>
      </c>
      <c r="CF539" s="1322">
        <f t="shared" si="1526"/>
        <v>5</v>
      </c>
      <c r="CG539" s="1322">
        <f t="shared" si="1526"/>
        <v>5</v>
      </c>
      <c r="CH539" s="1322">
        <f t="shared" si="1526"/>
        <v>5</v>
      </c>
      <c r="CI539" s="1323">
        <f t="shared" si="1526"/>
        <v>5</v>
      </c>
      <c r="CJ539" s="1322">
        <f t="shared" si="1526"/>
        <v>5</v>
      </c>
      <c r="CK539" s="1322">
        <f t="shared" si="1526"/>
        <v>5</v>
      </c>
      <c r="CL539" s="1322">
        <f t="shared" si="1526"/>
        <v>10</v>
      </c>
      <c r="CM539" s="1322">
        <f t="shared" si="1526"/>
        <v>10</v>
      </c>
      <c r="CN539" s="1321">
        <f t="shared" si="1526"/>
        <v>25</v>
      </c>
      <c r="CO539" s="542" t="str">
        <f t="shared" si="1506"/>
        <v/>
      </c>
      <c r="CP539" s="543" t="str">
        <f t="shared" si="1507"/>
        <v/>
      </c>
      <c r="CQ539" s="543">
        <f t="shared" si="1508"/>
        <v>1.5</v>
      </c>
      <c r="CR539" s="543">
        <f t="shared" si="1509"/>
        <v>2</v>
      </c>
      <c r="CS539" s="543">
        <f t="shared" si="1510"/>
        <v>5</v>
      </c>
      <c r="CT539" s="543">
        <f t="shared" si="1511"/>
        <v>5</v>
      </c>
      <c r="CU539" s="544">
        <f t="shared" si="1512"/>
        <v>5</v>
      </c>
      <c r="CV539" s="544">
        <f t="shared" si="1513"/>
        <v>5</v>
      </c>
      <c r="CW539" s="544">
        <f t="shared" si="1514"/>
        <v>5</v>
      </c>
      <c r="CX539" s="543">
        <f t="shared" si="1515"/>
        <v>5</v>
      </c>
      <c r="CY539" s="543">
        <f t="shared" si="1516"/>
        <v>10</v>
      </c>
      <c r="CZ539" s="543">
        <f t="shared" si="1517"/>
        <v>10</v>
      </c>
      <c r="DA539" s="543">
        <f t="shared" si="1518"/>
        <v>25</v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5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5"/>
      <c r="C540" s="633"/>
      <c r="D540" s="633"/>
      <c r="E540" s="633"/>
      <c r="F540" s="633"/>
      <c r="G540" s="633"/>
      <c r="H540" s="633"/>
      <c r="I540" s="633"/>
      <c r="J540" s="633"/>
      <c r="K540" s="633"/>
      <c r="L540" s="633"/>
      <c r="M540" s="633"/>
      <c r="N540" s="633"/>
      <c r="O540" s="633"/>
      <c r="P540" s="633"/>
      <c r="Q540" s="633"/>
      <c r="R540" s="633"/>
      <c r="S540" s="696"/>
      <c r="T540" s="633"/>
      <c r="U540" s="633"/>
      <c r="V540" s="633"/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/>
      <c r="AM540" s="633"/>
      <c r="AN540" s="633"/>
      <c r="AO540" s="633"/>
      <c r="AP540" s="633">
        <v>6</v>
      </c>
      <c r="AQ540" s="633"/>
      <c r="AR540" s="633"/>
      <c r="AS540" s="633"/>
      <c r="AT540" s="633">
        <v>12</v>
      </c>
      <c r="AU540" s="633">
        <v>12</v>
      </c>
      <c r="AV540" s="633"/>
      <c r="AW540" s="633"/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/>
      <c r="BP540" s="633"/>
      <c r="BQ540" s="633"/>
      <c r="BR540" s="633"/>
      <c r="BS540" s="633"/>
      <c r="BT540" s="633"/>
      <c r="BU540" s="696"/>
      <c r="BV540" s="633"/>
      <c r="BW540" s="633"/>
      <c r="BX540" s="633"/>
      <c r="BY540" s="633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80">
        <f t="shared" si="1693"/>
        <v>12</v>
      </c>
      <c r="CD540" s="1321">
        <f t="shared" si="1526"/>
        <v>12</v>
      </c>
      <c r="CE540" s="1322">
        <f t="shared" si="1689"/>
        <v>12</v>
      </c>
      <c r="CF540" s="1322">
        <f t="shared" si="1689"/>
        <v>12</v>
      </c>
      <c r="CG540" s="1322">
        <f t="shared" si="1689"/>
        <v>12</v>
      </c>
      <c r="CH540" s="1322">
        <f t="shared" si="1689"/>
        <v>12</v>
      </c>
      <c r="CI540" s="1323">
        <f t="shared" si="1689"/>
        <v>12</v>
      </c>
      <c r="CJ540" s="1322">
        <f t="shared" si="1689"/>
        <v>12</v>
      </c>
      <c r="CK540" s="1322">
        <f t="shared" si="1689"/>
        <v>12</v>
      </c>
      <c r="CL540" s="1322">
        <f t="shared" si="1689"/>
        <v>12</v>
      </c>
      <c r="CM540" s="1322">
        <f t="shared" si="1689"/>
        <v>12</v>
      </c>
      <c r="CN540" s="1321">
        <f t="shared" si="1689"/>
        <v>12</v>
      </c>
      <c r="CO540" s="542" t="str">
        <f t="shared" si="1506"/>
        <v/>
      </c>
      <c r="CP540" s="543" t="str">
        <f t="shared" si="1507"/>
        <v/>
      </c>
      <c r="CQ540" s="543">
        <f t="shared" si="1508"/>
        <v>12</v>
      </c>
      <c r="CR540" s="543">
        <f t="shared" si="1509"/>
        <v>12</v>
      </c>
      <c r="CS540" s="543">
        <f t="shared" si="1510"/>
        <v>12</v>
      </c>
      <c r="CT540" s="543">
        <f t="shared" si="1511"/>
        <v>12</v>
      </c>
      <c r="CU540" s="544">
        <f t="shared" si="1512"/>
        <v>12</v>
      </c>
      <c r="CV540" s="544">
        <f t="shared" si="1513"/>
        <v>12</v>
      </c>
      <c r="CW540" s="544">
        <f t="shared" si="1514"/>
        <v>12</v>
      </c>
      <c r="CX540" s="543">
        <f t="shared" si="1515"/>
        <v>12</v>
      </c>
      <c r="CY540" s="543">
        <f t="shared" si="1516"/>
        <v>12</v>
      </c>
      <c r="CZ540" s="543">
        <f t="shared" si="1517"/>
        <v>12</v>
      </c>
      <c r="DA540" s="543">
        <f t="shared" si="1518"/>
        <v>12</v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5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4" t="s">
        <v>288</v>
      </c>
      <c r="B541" s="752">
        <f>2350*$K$1</f>
        <v>9838.98</v>
      </c>
      <c r="C541" s="752">
        <f t="shared" ref="C541:R541" si="1803">2350*$K$1</f>
        <v>9838.98</v>
      </c>
      <c r="D541" s="752">
        <f t="shared" si="1803"/>
        <v>9838.98</v>
      </c>
      <c r="E541" s="752">
        <f t="shared" si="1803"/>
        <v>9838.98</v>
      </c>
      <c r="F541" s="752">
        <f t="shared" si="1803"/>
        <v>9838.98</v>
      </c>
      <c r="G541" s="752">
        <f t="shared" si="1803"/>
        <v>9838.98</v>
      </c>
      <c r="H541" s="752">
        <f t="shared" si="1803"/>
        <v>9838.98</v>
      </c>
      <c r="I541" s="752">
        <f t="shared" si="1803"/>
        <v>9838.98</v>
      </c>
      <c r="J541" s="752">
        <f t="shared" si="1803"/>
        <v>9838.98</v>
      </c>
      <c r="K541" s="752">
        <f t="shared" si="1803"/>
        <v>9838.98</v>
      </c>
      <c r="L541" s="752">
        <f t="shared" si="1803"/>
        <v>9838.98</v>
      </c>
      <c r="M541" s="752">
        <f t="shared" si="1803"/>
        <v>9838.98</v>
      </c>
      <c r="N541" s="752">
        <f t="shared" si="1803"/>
        <v>9838.98</v>
      </c>
      <c r="O541" s="752">
        <f t="shared" si="1803"/>
        <v>9838.98</v>
      </c>
      <c r="P541" s="752">
        <f t="shared" si="1803"/>
        <v>9838.98</v>
      </c>
      <c r="Q541" s="752">
        <f t="shared" si="1803"/>
        <v>9838.98</v>
      </c>
      <c r="R541" s="752">
        <f t="shared" si="1803"/>
        <v>9838.98</v>
      </c>
      <c r="S541" s="595"/>
      <c r="T541" s="752">
        <f>2350*$K$1</f>
        <v>9838.98</v>
      </c>
      <c r="U541" s="752">
        <f t="shared" ref="U541:AD541" si="1804">2350*$K$1</f>
        <v>9838.98</v>
      </c>
      <c r="V541" s="752">
        <f t="shared" si="1804"/>
        <v>9838.98</v>
      </c>
      <c r="W541" s="752">
        <f t="shared" si="1804"/>
        <v>9838.98</v>
      </c>
      <c r="X541" s="752">
        <f t="shared" si="1804"/>
        <v>9838.98</v>
      </c>
      <c r="Y541" s="752">
        <f t="shared" si="1804"/>
        <v>9838.98</v>
      </c>
      <c r="Z541" s="752">
        <f t="shared" si="1804"/>
        <v>9838.98</v>
      </c>
      <c r="AA541" s="752">
        <f t="shared" si="1804"/>
        <v>9838.98</v>
      </c>
      <c r="AB541" s="752">
        <f t="shared" si="1804"/>
        <v>9838.98</v>
      </c>
      <c r="AC541" s="752">
        <f t="shared" si="1804"/>
        <v>9838.98</v>
      </c>
      <c r="AD541" s="752">
        <f t="shared" si="1804"/>
        <v>9838.98</v>
      </c>
      <c r="AE541" s="752"/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V541" si="1805">2350*$K$1</f>
        <v>9838.98</v>
      </c>
      <c r="AN541" s="752">
        <f t="shared" si="1805"/>
        <v>9838.98</v>
      </c>
      <c r="AO541" s="752">
        <f t="shared" si="1805"/>
        <v>9838.98</v>
      </c>
      <c r="AP541" s="752">
        <f t="shared" si="1805"/>
        <v>9838.98</v>
      </c>
      <c r="AQ541" s="752">
        <f t="shared" si="1805"/>
        <v>9838.98</v>
      </c>
      <c r="AR541" s="752">
        <f t="shared" si="1805"/>
        <v>9838.98</v>
      </c>
      <c r="AS541" s="752">
        <f t="shared" si="1805"/>
        <v>9838.98</v>
      </c>
      <c r="AT541" s="752">
        <f t="shared" si="1805"/>
        <v>9838.98</v>
      </c>
      <c r="AU541" s="752">
        <f t="shared" si="1805"/>
        <v>9838.98</v>
      </c>
      <c r="AV541" s="752">
        <f t="shared" si="1805"/>
        <v>9838.98</v>
      </c>
      <c r="AW541" s="752"/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6">2350*$K$1</f>
        <v>9838.98</v>
      </c>
      <c r="BF541" s="752">
        <f t="shared" si="1806"/>
        <v>9838.98</v>
      </c>
      <c r="BG541" s="752">
        <f t="shared" si="1806"/>
        <v>9838.98</v>
      </c>
      <c r="BH541" s="752">
        <f t="shared" si="1806"/>
        <v>9838.98</v>
      </c>
      <c r="BI541" s="752">
        <f t="shared" si="1806"/>
        <v>9838.98</v>
      </c>
      <c r="BJ541" s="752">
        <f t="shared" si="1806"/>
        <v>9838.98</v>
      </c>
      <c r="BK541" s="752">
        <f t="shared" si="1806"/>
        <v>9838.98</v>
      </c>
      <c r="BL541" s="752">
        <f t="shared" si="1806"/>
        <v>9838.98</v>
      </c>
      <c r="BM541" s="752">
        <f t="shared" si="1806"/>
        <v>9838.98</v>
      </c>
      <c r="BN541" s="752">
        <f t="shared" si="1806"/>
        <v>9838.98</v>
      </c>
      <c r="BO541" s="752"/>
      <c r="BP541" s="752"/>
      <c r="BQ541" s="752"/>
      <c r="BR541" s="752"/>
      <c r="BS541" s="752"/>
      <c r="BT541" s="752"/>
      <c r="BU541" s="746"/>
      <c r="BV541" s="752">
        <f t="shared" si="1806"/>
        <v>9838.98</v>
      </c>
      <c r="BW541" s="752">
        <f t="shared" si="1806"/>
        <v>9838.98</v>
      </c>
      <c r="BX541" s="752">
        <f t="shared" si="1806"/>
        <v>9838.98</v>
      </c>
      <c r="BY541" s="752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80">
        <f t="shared" si="1693"/>
        <v>9838.9799999999977</v>
      </c>
      <c r="CD541" s="1321">
        <f t="shared" si="1526"/>
        <v>9838.98</v>
      </c>
      <c r="CE541" s="1322">
        <f t="shared" si="1689"/>
        <v>9838.98</v>
      </c>
      <c r="CF541" s="1322">
        <f t="shared" si="1689"/>
        <v>9838.98</v>
      </c>
      <c r="CG541" s="1322">
        <f t="shared" si="1689"/>
        <v>9838.98</v>
      </c>
      <c r="CH541" s="1322">
        <f t="shared" si="1689"/>
        <v>9838.98</v>
      </c>
      <c r="CI541" s="1323">
        <f t="shared" si="1689"/>
        <v>9838.98</v>
      </c>
      <c r="CJ541" s="1322">
        <f t="shared" si="1689"/>
        <v>9838.98</v>
      </c>
      <c r="CK541" s="1322">
        <f t="shared" si="1689"/>
        <v>9838.98</v>
      </c>
      <c r="CL541" s="1322">
        <f t="shared" si="1689"/>
        <v>9838.98</v>
      </c>
      <c r="CM541" s="1322">
        <f t="shared" si="1689"/>
        <v>9838.98</v>
      </c>
      <c r="CN541" s="1321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5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4" t="str">
        <f t="shared" ref="B542:R542" si="1807">IF(B539="","",B539*B540*B541/B$46/365/$G$1)</f>
        <v/>
      </c>
      <c r="C542" s="625" t="str">
        <f t="shared" si="1807"/>
        <v/>
      </c>
      <c r="D542" s="754" t="str">
        <f t="shared" si="1807"/>
        <v/>
      </c>
      <c r="E542" s="625" t="str">
        <f t="shared" si="1807"/>
        <v/>
      </c>
      <c r="F542" s="754" t="str">
        <f t="shared" si="1807"/>
        <v/>
      </c>
      <c r="G542" s="625" t="str">
        <f t="shared" si="1807"/>
        <v/>
      </c>
      <c r="H542" s="625" t="str">
        <f t="shared" si="1807"/>
        <v/>
      </c>
      <c r="I542" s="754" t="str">
        <f t="shared" si="1807"/>
        <v/>
      </c>
      <c r="J542" s="754" t="str">
        <f t="shared" si="1807"/>
        <v/>
      </c>
      <c r="K542" s="625" t="str">
        <f t="shared" si="1807"/>
        <v/>
      </c>
      <c r="L542" s="754" t="str">
        <f t="shared" si="1807"/>
        <v/>
      </c>
      <c r="M542" s="625" t="str">
        <f t="shared" si="1807"/>
        <v/>
      </c>
      <c r="N542" s="754" t="str">
        <f t="shared" si="1807"/>
        <v/>
      </c>
      <c r="O542" s="625" t="str">
        <f t="shared" si="1807"/>
        <v/>
      </c>
      <c r="P542" s="754" t="str">
        <f t="shared" si="1807"/>
        <v/>
      </c>
      <c r="Q542" s="625" t="str">
        <f t="shared" si="1807"/>
        <v/>
      </c>
      <c r="R542" s="754" t="str">
        <f t="shared" si="1807"/>
        <v/>
      </c>
      <c r="S542" s="581"/>
      <c r="T542" s="625" t="str">
        <f t="shared" ref="T542:AD542" si="1808">IF(T539="","",T539*T540*T541/T$46/365/$G$1)</f>
        <v/>
      </c>
      <c r="U542" s="625" t="str">
        <f t="shared" si="1808"/>
        <v/>
      </c>
      <c r="V542" s="625" t="str">
        <f t="shared" si="1808"/>
        <v/>
      </c>
      <c r="W542" s="625" t="str">
        <f t="shared" si="1808"/>
        <v/>
      </c>
      <c r="X542" s="625" t="str">
        <f t="shared" si="1808"/>
        <v/>
      </c>
      <c r="Y542" s="625" t="str">
        <f t="shared" si="1808"/>
        <v/>
      </c>
      <c r="Z542" s="625" t="str">
        <f t="shared" si="1808"/>
        <v/>
      </c>
      <c r="AA542" s="625" t="str">
        <f t="shared" si="1808"/>
        <v/>
      </c>
      <c r="AB542" s="625" t="str">
        <f t="shared" si="1808"/>
        <v/>
      </c>
      <c r="AC542" s="625" t="str">
        <f t="shared" si="1808"/>
        <v/>
      </c>
      <c r="AD542" s="625" t="str">
        <f t="shared" si="1808"/>
        <v/>
      </c>
      <c r="AE542" s="625"/>
      <c r="AF542" s="625"/>
      <c r="AG542" s="625"/>
      <c r="AH542" s="625"/>
      <c r="AI542" s="625"/>
      <c r="AJ542" s="625"/>
      <c r="AK542" s="581"/>
      <c r="AL542" s="625" t="str">
        <f t="shared" ref="AL542:AV542" si="1809">IF(AL539="","",AL539*AL540*AL541/AL$46/365/$G$1)</f>
        <v/>
      </c>
      <c r="AM542" s="625" t="str">
        <f t="shared" si="1809"/>
        <v/>
      </c>
      <c r="AN542" s="625" t="str">
        <f t="shared" si="1809"/>
        <v/>
      </c>
      <c r="AO542" s="625" t="str">
        <f t="shared" si="1809"/>
        <v/>
      </c>
      <c r="AP542" s="625">
        <f t="shared" si="1809"/>
        <v>1.3127975449208323E-2</v>
      </c>
      <c r="AQ542" s="625" t="str">
        <f t="shared" si="1809"/>
        <v/>
      </c>
      <c r="AR542" s="625" t="str">
        <f t="shared" si="1809"/>
        <v/>
      </c>
      <c r="AS542" s="625" t="str">
        <f t="shared" si="1809"/>
        <v/>
      </c>
      <c r="AT542" s="625">
        <f t="shared" si="1809"/>
        <v>7.3516662515566614E-2</v>
      </c>
      <c r="AU542" s="625">
        <f t="shared" si="1809"/>
        <v>5.2511901796833294E-2</v>
      </c>
      <c r="AV542" s="625" t="str">
        <f t="shared" si="1809"/>
        <v/>
      </c>
      <c r="AW542" s="625"/>
      <c r="AX542" s="625"/>
      <c r="AY542" s="625"/>
      <c r="AZ542" s="625"/>
      <c r="BA542" s="625"/>
      <c r="BB542" s="625"/>
      <c r="BC542" s="644"/>
      <c r="BD542" s="625">
        <f t="shared" ref="BD542:BN542" si="1810">IF(BD539="","",BD539*BD540*BD541/BD$46/365/$G$1)</f>
        <v>1.225277708592777E-2</v>
      </c>
      <c r="BE542" s="625">
        <f t="shared" si="1810"/>
        <v>6.1263885429638842E-2</v>
      </c>
      <c r="BF542" s="625">
        <f t="shared" si="1810"/>
        <v>3.6758331257783307E-2</v>
      </c>
      <c r="BG542" s="625">
        <f t="shared" si="1810"/>
        <v>3.0631942714819421E-2</v>
      </c>
      <c r="BH542" s="625">
        <f t="shared" si="1810"/>
        <v>3.6758331257783307E-2</v>
      </c>
      <c r="BI542" s="625">
        <f t="shared" si="1810"/>
        <v>1.8379165628891657E-2</v>
      </c>
      <c r="BJ542" s="625">
        <f t="shared" si="1810"/>
        <v>3.0631942714819421E-2</v>
      </c>
      <c r="BK542" s="625">
        <f t="shared" si="1810"/>
        <v>2.2973957036114566E-2</v>
      </c>
      <c r="BL542" s="625">
        <f t="shared" si="1810"/>
        <v>6.1263885429638842E-2</v>
      </c>
      <c r="BM542" s="625">
        <f t="shared" si="1810"/>
        <v>9.1895828144458264E-2</v>
      </c>
      <c r="BN542" s="625">
        <f t="shared" si="1810"/>
        <v>0.11486978518057285</v>
      </c>
      <c r="BO542" s="625"/>
      <c r="BP542" s="625"/>
      <c r="BQ542" s="625"/>
      <c r="BR542" s="625"/>
      <c r="BS542" s="625"/>
      <c r="BT542" s="625"/>
      <c r="BU542" s="644"/>
      <c r="BV542" s="625" t="str">
        <f>IF(BV539="","",BV539*BV540*BV541/BV$46/365/$G$1)</f>
        <v/>
      </c>
      <c r="BW542" s="625" t="str">
        <f>IF(BW539="","",BW539*BW540*BW541/BW$46/365/$G$1)</f>
        <v/>
      </c>
      <c r="BX542" s="625" t="str">
        <f>IF(BX539="","",BX539*BX540*BX541/BX$46/365/$G$1)</f>
        <v/>
      </c>
      <c r="BY542" s="625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324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1.225277708592777E-2</v>
      </c>
      <c r="CE542" s="1325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1.8379165628891657E-2</v>
      </c>
      <c r="CF542" s="1325">
        <f t="shared" si="1811"/>
        <v>2.2973957036114566E-2</v>
      </c>
      <c r="CG542" s="1325">
        <f t="shared" si="1811"/>
        <v>3.0631942714819421E-2</v>
      </c>
      <c r="CH542" s="1325">
        <f t="shared" si="1811"/>
        <v>3.0631942714819421E-2</v>
      </c>
      <c r="CI542" s="1326">
        <f t="shared" si="1811"/>
        <v>3.6758331257783307E-2</v>
      </c>
      <c r="CJ542" s="1325">
        <f t="shared" si="1811"/>
        <v>3.6758331257783307E-2</v>
      </c>
      <c r="CK542" s="1325">
        <f t="shared" si="1811"/>
        <v>6.1263885429638842E-2</v>
      </c>
      <c r="CL542" s="1325">
        <f t="shared" si="1811"/>
        <v>6.1263885429638842E-2</v>
      </c>
      <c r="CM542" s="1325">
        <f t="shared" si="1811"/>
        <v>9.1895828144458264E-2</v>
      </c>
      <c r="CN542" s="1324">
        <f t="shared" si="1811"/>
        <v>0.11486978518057285</v>
      </c>
      <c r="CO542" s="530" t="str">
        <f t="shared" si="1506"/>
        <v/>
      </c>
      <c r="CP542" s="531" t="str">
        <f t="shared" si="1507"/>
        <v/>
      </c>
      <c r="CQ542" s="531">
        <f t="shared" si="1508"/>
        <v>1.225277708592777E-2</v>
      </c>
      <c r="CR542" s="531">
        <f t="shared" si="1509"/>
        <v>1.8379165628891657E-2</v>
      </c>
      <c r="CS542" s="531">
        <f t="shared" si="1510"/>
        <v>2.2973957036114566E-2</v>
      </c>
      <c r="CT542" s="531">
        <f t="shared" si="1511"/>
        <v>3.0631942714819421E-2</v>
      </c>
      <c r="CU542" s="532">
        <f t="shared" si="1512"/>
        <v>3.0631942714819421E-2</v>
      </c>
      <c r="CV542" s="532">
        <f t="shared" si="1513"/>
        <v>3.6758331257783307E-2</v>
      </c>
      <c r="CW542" s="532">
        <f t="shared" si="1514"/>
        <v>3.6758331257783307E-2</v>
      </c>
      <c r="CX542" s="531">
        <f t="shared" si="1515"/>
        <v>6.1263885429638842E-2</v>
      </c>
      <c r="CY542" s="531">
        <f t="shared" si="1516"/>
        <v>6.1263885429638842E-2</v>
      </c>
      <c r="CZ542" s="531">
        <f t="shared" si="1517"/>
        <v>9.1895828144458264E-2</v>
      </c>
      <c r="DA542" s="531">
        <f t="shared" si="1518"/>
        <v>0.11486978518057285</v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5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292</v>
      </c>
      <c r="B543" s="635"/>
      <c r="C543" s="633"/>
      <c r="D543" s="633"/>
      <c r="E543" s="633"/>
      <c r="F543" s="633"/>
      <c r="G543" s="633"/>
      <c r="H543" s="633"/>
      <c r="I543" s="633"/>
      <c r="J543" s="633"/>
      <c r="K543" s="633"/>
      <c r="L543" s="633"/>
      <c r="M543" s="633"/>
      <c r="N543" s="633"/>
      <c r="O543" s="633"/>
      <c r="P543" s="633"/>
      <c r="Q543" s="633"/>
      <c r="R543" s="633"/>
      <c r="S543" s="646"/>
      <c r="T543" s="633"/>
      <c r="U543" s="633"/>
      <c r="V543" s="633"/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/>
      <c r="AM543" s="633"/>
      <c r="AN543" s="633"/>
      <c r="AO543" s="633"/>
      <c r="AP543" s="633"/>
      <c r="AQ543" s="633"/>
      <c r="AR543" s="633"/>
      <c r="AS543" s="633"/>
      <c r="AT543" s="633"/>
      <c r="AU543" s="633"/>
      <c r="AV543" s="633"/>
      <c r="AW543" s="633"/>
      <c r="AX543" s="633"/>
      <c r="AY543" s="633"/>
      <c r="AZ543" s="633"/>
      <c r="BA543" s="633"/>
      <c r="BB543" s="633"/>
      <c r="BC543" s="646"/>
      <c r="BD543" s="633">
        <v>100</v>
      </c>
      <c r="BE543" s="633">
        <v>375</v>
      </c>
      <c r="BF543" s="633">
        <v>75</v>
      </c>
      <c r="BG543" s="633">
        <v>80</v>
      </c>
      <c r="BH543" s="633">
        <v>75</v>
      </c>
      <c r="BI543" s="633">
        <v>80</v>
      </c>
      <c r="BJ543" s="633">
        <v>75</v>
      </c>
      <c r="BK543" s="633">
        <v>75</v>
      </c>
      <c r="BL543" s="633">
        <v>75</v>
      </c>
      <c r="BM543" s="633">
        <v>75</v>
      </c>
      <c r="BN543" s="633">
        <v>75</v>
      </c>
      <c r="BO543" s="633"/>
      <c r="BP543" s="633"/>
      <c r="BQ543" s="633"/>
      <c r="BR543" s="633"/>
      <c r="BS543" s="633"/>
      <c r="BT543" s="633"/>
      <c r="BU543" s="646"/>
      <c r="BV543" s="633"/>
      <c r="BW543" s="633"/>
      <c r="BX543" s="633"/>
      <c r="BY543" s="633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80">
        <f t="shared" si="1693"/>
        <v>78.888888888888886</v>
      </c>
      <c r="CD543" s="1321">
        <f t="shared" si="1526"/>
        <v>75</v>
      </c>
      <c r="CE543" s="1322">
        <f t="shared" si="1689"/>
        <v>75</v>
      </c>
      <c r="CF543" s="1322">
        <f t="shared" si="1689"/>
        <v>75</v>
      </c>
      <c r="CG543" s="1322">
        <f t="shared" si="1689"/>
        <v>75</v>
      </c>
      <c r="CH543" s="1322">
        <f t="shared" si="1689"/>
        <v>75</v>
      </c>
      <c r="CI543" s="1323">
        <f t="shared" si="1689"/>
        <v>75</v>
      </c>
      <c r="CJ543" s="1322">
        <f t="shared" si="1689"/>
        <v>75</v>
      </c>
      <c r="CK543" s="1322">
        <f t="shared" si="1689"/>
        <v>80</v>
      </c>
      <c r="CL543" s="1322">
        <f t="shared" si="1689"/>
        <v>80</v>
      </c>
      <c r="CM543" s="1322">
        <f t="shared" si="1689"/>
        <v>100</v>
      </c>
      <c r="CN543" s="1321">
        <f t="shared" si="1689"/>
        <v>375</v>
      </c>
      <c r="CO543" s="542" t="str">
        <f t="shared" si="1506"/>
        <v/>
      </c>
      <c r="CP543" s="543" t="str">
        <f t="shared" si="1507"/>
        <v/>
      </c>
      <c r="CQ543" s="543">
        <f t="shared" si="1508"/>
        <v>75</v>
      </c>
      <c r="CR543" s="543">
        <f t="shared" si="1509"/>
        <v>75</v>
      </c>
      <c r="CS543" s="543">
        <f t="shared" si="1510"/>
        <v>75</v>
      </c>
      <c r="CT543" s="543">
        <f t="shared" si="1511"/>
        <v>75</v>
      </c>
      <c r="CU543" s="544">
        <f t="shared" si="1512"/>
        <v>75</v>
      </c>
      <c r="CV543" s="544">
        <f t="shared" si="1513"/>
        <v>75</v>
      </c>
      <c r="CW543" s="544">
        <f t="shared" si="1514"/>
        <v>75</v>
      </c>
      <c r="CX543" s="543">
        <f t="shared" si="1515"/>
        <v>80</v>
      </c>
      <c r="CY543" s="543">
        <f t="shared" si="1516"/>
        <v>80</v>
      </c>
      <c r="CZ543" s="543">
        <f t="shared" si="1517"/>
        <v>100</v>
      </c>
      <c r="DA543" s="543">
        <f t="shared" si="1518"/>
        <v>375</v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5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51" t="str">
        <f t="shared" ref="B544:R544" si="1812">IF(B543="","",B539*B540*B543)</f>
        <v/>
      </c>
      <c r="C544" s="751" t="str">
        <f t="shared" si="1812"/>
        <v/>
      </c>
      <c r="D544" s="751" t="str">
        <f t="shared" si="1812"/>
        <v/>
      </c>
      <c r="E544" s="751" t="str">
        <f t="shared" si="1812"/>
        <v/>
      </c>
      <c r="F544" s="751" t="str">
        <f t="shared" si="1812"/>
        <v/>
      </c>
      <c r="G544" s="751" t="str">
        <f t="shared" si="1812"/>
        <v/>
      </c>
      <c r="H544" s="751" t="str">
        <f t="shared" si="1812"/>
        <v/>
      </c>
      <c r="I544" s="751" t="str">
        <f t="shared" si="1812"/>
        <v/>
      </c>
      <c r="J544" s="751" t="str">
        <f t="shared" si="1812"/>
        <v/>
      </c>
      <c r="K544" s="751" t="str">
        <f t="shared" si="1812"/>
        <v/>
      </c>
      <c r="L544" s="751" t="str">
        <f t="shared" si="1812"/>
        <v/>
      </c>
      <c r="M544" s="751" t="str">
        <f t="shared" si="1812"/>
        <v/>
      </c>
      <c r="N544" s="751" t="str">
        <f t="shared" si="1812"/>
        <v/>
      </c>
      <c r="O544" s="751" t="str">
        <f t="shared" si="1812"/>
        <v/>
      </c>
      <c r="P544" s="751" t="str">
        <f t="shared" si="1812"/>
        <v/>
      </c>
      <c r="Q544" s="751" t="str">
        <f t="shared" si="1812"/>
        <v/>
      </c>
      <c r="R544" s="751" t="str">
        <f t="shared" si="1812"/>
        <v/>
      </c>
      <c r="S544" s="755"/>
      <c r="T544" s="751" t="str">
        <f t="shared" ref="T544:AD544" si="1813">IF(T543="","",T539*T540*T543)</f>
        <v/>
      </c>
      <c r="U544" s="751" t="str">
        <f t="shared" si="1813"/>
        <v/>
      </c>
      <c r="V544" s="751" t="str">
        <f t="shared" si="1813"/>
        <v/>
      </c>
      <c r="W544" s="751" t="str">
        <f t="shared" si="1813"/>
        <v/>
      </c>
      <c r="X544" s="751" t="str">
        <f t="shared" si="1813"/>
        <v/>
      </c>
      <c r="Y544" s="751" t="str">
        <f t="shared" si="1813"/>
        <v/>
      </c>
      <c r="Z544" s="751" t="str">
        <f t="shared" si="1813"/>
        <v/>
      </c>
      <c r="AA544" s="751" t="str">
        <f t="shared" si="1813"/>
        <v/>
      </c>
      <c r="AB544" s="751" t="str">
        <f t="shared" si="1813"/>
        <v/>
      </c>
      <c r="AC544" s="751" t="str">
        <f t="shared" si="1813"/>
        <v/>
      </c>
      <c r="AD544" s="751" t="str">
        <f t="shared" si="1813"/>
        <v/>
      </c>
      <c r="AE544" s="751"/>
      <c r="AF544" s="751"/>
      <c r="AG544" s="751"/>
      <c r="AH544" s="751"/>
      <c r="AI544" s="751"/>
      <c r="AJ544" s="751"/>
      <c r="AK544" s="755"/>
      <c r="AL544" s="751" t="str">
        <f t="shared" ref="AL544:AV544" si="1814">IF(AL543="","",AL539*AL540*AL543)</f>
        <v/>
      </c>
      <c r="AM544" s="751" t="str">
        <f t="shared" si="1814"/>
        <v/>
      </c>
      <c r="AN544" s="751" t="str">
        <f t="shared" si="1814"/>
        <v/>
      </c>
      <c r="AO544" s="751" t="str">
        <f t="shared" si="1814"/>
        <v/>
      </c>
      <c r="AP544" s="751" t="str">
        <f t="shared" si="1814"/>
        <v/>
      </c>
      <c r="AQ544" s="751" t="str">
        <f t="shared" si="1814"/>
        <v/>
      </c>
      <c r="AR544" s="751" t="str">
        <f t="shared" si="1814"/>
        <v/>
      </c>
      <c r="AS544" s="751" t="str">
        <f t="shared" si="1814"/>
        <v/>
      </c>
      <c r="AT544" s="751" t="str">
        <f t="shared" si="1814"/>
        <v/>
      </c>
      <c r="AU544" s="751" t="str">
        <f t="shared" si="1814"/>
        <v/>
      </c>
      <c r="AV544" s="751" t="str">
        <f t="shared" si="1814"/>
        <v/>
      </c>
      <c r="AW544" s="751"/>
      <c r="AX544" s="751"/>
      <c r="AY544" s="751"/>
      <c r="AZ544" s="751"/>
      <c r="BA544" s="751"/>
      <c r="BB544" s="751"/>
      <c r="BC544" s="755"/>
      <c r="BD544" s="751">
        <f t="shared" ref="BD544:BN544" si="1815">IF(BD543="","",BD539*BD540*BD543)</f>
        <v>2400</v>
      </c>
      <c r="BE544" s="751">
        <f t="shared" si="1815"/>
        <v>22500</v>
      </c>
      <c r="BF544" s="751">
        <f t="shared" si="1815"/>
        <v>4500</v>
      </c>
      <c r="BG544" s="751">
        <f t="shared" si="1815"/>
        <v>4800</v>
      </c>
      <c r="BH544" s="751">
        <f t="shared" si="1815"/>
        <v>4500</v>
      </c>
      <c r="BI544" s="751">
        <f t="shared" si="1815"/>
        <v>1440</v>
      </c>
      <c r="BJ544" s="751">
        <f t="shared" si="1815"/>
        <v>4500</v>
      </c>
      <c r="BK544" s="751">
        <f t="shared" si="1815"/>
        <v>4500</v>
      </c>
      <c r="BL544" s="751">
        <f t="shared" si="1815"/>
        <v>9000</v>
      </c>
      <c r="BM544" s="751">
        <f t="shared" si="1815"/>
        <v>9000</v>
      </c>
      <c r="BN544" s="751">
        <f t="shared" si="1815"/>
        <v>22500</v>
      </c>
      <c r="BO544" s="751"/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 t="str">
        <f>IF(BW543="","",BW539*BW540*BW543)</f>
        <v/>
      </c>
      <c r="BX544" s="751" t="str">
        <f>IF(BX543="","",BX539*BX540*BX543)</f>
        <v/>
      </c>
      <c r="BY544" s="751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80">
        <f t="shared" si="1693"/>
        <v>7300</v>
      </c>
      <c r="CD544" s="1321">
        <f t="shared" si="1526"/>
        <v>1440</v>
      </c>
      <c r="CE544" s="1322">
        <f t="shared" si="1689"/>
        <v>2400</v>
      </c>
      <c r="CF544" s="1322">
        <f t="shared" si="1689"/>
        <v>4500</v>
      </c>
      <c r="CG544" s="1322">
        <f t="shared" si="1689"/>
        <v>4500</v>
      </c>
      <c r="CH544" s="1322">
        <f t="shared" si="1689"/>
        <v>4500</v>
      </c>
      <c r="CI544" s="1323">
        <f t="shared" si="1689"/>
        <v>4500</v>
      </c>
      <c r="CJ544" s="1322">
        <f t="shared" si="1689"/>
        <v>4800</v>
      </c>
      <c r="CK544" s="1322">
        <f t="shared" si="1689"/>
        <v>9000</v>
      </c>
      <c r="CL544" s="1322">
        <f t="shared" si="1689"/>
        <v>9000</v>
      </c>
      <c r="CM544" s="1322">
        <f t="shared" si="1689"/>
        <v>22500</v>
      </c>
      <c r="CN544" s="1321">
        <f t="shared" si="1689"/>
        <v>22500</v>
      </c>
      <c r="CO544" s="542" t="str">
        <f t="shared" si="1506"/>
        <v/>
      </c>
      <c r="CP544" s="543" t="str">
        <f t="shared" si="1507"/>
        <v/>
      </c>
      <c r="CQ544" s="543">
        <f t="shared" si="1508"/>
        <v>1440</v>
      </c>
      <c r="CR544" s="543">
        <f t="shared" si="1509"/>
        <v>2400</v>
      </c>
      <c r="CS544" s="543">
        <f t="shared" si="1510"/>
        <v>4500</v>
      </c>
      <c r="CT544" s="543">
        <f t="shared" si="1511"/>
        <v>4500</v>
      </c>
      <c r="CU544" s="544">
        <f t="shared" si="1512"/>
        <v>4500</v>
      </c>
      <c r="CV544" s="544">
        <f t="shared" si="1513"/>
        <v>4500</v>
      </c>
      <c r="CW544" s="544">
        <f t="shared" si="1514"/>
        <v>4800</v>
      </c>
      <c r="CX544" s="543">
        <f t="shared" si="1515"/>
        <v>9000</v>
      </c>
      <c r="CY544" s="543">
        <f t="shared" si="1516"/>
        <v>9000</v>
      </c>
      <c r="CZ544" s="543">
        <f t="shared" si="1517"/>
        <v>22500</v>
      </c>
      <c r="DA544" s="543">
        <f t="shared" si="1518"/>
        <v>22500</v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5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5" t="s">
        <v>756</v>
      </c>
      <c r="B545" s="670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4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4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4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4"/>
      <c r="BV545" s="312"/>
      <c r="BW545" s="312"/>
      <c r="BX545" s="312"/>
      <c r="BY545" s="312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5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>
        <v>5</v>
      </c>
      <c r="BE546" s="633">
        <v>5</v>
      </c>
      <c r="BF546" s="633">
        <v>5</v>
      </c>
      <c r="BG546" s="633">
        <v>5</v>
      </c>
      <c r="BH546" s="633">
        <v>5</v>
      </c>
      <c r="BI546" s="633">
        <v>5</v>
      </c>
      <c r="BJ546" s="633">
        <v>5</v>
      </c>
      <c r="BK546" s="633">
        <v>5</v>
      </c>
      <c r="BL546" s="633">
        <v>10</v>
      </c>
      <c r="BM546" s="633">
        <v>10</v>
      </c>
      <c r="BN546" s="633">
        <v>15</v>
      </c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>
        <f>IF(DH546&lt;3,"",(SUM(BD546:BT546)-MIN(BD546:BT546)-MAX(BD546:BT546))/(DH546-2))</f>
        <v>6.1111111111111107</v>
      </c>
      <c r="CD546" s="1321">
        <f t="shared" si="1526"/>
        <v>5</v>
      </c>
      <c r="CE546" s="1322">
        <f t="shared" si="1689"/>
        <v>5</v>
      </c>
      <c r="CF546" s="1322">
        <f t="shared" si="1689"/>
        <v>5</v>
      </c>
      <c r="CG546" s="1322">
        <f t="shared" si="1689"/>
        <v>5</v>
      </c>
      <c r="CH546" s="1322">
        <f t="shared" si="1689"/>
        <v>5</v>
      </c>
      <c r="CI546" s="1323">
        <f t="shared" si="1689"/>
        <v>5</v>
      </c>
      <c r="CJ546" s="1322">
        <f t="shared" si="1689"/>
        <v>5</v>
      </c>
      <c r="CK546" s="1322">
        <f t="shared" si="1689"/>
        <v>5</v>
      </c>
      <c r="CL546" s="1322">
        <f t="shared" si="1689"/>
        <v>10</v>
      </c>
      <c r="CM546" s="1322">
        <f t="shared" si="1689"/>
        <v>10</v>
      </c>
      <c r="CN546" s="1321">
        <f t="shared" si="1689"/>
        <v>15</v>
      </c>
      <c r="CO546" s="542" t="str">
        <f t="shared" si="1506"/>
        <v/>
      </c>
      <c r="CP546" s="543" t="str">
        <f t="shared" si="1507"/>
        <v/>
      </c>
      <c r="CQ546" s="543">
        <f t="shared" si="1508"/>
        <v>5</v>
      </c>
      <c r="CR546" s="543">
        <f t="shared" si="1509"/>
        <v>5</v>
      </c>
      <c r="CS546" s="543">
        <f t="shared" si="1510"/>
        <v>5</v>
      </c>
      <c r="CT546" s="543">
        <f t="shared" si="1511"/>
        <v>5</v>
      </c>
      <c r="CU546" s="544">
        <f t="shared" si="1512"/>
        <v>5</v>
      </c>
      <c r="CV546" s="544">
        <f t="shared" si="1513"/>
        <v>5</v>
      </c>
      <c r="CW546" s="544">
        <f t="shared" si="1514"/>
        <v>5</v>
      </c>
      <c r="CX546" s="543">
        <f t="shared" si="1515"/>
        <v>5</v>
      </c>
      <c r="CY546" s="543">
        <f t="shared" si="1516"/>
        <v>10</v>
      </c>
      <c r="CZ546" s="543">
        <f t="shared" si="1517"/>
        <v>10</v>
      </c>
      <c r="DA546" s="543">
        <f t="shared" si="1518"/>
        <v>15</v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5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>
        <v>11760</v>
      </c>
      <c r="O547" s="752">
        <v>11760</v>
      </c>
      <c r="P547" s="752">
        <v>11760</v>
      </c>
      <c r="Q547" s="752">
        <v>11760</v>
      </c>
      <c r="R547" s="752">
        <v>11760</v>
      </c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/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/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/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1">
        <f t="shared" si="1526"/>
        <v>11760</v>
      </c>
      <c r="CE547" s="1322">
        <f t="shared" si="1689"/>
        <v>11760</v>
      </c>
      <c r="CF547" s="1322">
        <f t="shared" si="1689"/>
        <v>11760</v>
      </c>
      <c r="CG547" s="1322">
        <f t="shared" si="1689"/>
        <v>11760</v>
      </c>
      <c r="CH547" s="1322">
        <f t="shared" si="1689"/>
        <v>11760</v>
      </c>
      <c r="CI547" s="1323">
        <f t="shared" si="1689"/>
        <v>11760</v>
      </c>
      <c r="CJ547" s="1322">
        <f t="shared" si="1689"/>
        <v>11760</v>
      </c>
      <c r="CK547" s="1322">
        <f t="shared" si="1689"/>
        <v>11760</v>
      </c>
      <c r="CL547" s="1322">
        <f t="shared" si="1689"/>
        <v>11760</v>
      </c>
      <c r="CM547" s="1322">
        <f t="shared" si="1689"/>
        <v>11760</v>
      </c>
      <c r="CN547" s="1321">
        <f t="shared" si="1689"/>
        <v>11760</v>
      </c>
      <c r="CO547" s="542" t="str">
        <f t="shared" si="1506"/>
        <v/>
      </c>
      <c r="CP547" s="543" t="str">
        <f t="shared" si="1507"/>
        <v/>
      </c>
      <c r="CQ547" s="543">
        <f t="shared" si="1508"/>
        <v>11760</v>
      </c>
      <c r="CR547" s="543">
        <f t="shared" si="1509"/>
        <v>11760</v>
      </c>
      <c r="CS547" s="543">
        <f t="shared" si="1510"/>
        <v>11760</v>
      </c>
      <c r="CT547" s="543">
        <f t="shared" si="1511"/>
        <v>11760</v>
      </c>
      <c r="CU547" s="544">
        <f t="shared" si="1512"/>
        <v>11760</v>
      </c>
      <c r="CV547" s="544">
        <f t="shared" si="1513"/>
        <v>11760</v>
      </c>
      <c r="CW547" s="544">
        <f t="shared" si="1514"/>
        <v>11760</v>
      </c>
      <c r="CX547" s="543">
        <f t="shared" si="1515"/>
        <v>11760</v>
      </c>
      <c r="CY547" s="543">
        <f t="shared" si="1516"/>
        <v>11760</v>
      </c>
      <c r="CZ547" s="543">
        <f t="shared" si="1517"/>
        <v>11760</v>
      </c>
      <c r="DA547" s="543">
        <f t="shared" si="1518"/>
        <v>11760</v>
      </c>
      <c r="DB547" s="543" t="str">
        <f t="shared" si="1519"/>
        <v/>
      </c>
      <c r="DC547" s="542" t="str">
        <f t="shared" si="1520"/>
        <v/>
      </c>
      <c r="DD547" s="541" t="str">
        <f t="shared" si="1521"/>
        <v/>
      </c>
      <c r="DE547" s="645">
        <f t="shared" si="1615"/>
        <v>17</v>
      </c>
      <c r="DF547" s="99">
        <f t="shared" si="1616"/>
        <v>11</v>
      </c>
      <c r="DG547" s="99">
        <f t="shared" si="1617"/>
        <v>11</v>
      </c>
      <c r="DH547" s="99">
        <f t="shared" si="1618"/>
        <v>11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4" t="str">
        <f>IF(B546="","",B546*B547/B$46/365/$G$1)</f>
        <v/>
      </c>
      <c r="C548" s="754" t="str">
        <f t="shared" ref="C548" si="1816">IF(C546="","",C546*C547/C$46/365/$G$1)</f>
        <v/>
      </c>
      <c r="D548" s="754" t="str">
        <f t="shared" ref="D548" si="1817">IF(D546="","",D546*D547/D$46/365/$G$1)</f>
        <v/>
      </c>
      <c r="E548" s="754" t="str">
        <f t="shared" ref="E548" si="1818">IF(E546="","",E546*E547/E$46/365/$G$1)</f>
        <v/>
      </c>
      <c r="F548" s="754" t="str">
        <f t="shared" ref="F548" si="1819">IF(F546="","",F546*F547/F$46/365/$G$1)</f>
        <v/>
      </c>
      <c r="G548" s="754" t="str">
        <f t="shared" ref="G548" si="1820">IF(G546="","",G546*G547/G$46/365/$G$1)</f>
        <v/>
      </c>
      <c r="H548" s="754" t="str">
        <f t="shared" ref="H548" si="1821">IF(H546="","",H546*H547/H$46/365/$G$1)</f>
        <v/>
      </c>
      <c r="I548" s="754" t="str">
        <f t="shared" ref="I548" si="1822">IF(I546="","",I546*I547/I$46/365/$G$1)</f>
        <v/>
      </c>
      <c r="J548" s="754" t="str">
        <f t="shared" ref="J548" si="1823">IF(J546="","",J546*J547/J$46/365/$G$1)</f>
        <v/>
      </c>
      <c r="K548" s="754" t="str">
        <f t="shared" ref="K548" si="1824">IF(K546="","",K546*K547/K$46/365/$G$1)</f>
        <v/>
      </c>
      <c r="L548" s="754" t="str">
        <f t="shared" ref="L548" si="1825">IF(L546="","",L546*L547/L$46/365/$G$1)</f>
        <v/>
      </c>
      <c r="M548" s="754" t="str">
        <f t="shared" ref="M548" si="1826">IF(M546="","",M546*M547/M$46/365/$G$1)</f>
        <v/>
      </c>
      <c r="N548" s="754" t="str">
        <f t="shared" ref="N548" si="1827">IF(N546="","",N546*N547/N$46/365/$G$1)</f>
        <v/>
      </c>
      <c r="O548" s="754" t="str">
        <f t="shared" ref="O548" si="1828">IF(O546="","",O546*O547/O$46/365/$G$1)</f>
        <v/>
      </c>
      <c r="P548" s="754" t="str">
        <f t="shared" ref="P548" si="1829">IF(P546="","",P546*P547/P$46/365/$G$1)</f>
        <v/>
      </c>
      <c r="Q548" s="754" t="str">
        <f t="shared" ref="Q548" si="1830">IF(Q546="","",Q546*Q547/Q$46/365/$G$1)</f>
        <v/>
      </c>
      <c r="R548" s="754" t="str">
        <f t="shared" ref="R548" si="1831">IF(R546="","",R546*R547/R$46/365/$G$1)</f>
        <v/>
      </c>
      <c r="S548" s="581"/>
      <c r="T548" s="754" t="str">
        <f>IF(T546="","",T546*T547/T$46/365/$G$1)</f>
        <v/>
      </c>
      <c r="U548" s="754" t="str">
        <f t="shared" ref="U548" si="1832">IF(U546="","",U546*U547/U$46/365/$G$1)</f>
        <v/>
      </c>
      <c r="V548" s="754" t="str">
        <f t="shared" ref="V548" si="1833">IF(V546="","",V546*V547/V$46/365/$G$1)</f>
        <v/>
      </c>
      <c r="W548" s="754" t="str">
        <f t="shared" ref="W548" si="1834">IF(W546="","",W546*W547/W$46/365/$G$1)</f>
        <v/>
      </c>
      <c r="X548" s="754" t="str">
        <f t="shared" ref="X548" si="1835">IF(X546="","",X546*X547/X$46/365/$G$1)</f>
        <v/>
      </c>
      <c r="Y548" s="754" t="str">
        <f t="shared" ref="Y548" si="1836">IF(Y546="","",Y546*Y547/Y$46/365/$G$1)</f>
        <v/>
      </c>
      <c r="Z548" s="754" t="str">
        <f t="shared" ref="Z548" si="1837">IF(Z546="","",Z546*Z547/Z$46/365/$G$1)</f>
        <v/>
      </c>
      <c r="AA548" s="754" t="str">
        <f t="shared" ref="AA548" si="1838">IF(AA546="","",AA546*AA547/AA$46/365/$G$1)</f>
        <v/>
      </c>
      <c r="AB548" s="754" t="str">
        <f t="shared" ref="AB548" si="1839">IF(AB546="","",AB546*AB547/AB$46/365/$G$1)</f>
        <v/>
      </c>
      <c r="AC548" s="754" t="str">
        <f t="shared" ref="AC548" si="1840">IF(AC546="","",AC546*AC547/AC$46/365/$G$1)</f>
        <v/>
      </c>
      <c r="AD548" s="754" t="str">
        <f t="shared" ref="AD548" si="1841">IF(AD546="","",AD546*AD547/AD$46/365/$G$1)</f>
        <v/>
      </c>
      <c r="AE548" s="754"/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 t="str">
        <f t="shared" ref="AM548" si="1842">IF(AM546="","",AM546*AM547/AM$46/365/$G$1)</f>
        <v/>
      </c>
      <c r="AN548" s="754" t="str">
        <f t="shared" ref="AN548" si="1843">IF(AN546="","",AN546*AN547/AN$46/365/$G$1)</f>
        <v/>
      </c>
      <c r="AO548" s="754" t="str">
        <f t="shared" ref="AO548" si="1844">IF(AO546="","",AO546*AO547/AO$46/365/$G$1)</f>
        <v/>
      </c>
      <c r="AP548" s="754" t="str">
        <f t="shared" ref="AP548" si="1845">IF(AP546="","",AP546*AP547/AP$46/365/$G$1)</f>
        <v/>
      </c>
      <c r="AQ548" s="754" t="str">
        <f t="shared" ref="AQ548" si="1846">IF(AQ546="","",AQ546*AQ547/AQ$46/365/$G$1)</f>
        <v/>
      </c>
      <c r="AR548" s="754" t="str">
        <f t="shared" ref="AR548" si="1847">IF(AR546="","",AR546*AR547/AR$46/365/$G$1)</f>
        <v/>
      </c>
      <c r="AS548" s="754" t="str">
        <f t="shared" ref="AS548" si="1848">IF(AS546="","",AS546*AS547/AS$46/365/$G$1)</f>
        <v/>
      </c>
      <c r="AT548" s="754" t="str">
        <f t="shared" ref="AT548" si="1849">IF(AT546="","",AT546*AT547/AT$46/365/$G$1)</f>
        <v/>
      </c>
      <c r="AU548" s="754" t="str">
        <f t="shared" ref="AU548" si="1850">IF(AU546="","",AU546*AU547/AU$46/365/$G$1)</f>
        <v/>
      </c>
      <c r="AV548" s="754" t="str">
        <f t="shared" ref="AV548" si="1851">IF(AV546="","",AV546*AV547/AV$46/365/$G$1)</f>
        <v/>
      </c>
      <c r="AW548" s="754"/>
      <c r="AX548" s="754"/>
      <c r="AY548" s="754"/>
      <c r="AZ548" s="754"/>
      <c r="BA548" s="754"/>
      <c r="BB548" s="754"/>
      <c r="BC548" s="644"/>
      <c r="BD548" s="754">
        <f>IF(BD546="","",BD546*BD547/BD$46/365/$G$1)</f>
        <v>3.0510585305105853E-3</v>
      </c>
      <c r="BE548" s="754">
        <f t="shared" ref="BE548" si="1852">IF(BE546="","",BE546*BE547/BE$46/365/$G$1)</f>
        <v>6.1021170610211705E-3</v>
      </c>
      <c r="BF548" s="754">
        <f t="shared" ref="BF548" si="1853">IF(BF546="","",BF546*BF547/BF$46/365/$G$1)</f>
        <v>3.6612702366127024E-3</v>
      </c>
      <c r="BG548" s="754">
        <f t="shared" ref="BG548" si="1854">IF(BG546="","",BG546*BG547/BG$46/365/$G$1)</f>
        <v>3.0510585305105853E-3</v>
      </c>
      <c r="BH548" s="754">
        <f t="shared" ref="BH548" si="1855">IF(BH546="","",BH546*BH547/BH$46/365/$G$1)</f>
        <v>3.6612702366127024E-3</v>
      </c>
      <c r="BI548" s="754">
        <f t="shared" ref="BI548" si="1856">IF(BI546="","",BI546*BI547/BI$46/365/$G$1)</f>
        <v>6.1021170610211705E-3</v>
      </c>
      <c r="BJ548" s="754">
        <f t="shared" ref="BJ548" si="1857">IF(BJ546="","",BJ546*BJ547/BJ$46/365/$G$1)</f>
        <v>3.0510585305105853E-3</v>
      </c>
      <c r="BK548" s="754">
        <f t="shared" ref="BK548" si="1858">IF(BK546="","",BK546*BK547/BK$46/365/$G$1)</f>
        <v>2.2882938978829388E-3</v>
      </c>
      <c r="BL548" s="754">
        <f t="shared" ref="BL548" si="1859">IF(BL546="","",BL546*BL547/BL$46/365/$G$1)</f>
        <v>6.1021170610211705E-3</v>
      </c>
      <c r="BM548" s="754">
        <f t="shared" ref="BM548" si="1860">IF(BM546="","",BM546*BM547/BM$46/365/$G$1)</f>
        <v>9.1531755915317554E-3</v>
      </c>
      <c r="BN548" s="754">
        <f t="shared" ref="BN548" si="1861">IF(BN546="","",BN546*BN547/BN$46/365/$G$1)</f>
        <v>6.864881693648817E-3</v>
      </c>
      <c r="BO548" s="754"/>
      <c r="BP548" s="754"/>
      <c r="BQ548" s="754"/>
      <c r="BR548" s="754"/>
      <c r="BS548" s="754"/>
      <c r="BT548" s="754"/>
      <c r="BU548" s="644"/>
      <c r="BV548" s="754" t="str">
        <f t="shared" ref="BV548" si="1862">IF(BV546="","",BV546*BV547/BV$46/365/$G$1)</f>
        <v/>
      </c>
      <c r="BW548" s="754" t="str">
        <f t="shared" ref="BW548" si="1863">IF(BW546="","",BW546*BW547/BW$46/365/$G$1)</f>
        <v/>
      </c>
      <c r="BX548" s="754" t="str">
        <f t="shared" ref="BX548" si="1864">IF(BX546="","",BX546*BX547/BX$46/365/$G$1)</f>
        <v/>
      </c>
      <c r="BY548" s="754">
        <f t="shared" ref="BY548" si="1865">IF(BY546="","",BY546*BY547/BY$46/365/$G$1)</f>
        <v>3.0510585305105853E-3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4.6274387712743874E-3</v>
      </c>
      <c r="CD548" s="1324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2.2882938978829388E-3</v>
      </c>
      <c r="CE548" s="1325">
        <f t="shared" ref="CE548:CN548" si="186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3.0510585305105853E-3</v>
      </c>
      <c r="CF548" s="1325">
        <f t="shared" si="1866"/>
        <v>3.0510585305105853E-3</v>
      </c>
      <c r="CG548" s="1325">
        <f t="shared" si="1866"/>
        <v>3.0510585305105853E-3</v>
      </c>
      <c r="CH548" s="1325">
        <f t="shared" si="1866"/>
        <v>3.6612702366127024E-3</v>
      </c>
      <c r="CI548" s="1326">
        <f t="shared" si="1866"/>
        <v>3.6612702366127024E-3</v>
      </c>
      <c r="CJ548" s="1325">
        <f t="shared" si="1866"/>
        <v>6.1021170610211705E-3</v>
      </c>
      <c r="CK548" s="1325">
        <f t="shared" si="1866"/>
        <v>6.1021170610211705E-3</v>
      </c>
      <c r="CL548" s="1325">
        <f t="shared" si="1866"/>
        <v>6.1021170610211705E-3</v>
      </c>
      <c r="CM548" s="1325">
        <f t="shared" si="1866"/>
        <v>6.864881693648817E-3</v>
      </c>
      <c r="CN548" s="1324">
        <f t="shared" si="1866"/>
        <v>9.1531755915317554E-3</v>
      </c>
      <c r="CO548" s="530" t="str">
        <f t="shared" si="1506"/>
        <v/>
      </c>
      <c r="CP548" s="531" t="str">
        <f t="shared" si="1507"/>
        <v/>
      </c>
      <c r="CQ548" s="531">
        <f t="shared" si="1508"/>
        <v>2.2882938978829388E-3</v>
      </c>
      <c r="CR548" s="531">
        <f t="shared" si="1509"/>
        <v>3.0510585305105853E-3</v>
      </c>
      <c r="CS548" s="531">
        <f t="shared" si="1510"/>
        <v>3.0510585305105853E-3</v>
      </c>
      <c r="CT548" s="531">
        <f t="shared" si="1511"/>
        <v>3.0510585305105853E-3</v>
      </c>
      <c r="CU548" s="532">
        <f t="shared" si="1512"/>
        <v>3.6612702366127024E-3</v>
      </c>
      <c r="CV548" s="532">
        <f t="shared" si="1513"/>
        <v>3.6612702366127024E-3</v>
      </c>
      <c r="CW548" s="532">
        <f t="shared" si="1514"/>
        <v>6.1021170610211705E-3</v>
      </c>
      <c r="CX548" s="531">
        <f t="shared" si="1515"/>
        <v>6.1021170610211705E-3</v>
      </c>
      <c r="CY548" s="531">
        <f t="shared" si="1516"/>
        <v>6.1021170610211705E-3</v>
      </c>
      <c r="CZ548" s="531">
        <f t="shared" si="1517"/>
        <v>6.864881693648817E-3</v>
      </c>
      <c r="DA548" s="531">
        <f t="shared" si="1518"/>
        <v>9.1531755915317554E-3</v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5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>
        <v>400</v>
      </c>
      <c r="BE549" s="633">
        <v>420</v>
      </c>
      <c r="BF549" s="633">
        <v>85</v>
      </c>
      <c r="BG549" s="633">
        <v>85</v>
      </c>
      <c r="BH549" s="633">
        <v>85</v>
      </c>
      <c r="BI549" s="633">
        <v>85</v>
      </c>
      <c r="BJ549" s="633">
        <v>90</v>
      </c>
      <c r="BK549" s="633">
        <v>90</v>
      </c>
      <c r="BL549" s="633">
        <v>90</v>
      </c>
      <c r="BM549" s="633">
        <v>80</v>
      </c>
      <c r="BN549" s="633">
        <v>80</v>
      </c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>
        <f>IF(DH549&lt;3,"",(SUM(BD549:BT549)-MIN(BD549:BT549)-MAX(BD549:BT549))/(DH549-2))</f>
        <v>121.11111111111111</v>
      </c>
      <c r="CD549" s="1321">
        <f t="shared" si="1526"/>
        <v>80</v>
      </c>
      <c r="CE549" s="1322">
        <f t="shared" ref="CE549:CN562" si="186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>80</v>
      </c>
      <c r="CF549" s="1322">
        <f t="shared" si="1867"/>
        <v>85</v>
      </c>
      <c r="CG549" s="1322">
        <f t="shared" si="1867"/>
        <v>85</v>
      </c>
      <c r="CH549" s="1322">
        <f t="shared" si="1867"/>
        <v>85</v>
      </c>
      <c r="CI549" s="1323">
        <f t="shared" si="1867"/>
        <v>85</v>
      </c>
      <c r="CJ549" s="1322">
        <f t="shared" si="1867"/>
        <v>90</v>
      </c>
      <c r="CK549" s="1322">
        <f t="shared" si="1867"/>
        <v>90</v>
      </c>
      <c r="CL549" s="1322">
        <f t="shared" si="1867"/>
        <v>90</v>
      </c>
      <c r="CM549" s="1322">
        <f t="shared" si="1867"/>
        <v>400</v>
      </c>
      <c r="CN549" s="1321">
        <f t="shared" si="1867"/>
        <v>420</v>
      </c>
      <c r="CO549" s="542" t="str">
        <f t="shared" si="1506"/>
        <v/>
      </c>
      <c r="CP549" s="543" t="str">
        <f t="shared" si="1507"/>
        <v/>
      </c>
      <c r="CQ549" s="543">
        <f t="shared" si="1508"/>
        <v>80</v>
      </c>
      <c r="CR549" s="543">
        <f t="shared" si="1509"/>
        <v>80</v>
      </c>
      <c r="CS549" s="543">
        <f t="shared" si="1510"/>
        <v>85</v>
      </c>
      <c r="CT549" s="543">
        <f t="shared" si="1511"/>
        <v>85</v>
      </c>
      <c r="CU549" s="544">
        <f t="shared" si="1512"/>
        <v>85</v>
      </c>
      <c r="CV549" s="544">
        <f t="shared" si="1513"/>
        <v>85</v>
      </c>
      <c r="CW549" s="544">
        <f t="shared" si="1514"/>
        <v>90</v>
      </c>
      <c r="CX549" s="543">
        <f t="shared" si="1515"/>
        <v>90</v>
      </c>
      <c r="CY549" s="543">
        <f t="shared" si="1516"/>
        <v>90</v>
      </c>
      <c r="CZ549" s="543">
        <f t="shared" si="1517"/>
        <v>400</v>
      </c>
      <c r="DA549" s="543">
        <f t="shared" si="1518"/>
        <v>420</v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5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51" t="str">
        <f>IF(B549="","",B546*B549)</f>
        <v/>
      </c>
      <c r="C550" s="751" t="str">
        <f t="shared" ref="C550" si="1868">IF(C549="","",C546*C549)</f>
        <v/>
      </c>
      <c r="D550" s="751" t="str">
        <f t="shared" ref="D550" si="1869">IF(D549="","",D546*D549)</f>
        <v/>
      </c>
      <c r="E550" s="751" t="str">
        <f t="shared" ref="E550" si="1870">IF(E549="","",E546*E549)</f>
        <v/>
      </c>
      <c r="F550" s="751" t="str">
        <f t="shared" ref="F550" si="1871">IF(F549="","",F546*F549)</f>
        <v/>
      </c>
      <c r="G550" s="751" t="str">
        <f t="shared" ref="G550" si="1872">IF(G549="","",G546*G549)</f>
        <v/>
      </c>
      <c r="H550" s="751" t="str">
        <f t="shared" ref="H550" si="1873">IF(H549="","",H546*H549)</f>
        <v/>
      </c>
      <c r="I550" s="751" t="str">
        <f t="shared" ref="I550" si="1874">IF(I549="","",I546*I549)</f>
        <v/>
      </c>
      <c r="J550" s="751" t="str">
        <f t="shared" ref="J550" si="1875">IF(J549="","",J546*J549)</f>
        <v/>
      </c>
      <c r="K550" s="751" t="str">
        <f t="shared" ref="K550" si="1876">IF(K549="","",K546*K549)</f>
        <v/>
      </c>
      <c r="L550" s="751" t="str">
        <f t="shared" ref="L550" si="1877">IF(L549="","",L546*L549)</f>
        <v/>
      </c>
      <c r="M550" s="751" t="str">
        <f t="shared" ref="M550" si="1878">IF(M549="","",M546*M549)</f>
        <v/>
      </c>
      <c r="N550" s="751" t="str">
        <f t="shared" ref="N550" si="1879">IF(N549="","",N546*N549)</f>
        <v/>
      </c>
      <c r="O550" s="751" t="str">
        <f t="shared" ref="O550" si="1880">IF(O549="","",O546*O549)</f>
        <v/>
      </c>
      <c r="P550" s="751" t="str">
        <f t="shared" ref="P550" si="1881">IF(P549="","",P546*P549)</f>
        <v/>
      </c>
      <c r="Q550" s="751" t="str">
        <f t="shared" ref="Q550" si="1882">IF(Q549="","",Q546*Q549)</f>
        <v/>
      </c>
      <c r="R550" s="751" t="str">
        <f t="shared" ref="R550" si="1883">IF(R549="","",R546*R549)</f>
        <v/>
      </c>
      <c r="S550" s="755"/>
      <c r="T550" s="751" t="str">
        <f>IF(T549="","",T546*T549)</f>
        <v/>
      </c>
      <c r="U550" s="751" t="str">
        <f t="shared" ref="U550" si="1884">IF(U549="","",U546*U549)</f>
        <v/>
      </c>
      <c r="V550" s="751" t="str">
        <f t="shared" ref="V550" si="1885">IF(V549="","",V546*V549)</f>
        <v/>
      </c>
      <c r="W550" s="751" t="str">
        <f t="shared" ref="W550" si="1886">IF(W549="","",W546*W549)</f>
        <v/>
      </c>
      <c r="X550" s="751" t="str">
        <f t="shared" ref="X550" si="1887">IF(X549="","",X546*X549)</f>
        <v/>
      </c>
      <c r="Y550" s="751" t="str">
        <f t="shared" ref="Y550" si="1888">IF(Y549="","",Y546*Y549)</f>
        <v/>
      </c>
      <c r="Z550" s="751" t="str">
        <f t="shared" ref="Z550" si="1889">IF(Z549="","",Z546*Z549)</f>
        <v/>
      </c>
      <c r="AA550" s="751" t="str">
        <f t="shared" ref="AA550" si="1890">IF(AA549="","",AA546*AA549)</f>
        <v/>
      </c>
      <c r="AB550" s="751" t="str">
        <f t="shared" ref="AB550" si="1891">IF(AB549="","",AB546*AB549)</f>
        <v/>
      </c>
      <c r="AC550" s="751" t="str">
        <f t="shared" ref="AC550" si="1892">IF(AC549="","",AC546*AC549)</f>
        <v/>
      </c>
      <c r="AD550" s="751" t="str">
        <f t="shared" ref="AD550" si="1893">IF(AD549="","",AD546*AD549)</f>
        <v/>
      </c>
      <c r="AE550" s="751"/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94">IF(AM549="","",AM546*AM549)</f>
        <v/>
      </c>
      <c r="AN550" s="751" t="str">
        <f t="shared" ref="AN550" si="1895">IF(AN549="","",AN546*AN549)</f>
        <v/>
      </c>
      <c r="AO550" s="751" t="str">
        <f t="shared" ref="AO550" si="1896">IF(AO549="","",AO546*AO549)</f>
        <v/>
      </c>
      <c r="AP550" s="751" t="str">
        <f t="shared" ref="AP550" si="1897">IF(AP549="","",AP546*AP549)</f>
        <v/>
      </c>
      <c r="AQ550" s="751" t="str">
        <f t="shared" ref="AQ550" si="1898">IF(AQ549="","",AQ546*AQ549)</f>
        <v/>
      </c>
      <c r="AR550" s="751" t="str">
        <f t="shared" ref="AR550" si="1899">IF(AR549="","",AR546*AR549)</f>
        <v/>
      </c>
      <c r="AS550" s="751" t="str">
        <f t="shared" ref="AS550" si="1900">IF(AS549="","",AS546*AS549)</f>
        <v/>
      </c>
      <c r="AT550" s="751" t="str">
        <f t="shared" ref="AT550" si="1901">IF(AT549="","",AT546*AT549)</f>
        <v/>
      </c>
      <c r="AU550" s="751" t="str">
        <f t="shared" ref="AU550" si="1902">IF(AU549="","",AU546*AU549)</f>
        <v/>
      </c>
      <c r="AV550" s="751" t="str">
        <f t="shared" ref="AV550" si="1903">IF(AV549="","",AV546*AV549)</f>
        <v/>
      </c>
      <c r="AW550" s="751"/>
      <c r="AX550" s="751"/>
      <c r="AY550" s="751"/>
      <c r="AZ550" s="751"/>
      <c r="BA550" s="751"/>
      <c r="BB550" s="751"/>
      <c r="BC550" s="755"/>
      <c r="BD550" s="751">
        <f>IF(BD549="","",BD546*BD549)</f>
        <v>2000</v>
      </c>
      <c r="BE550" s="751">
        <f t="shared" ref="BE550" si="1904">IF(BE549="","",BE546*BE549)</f>
        <v>2100</v>
      </c>
      <c r="BF550" s="751">
        <f t="shared" ref="BF550" si="1905">IF(BF549="","",BF546*BF549)</f>
        <v>425</v>
      </c>
      <c r="BG550" s="751">
        <f t="shared" ref="BG550" si="1906">IF(BG549="","",BG546*BG549)</f>
        <v>425</v>
      </c>
      <c r="BH550" s="751">
        <f t="shared" ref="BH550" si="1907">IF(BH549="","",BH546*BH549)</f>
        <v>425</v>
      </c>
      <c r="BI550" s="751">
        <f t="shared" ref="BI550" si="1908">IF(BI549="","",BI546*BI549)</f>
        <v>425</v>
      </c>
      <c r="BJ550" s="751">
        <f t="shared" ref="BJ550" si="1909">IF(BJ549="","",BJ546*BJ549)</f>
        <v>450</v>
      </c>
      <c r="BK550" s="751">
        <f t="shared" ref="BK550" si="1910">IF(BK549="","",BK546*BK549)</f>
        <v>450</v>
      </c>
      <c r="BL550" s="751">
        <f t="shared" ref="BL550" si="1911">IF(BL549="","",BL546*BL549)</f>
        <v>900</v>
      </c>
      <c r="BM550" s="751">
        <f t="shared" ref="BM550" si="1912">IF(BM549="","",BM546*BM549)</f>
        <v>800</v>
      </c>
      <c r="BN550" s="751">
        <f t="shared" ref="BN550" si="1913">IF(BN549="","",BN546*BN549)</f>
        <v>1200</v>
      </c>
      <c r="BO550" s="751"/>
      <c r="BP550" s="751"/>
      <c r="BQ550" s="751"/>
      <c r="BR550" s="751"/>
      <c r="BS550" s="751"/>
      <c r="BT550" s="751"/>
      <c r="BU550" s="755"/>
      <c r="BV550" s="751" t="str">
        <f t="shared" ref="BV550" si="1914">IF(BV549="","",BV546*BV549)</f>
        <v/>
      </c>
      <c r="BW550" s="751" t="str">
        <f t="shared" ref="BW550" si="1915">IF(BW549="","",BW546*BW549)</f>
        <v/>
      </c>
      <c r="BX550" s="751" t="str">
        <f t="shared" ref="BX550" si="1916">IF(BX549="","",BX546*BX549)</f>
        <v/>
      </c>
      <c r="BY550" s="751">
        <f t="shared" ref="BY550" si="1917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>
        <f>IF(DH550&lt;3,"",(SUM(BD550:BT550)-MIN(BD550:BT550)-MAX(BD550:BT550))/(DH550-2))</f>
        <v>786.11111111111109</v>
      </c>
      <c r="CD550" s="1321">
        <f t="shared" si="1526"/>
        <v>425</v>
      </c>
      <c r="CE550" s="1322">
        <f t="shared" si="1867"/>
        <v>425</v>
      </c>
      <c r="CF550" s="1322">
        <f t="shared" si="1867"/>
        <v>425</v>
      </c>
      <c r="CG550" s="1322">
        <f t="shared" si="1867"/>
        <v>425</v>
      </c>
      <c r="CH550" s="1322">
        <f t="shared" si="1867"/>
        <v>450</v>
      </c>
      <c r="CI550" s="1323">
        <f t="shared" si="1867"/>
        <v>450</v>
      </c>
      <c r="CJ550" s="1322">
        <f t="shared" si="1867"/>
        <v>800</v>
      </c>
      <c r="CK550" s="1322">
        <f t="shared" si="1867"/>
        <v>900</v>
      </c>
      <c r="CL550" s="1322">
        <f t="shared" si="1867"/>
        <v>1200</v>
      </c>
      <c r="CM550" s="1322">
        <f t="shared" si="1867"/>
        <v>2000</v>
      </c>
      <c r="CN550" s="1321">
        <f t="shared" si="1867"/>
        <v>2100</v>
      </c>
      <c r="CO550" s="542" t="str">
        <f t="shared" si="1506"/>
        <v/>
      </c>
      <c r="CP550" s="543" t="str">
        <f t="shared" si="1507"/>
        <v/>
      </c>
      <c r="CQ550" s="543">
        <f t="shared" si="1508"/>
        <v>425</v>
      </c>
      <c r="CR550" s="543">
        <f t="shared" si="1509"/>
        <v>425</v>
      </c>
      <c r="CS550" s="543">
        <f t="shared" si="1510"/>
        <v>425</v>
      </c>
      <c r="CT550" s="543">
        <f t="shared" si="1511"/>
        <v>425</v>
      </c>
      <c r="CU550" s="544">
        <f t="shared" si="1512"/>
        <v>450</v>
      </c>
      <c r="CV550" s="544">
        <f t="shared" si="1513"/>
        <v>450</v>
      </c>
      <c r="CW550" s="544">
        <f t="shared" si="1514"/>
        <v>800</v>
      </c>
      <c r="CX550" s="543">
        <f t="shared" si="1515"/>
        <v>900</v>
      </c>
      <c r="CY550" s="543">
        <f t="shared" si="1516"/>
        <v>1200</v>
      </c>
      <c r="CZ550" s="543">
        <f t="shared" si="1517"/>
        <v>2000</v>
      </c>
      <c r="DA550" s="543">
        <f t="shared" si="1518"/>
        <v>2100</v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5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5" t="s">
        <v>757</v>
      </c>
      <c r="B551" s="670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4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4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4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4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>
        <f t="shared" si="1513"/>
        <v>144</v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5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5" t="s">
        <v>762</v>
      </c>
      <c r="C552" s="633" t="s">
        <v>762</v>
      </c>
      <c r="D552" s="633"/>
      <c r="E552" s="633"/>
      <c r="F552" s="633" t="s">
        <v>762</v>
      </c>
      <c r="G552" s="633" t="s">
        <v>762</v>
      </c>
      <c r="H552" s="633" t="s">
        <v>762</v>
      </c>
      <c r="I552" s="633" t="s">
        <v>762</v>
      </c>
      <c r="J552" s="633" t="s">
        <v>762</v>
      </c>
      <c r="K552" s="633" t="s">
        <v>762</v>
      </c>
      <c r="L552" s="633" t="s">
        <v>762</v>
      </c>
      <c r="M552" s="633" t="s">
        <v>762</v>
      </c>
      <c r="N552" s="633" t="s">
        <v>762</v>
      </c>
      <c r="O552" s="633" t="s">
        <v>762</v>
      </c>
      <c r="P552" s="633" t="s">
        <v>762</v>
      </c>
      <c r="Q552" s="633" t="s">
        <v>762</v>
      </c>
      <c r="R552" s="633" t="s">
        <v>762</v>
      </c>
      <c r="S552" s="696"/>
      <c r="T552" s="633" t="s">
        <v>762</v>
      </c>
      <c r="U552" s="633" t="s">
        <v>762</v>
      </c>
      <c r="V552" s="633" t="s">
        <v>762</v>
      </c>
      <c r="W552" s="633" t="s">
        <v>762</v>
      </c>
      <c r="X552" s="633" t="s">
        <v>762</v>
      </c>
      <c r="Y552" s="633" t="s">
        <v>762</v>
      </c>
      <c r="Z552" s="633" t="s">
        <v>762</v>
      </c>
      <c r="AA552" s="633" t="s">
        <v>762</v>
      </c>
      <c r="AB552" s="633" t="s">
        <v>762</v>
      </c>
      <c r="AC552" s="633" t="s">
        <v>762</v>
      </c>
      <c r="AD552" s="633" t="s">
        <v>762</v>
      </c>
      <c r="AE552" s="633"/>
      <c r="AF552" s="633"/>
      <c r="AG552" s="635"/>
      <c r="AH552" s="635"/>
      <c r="AI552" s="635"/>
      <c r="AJ552" s="635"/>
      <c r="AK552" s="696"/>
      <c r="AL552" s="633">
        <v>330</v>
      </c>
      <c r="AM552" s="633" t="s">
        <v>762</v>
      </c>
      <c r="AN552" s="633">
        <v>30.6</v>
      </c>
      <c r="AO552" s="633" t="s">
        <v>762</v>
      </c>
      <c r="AP552" s="633">
        <v>15.3</v>
      </c>
      <c r="AQ552" s="633">
        <v>20</v>
      </c>
      <c r="AR552" s="633">
        <v>25.5</v>
      </c>
      <c r="AS552" s="633" t="s">
        <v>762</v>
      </c>
      <c r="AT552" s="633" t="s">
        <v>762</v>
      </c>
      <c r="AU552" s="633" t="s">
        <v>762</v>
      </c>
      <c r="AV552" s="633" t="s">
        <v>762</v>
      </c>
      <c r="AW552" s="633"/>
      <c r="AX552" s="633"/>
      <c r="AY552" s="633"/>
      <c r="AZ552" s="633"/>
      <c r="BA552" s="633"/>
      <c r="BB552" s="633"/>
      <c r="BC552" s="696"/>
      <c r="BD552" s="633">
        <v>61.2</v>
      </c>
      <c r="BE552" s="633" t="s">
        <v>762</v>
      </c>
      <c r="BF552" s="633"/>
      <c r="BG552" s="633"/>
      <c r="BH552" s="633"/>
      <c r="BI552" s="633" t="s">
        <v>762</v>
      </c>
      <c r="BJ552" s="633" t="s">
        <v>762</v>
      </c>
      <c r="BK552" s="633" t="s">
        <v>762</v>
      </c>
      <c r="BL552" s="633" t="s">
        <v>762</v>
      </c>
      <c r="BM552" s="633" t="s">
        <v>762</v>
      </c>
      <c r="BN552" s="633" t="s">
        <v>762</v>
      </c>
      <c r="BO552" s="633"/>
      <c r="BP552" s="633"/>
      <c r="BQ552" s="633"/>
      <c r="BR552" s="633"/>
      <c r="BS552" s="633"/>
      <c r="BT552" s="633"/>
      <c r="BU552" s="696"/>
      <c r="BV552" s="633"/>
      <c r="BW552" s="633"/>
      <c r="BX552" s="633">
        <v>26</v>
      </c>
      <c r="BY552" s="633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80" t="str">
        <f>IF(DH552&lt;3,"",(SUM(BD552:BT552)-MIN(BD552:BT552)-MAX(BD552:BT552))/(DH552-2))</f>
        <v/>
      </c>
      <c r="CD552" s="1321" t="str">
        <f t="shared" si="1526"/>
        <v/>
      </c>
      <c r="CE552" s="1322" t="str">
        <f t="shared" si="1867"/>
        <v/>
      </c>
      <c r="CF552" s="1322" t="str">
        <f t="shared" si="1867"/>
        <v/>
      </c>
      <c r="CG552" s="1322" t="str">
        <f t="shared" si="1867"/>
        <v/>
      </c>
      <c r="CH552" s="1322" t="str">
        <f t="shared" si="1867"/>
        <v/>
      </c>
      <c r="CI552" s="1323">
        <f t="shared" si="1867"/>
        <v>61.2</v>
      </c>
      <c r="CJ552" s="1322" t="str">
        <f t="shared" si="1867"/>
        <v/>
      </c>
      <c r="CK552" s="1322" t="str">
        <f t="shared" si="1867"/>
        <v/>
      </c>
      <c r="CL552" s="1322" t="str">
        <f t="shared" si="1867"/>
        <v/>
      </c>
      <c r="CM552" s="1322" t="str">
        <f t="shared" si="1867"/>
        <v/>
      </c>
      <c r="CN552" s="1321" t="str">
        <f t="shared" si="1867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>
        <f t="shared" si="1513"/>
        <v>61.2</v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5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4" t="s">
        <v>288</v>
      </c>
      <c r="B553" s="752">
        <f>1050*$K$1</f>
        <v>4396.1399999999994</v>
      </c>
      <c r="C553" s="752">
        <f t="shared" ref="C553:R553" si="1918">1050*$K$1</f>
        <v>4396.1399999999994</v>
      </c>
      <c r="D553" s="752">
        <f t="shared" si="1918"/>
        <v>4396.1399999999994</v>
      </c>
      <c r="E553" s="752">
        <f t="shared" si="1918"/>
        <v>4396.1399999999994</v>
      </c>
      <c r="F553" s="752">
        <f t="shared" si="1918"/>
        <v>4396.1399999999994</v>
      </c>
      <c r="G553" s="752">
        <f t="shared" si="1918"/>
        <v>4396.1399999999994</v>
      </c>
      <c r="H553" s="752">
        <f t="shared" si="1918"/>
        <v>4396.1399999999994</v>
      </c>
      <c r="I553" s="752">
        <f t="shared" si="1918"/>
        <v>4396.1399999999994</v>
      </c>
      <c r="J553" s="752">
        <f t="shared" si="1918"/>
        <v>4396.1399999999994</v>
      </c>
      <c r="K553" s="752">
        <f t="shared" si="1918"/>
        <v>4396.1399999999994</v>
      </c>
      <c r="L553" s="752">
        <f t="shared" si="1918"/>
        <v>4396.1399999999994</v>
      </c>
      <c r="M553" s="752">
        <f t="shared" si="1918"/>
        <v>4396.1399999999994</v>
      </c>
      <c r="N553" s="752">
        <f t="shared" si="1918"/>
        <v>4396.1399999999994</v>
      </c>
      <c r="O553" s="752">
        <f t="shared" si="1918"/>
        <v>4396.1399999999994</v>
      </c>
      <c r="P553" s="752">
        <f t="shared" si="1918"/>
        <v>4396.1399999999994</v>
      </c>
      <c r="Q553" s="752">
        <f t="shared" si="1918"/>
        <v>4396.1399999999994</v>
      </c>
      <c r="R553" s="752">
        <f t="shared" si="1918"/>
        <v>4396.1399999999994</v>
      </c>
      <c r="S553" s="595"/>
      <c r="T553" s="752">
        <f>1050*$K$1</f>
        <v>4396.1399999999994</v>
      </c>
      <c r="U553" s="752">
        <f t="shared" ref="U553:AD553" si="1919">1050*$K$1</f>
        <v>4396.1399999999994</v>
      </c>
      <c r="V553" s="752">
        <f t="shared" si="1919"/>
        <v>4396.1399999999994</v>
      </c>
      <c r="W553" s="752">
        <f t="shared" si="1919"/>
        <v>4396.1399999999994</v>
      </c>
      <c r="X553" s="752">
        <f t="shared" si="1919"/>
        <v>4396.1399999999994</v>
      </c>
      <c r="Y553" s="752">
        <f t="shared" si="1919"/>
        <v>4396.1399999999994</v>
      </c>
      <c r="Z553" s="752">
        <f t="shared" si="1919"/>
        <v>4396.1399999999994</v>
      </c>
      <c r="AA553" s="752">
        <f t="shared" si="1919"/>
        <v>4396.1399999999994</v>
      </c>
      <c r="AB553" s="752">
        <f t="shared" si="1919"/>
        <v>4396.1399999999994</v>
      </c>
      <c r="AC553" s="752">
        <f t="shared" si="1919"/>
        <v>4396.1399999999994</v>
      </c>
      <c r="AD553" s="752">
        <f t="shared" si="1919"/>
        <v>4396.1399999999994</v>
      </c>
      <c r="AE553" s="752"/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V553" si="1920">1050*$K$1</f>
        <v>4396.1399999999994</v>
      </c>
      <c r="AN553" s="752">
        <f t="shared" si="1920"/>
        <v>4396.1399999999994</v>
      </c>
      <c r="AO553" s="752">
        <f t="shared" si="1920"/>
        <v>4396.1399999999994</v>
      </c>
      <c r="AP553" s="752">
        <f t="shared" si="1920"/>
        <v>4396.1399999999994</v>
      </c>
      <c r="AQ553" s="752">
        <f t="shared" si="1920"/>
        <v>4396.1399999999994</v>
      </c>
      <c r="AR553" s="752">
        <f t="shared" si="1920"/>
        <v>4396.1399999999994</v>
      </c>
      <c r="AS553" s="752">
        <f t="shared" si="1920"/>
        <v>4396.1399999999994</v>
      </c>
      <c r="AT553" s="752">
        <f t="shared" si="1920"/>
        <v>4396.1399999999994</v>
      </c>
      <c r="AU553" s="752">
        <f t="shared" si="1920"/>
        <v>4396.1399999999994</v>
      </c>
      <c r="AV553" s="752">
        <f t="shared" si="1920"/>
        <v>4396.1399999999994</v>
      </c>
      <c r="AW553" s="752"/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21">1050*$K$1</f>
        <v>4396.1399999999994</v>
      </c>
      <c r="BF553" s="752">
        <f t="shared" si="1921"/>
        <v>4396.1399999999994</v>
      </c>
      <c r="BG553" s="752">
        <f t="shared" si="1921"/>
        <v>4396.1399999999994</v>
      </c>
      <c r="BH553" s="752">
        <f t="shared" si="1921"/>
        <v>4396.1399999999994</v>
      </c>
      <c r="BI553" s="752">
        <f t="shared" si="1921"/>
        <v>4396.1399999999994</v>
      </c>
      <c r="BJ553" s="752">
        <f t="shared" si="1921"/>
        <v>4396.1399999999994</v>
      </c>
      <c r="BK553" s="752">
        <f t="shared" si="1921"/>
        <v>4396.1399999999994</v>
      </c>
      <c r="BL553" s="752">
        <f t="shared" si="1921"/>
        <v>4396.1399999999994</v>
      </c>
      <c r="BM553" s="752">
        <f t="shared" si="1921"/>
        <v>4396.1399999999994</v>
      </c>
      <c r="BN553" s="752">
        <f t="shared" si="1921"/>
        <v>4396.1399999999994</v>
      </c>
      <c r="BO553" s="752"/>
      <c r="BP553" s="752"/>
      <c r="BQ553" s="752"/>
      <c r="BR553" s="752"/>
      <c r="BS553" s="752"/>
      <c r="BT553" s="752"/>
      <c r="BU553" s="746"/>
      <c r="BV553" s="752">
        <f t="shared" si="1921"/>
        <v>4396.1399999999994</v>
      </c>
      <c r="BW553" s="752">
        <f t="shared" si="1921"/>
        <v>4396.1399999999994</v>
      </c>
      <c r="BX553" s="752">
        <f t="shared" si="1921"/>
        <v>4396.1399999999994</v>
      </c>
      <c r="BY553" s="752">
        <f t="shared" si="1921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1">
        <f t="shared" si="1526"/>
        <v>4396.1399999999994</v>
      </c>
      <c r="CE553" s="1322">
        <f t="shared" si="1867"/>
        <v>4396.1399999999994</v>
      </c>
      <c r="CF553" s="1322">
        <f t="shared" si="1867"/>
        <v>4396.1399999999994</v>
      </c>
      <c r="CG553" s="1322">
        <f t="shared" si="1867"/>
        <v>4396.1399999999994</v>
      </c>
      <c r="CH553" s="1322">
        <f t="shared" si="1867"/>
        <v>4396.1399999999994</v>
      </c>
      <c r="CI553" s="1323">
        <f t="shared" si="1867"/>
        <v>4396.1399999999994</v>
      </c>
      <c r="CJ553" s="1322">
        <f t="shared" si="1867"/>
        <v>4396.1399999999994</v>
      </c>
      <c r="CK553" s="1322">
        <f t="shared" si="1867"/>
        <v>4396.1399999999994</v>
      </c>
      <c r="CL553" s="1322">
        <f t="shared" si="1867"/>
        <v>4396.1399999999994</v>
      </c>
      <c r="CM553" s="1322">
        <f t="shared" si="1867"/>
        <v>4396.1399999999994</v>
      </c>
      <c r="CN553" s="1321">
        <f t="shared" si="1867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5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4" t="str">
        <f>IF(B552="","",B552*B553/B$46/365/$G$1)</f>
        <v/>
      </c>
      <c r="C554" s="754" t="str">
        <f t="shared" ref="C554" si="1922">IF(C552="","",C552*C553/C$46/365/$G$1)</f>
        <v/>
      </c>
      <c r="D554" s="754" t="str">
        <f t="shared" ref="D554" si="1923">IF(D552="","",D552*D553/D$46/365/$G$1)</f>
        <v/>
      </c>
      <c r="E554" s="754" t="str">
        <f t="shared" ref="E554" si="1924">IF(E552="","",E552*E553/E$46/365/$G$1)</f>
        <v/>
      </c>
      <c r="F554" s="754" t="str">
        <f t="shared" ref="F554" si="1925">IF(F552="","",F552*F553/F$46/365/$G$1)</f>
        <v/>
      </c>
      <c r="G554" s="754" t="str">
        <f t="shared" ref="G554" si="1926">IF(G552="","",G552*G553/G$46/365/$G$1)</f>
        <v/>
      </c>
      <c r="H554" s="754" t="str">
        <f t="shared" ref="H554" si="1927">IF(H552="","",H552*H553/H$46/365/$G$1)</f>
        <v/>
      </c>
      <c r="I554" s="754" t="str">
        <f t="shared" ref="I554" si="1928">IF(I552="","",I552*I553/I$46/365/$G$1)</f>
        <v/>
      </c>
      <c r="J554" s="754" t="str">
        <f t="shared" ref="J554" si="1929">IF(J552="","",J552*J553/J$46/365/$G$1)</f>
        <v/>
      </c>
      <c r="K554" s="754" t="str">
        <f t="shared" ref="K554" si="1930">IF(K552="","",K552*K553/K$46/365/$G$1)</f>
        <v/>
      </c>
      <c r="L554" s="754" t="str">
        <f t="shared" ref="L554" si="1931">IF(L552="","",L552*L553/L$46/365/$G$1)</f>
        <v/>
      </c>
      <c r="M554" s="754" t="str">
        <f t="shared" ref="M554" si="1932">IF(M552="","",M552*M553/M$46/365/$G$1)</f>
        <v/>
      </c>
      <c r="N554" s="754" t="str">
        <f t="shared" ref="N554" si="1933">IF(N552="","",N552*N553/N$46/365/$G$1)</f>
        <v/>
      </c>
      <c r="O554" s="754" t="str">
        <f t="shared" ref="O554" si="1934">IF(O552="","",O552*O553/O$46/365/$G$1)</f>
        <v/>
      </c>
      <c r="P554" s="754" t="str">
        <f t="shared" ref="P554" si="1935">IF(P552="","",P552*P553/P$46/365/$G$1)</f>
        <v/>
      </c>
      <c r="Q554" s="754" t="str">
        <f t="shared" ref="Q554" si="1936">IF(Q552="","",Q552*Q553/Q$46/365/$G$1)</f>
        <v/>
      </c>
      <c r="R554" s="754" t="str">
        <f t="shared" ref="R554" si="1937">IF(R552="","",R552*R553/R$46/365/$G$1)</f>
        <v/>
      </c>
      <c r="S554" s="581"/>
      <c r="T554" s="754" t="str">
        <f>IF(T552="","",T552*T553/T$46/365/$G$1)</f>
        <v/>
      </c>
      <c r="U554" s="754" t="str">
        <f t="shared" ref="U554" si="1938">IF(U552="","",U552*U553/U$46/365/$G$1)</f>
        <v/>
      </c>
      <c r="V554" s="754" t="str">
        <f t="shared" ref="V554" si="1939">IF(V552="","",V552*V553/V$46/365/$G$1)</f>
        <v/>
      </c>
      <c r="W554" s="754" t="str">
        <f t="shared" ref="W554" si="1940">IF(W552="","",W552*W553/W$46/365/$G$1)</f>
        <v/>
      </c>
      <c r="X554" s="754" t="str">
        <f t="shared" ref="X554" si="1941">IF(X552="","",X552*X553/X$46/365/$G$1)</f>
        <v/>
      </c>
      <c r="Y554" s="754" t="str">
        <f t="shared" ref="Y554" si="1942">IF(Y552="","",Y552*Y553/Y$46/365/$G$1)</f>
        <v/>
      </c>
      <c r="Z554" s="754" t="str">
        <f t="shared" ref="Z554" si="1943">IF(Z552="","",Z552*Z553/Z$46/365/$G$1)</f>
        <v/>
      </c>
      <c r="AA554" s="754" t="str">
        <f t="shared" ref="AA554" si="1944">IF(AA552="","",AA552*AA553/AA$46/365/$G$1)</f>
        <v/>
      </c>
      <c r="AB554" s="754" t="str">
        <f t="shared" ref="AB554" si="1945">IF(AB552="","",AB552*AB553/AB$46/365/$G$1)</f>
        <v/>
      </c>
      <c r="AC554" s="754" t="str">
        <f t="shared" ref="AC554" si="1946">IF(AC552="","",AC552*AC553/AC$46/365/$G$1)</f>
        <v/>
      </c>
      <c r="AD554" s="754" t="str">
        <f t="shared" ref="AD554" si="1947">IF(AD552="","",AD552*AD553/AD$46/365/$G$1)</f>
        <v/>
      </c>
      <c r="AE554" s="754"/>
      <c r="AF554" s="754"/>
      <c r="AG554" s="754"/>
      <c r="AH554" s="754"/>
      <c r="AI554" s="754"/>
      <c r="AJ554" s="754"/>
      <c r="AK554" s="581"/>
      <c r="AL554" s="754">
        <f>IF(AL552="","",AL552*AL553/AL$46/365/$G$1)</f>
        <v>5.6457277397260267E-2</v>
      </c>
      <c r="AM554" s="754" t="str">
        <f t="shared" ref="AM554" si="1948">IF(AM552="","",AM552*AM553/AM$46/365/$G$1)</f>
        <v/>
      </c>
      <c r="AN554" s="754">
        <f t="shared" ref="AN554" si="1949">IF(AN552="","",AN552*AN553/AN$46/365/$G$1)</f>
        <v>6.9801724782067249E-3</v>
      </c>
      <c r="AO554" s="754" t="str">
        <f t="shared" ref="AO554" si="1950">IF(AO552="","",AO552*AO553/AO$46/365/$G$1)</f>
        <v/>
      </c>
      <c r="AP554" s="754">
        <f t="shared" ref="AP554" si="1951">IF(AP552="","",AP552*AP553/AP$46/365/$G$1)</f>
        <v>2.9915024906600248E-3</v>
      </c>
      <c r="AQ554" s="754">
        <f t="shared" ref="AQ554" si="1952">IF(AQ552="","",AQ552*AQ553/AQ$46/365/$G$1)</f>
        <v>4.5622042341220415E-3</v>
      </c>
      <c r="AR554" s="754">
        <f t="shared" ref="AR554" si="1953">IF(AR552="","",AR552*AR553/AR$46/365/$G$1)</f>
        <v>4.9858374844333735E-3</v>
      </c>
      <c r="AS554" s="754" t="str">
        <f t="shared" ref="AS554" si="1954">IF(AS552="","",AS552*AS553/AS$46/365/$G$1)</f>
        <v/>
      </c>
      <c r="AT554" s="754" t="str">
        <f t="shared" ref="AT554" si="1955">IF(AT552="","",AT552*AT553/AT$46/365/$G$1)</f>
        <v/>
      </c>
      <c r="AU554" s="754" t="str">
        <f t="shared" ref="AU554" si="1956">IF(AU552="","",AU552*AU553/AU$46/365/$G$1)</f>
        <v/>
      </c>
      <c r="AV554" s="754" t="str">
        <f t="shared" ref="AV554" si="1957">IF(AV552="","",AV552*AV553/AV$46/365/$G$1)</f>
        <v/>
      </c>
      <c r="AW554" s="754"/>
      <c r="AX554" s="754"/>
      <c r="AY554" s="754"/>
      <c r="AZ554" s="754"/>
      <c r="BA554" s="754"/>
      <c r="BB554" s="754"/>
      <c r="BC554" s="644"/>
      <c r="BD554" s="754">
        <f>IF(BD552="","",BD552*BD553/BD$46/365/$G$1)</f>
        <v>1.396034495641345E-2</v>
      </c>
      <c r="BE554" s="754" t="str">
        <f t="shared" ref="BE554" si="1958">IF(BE552="","",BE552*BE553/BE$46/365/$G$1)</f>
        <v/>
      </c>
      <c r="BF554" s="754" t="str">
        <f t="shared" ref="BF554" si="1959">IF(BF552="","",BF552*BF553/BF$46/365/$G$1)</f>
        <v/>
      </c>
      <c r="BG554" s="754" t="str">
        <f t="shared" ref="BG554" si="1960">IF(BG552="","",BG552*BG553/BG$46/365/$G$1)</f>
        <v/>
      </c>
      <c r="BH554" s="754" t="str">
        <f t="shared" ref="BH554" si="1961">IF(BH552="","",BH552*BH553/BH$46/365/$G$1)</f>
        <v/>
      </c>
      <c r="BI554" s="754" t="str">
        <f t="shared" ref="BI554" si="1962">IF(BI552="","",BI552*BI553/BI$46/365/$G$1)</f>
        <v/>
      </c>
      <c r="BJ554" s="754" t="str">
        <f t="shared" ref="BJ554" si="1963">IF(BJ552="","",BJ552*BJ553/BJ$46/365/$G$1)</f>
        <v/>
      </c>
      <c r="BK554" s="754" t="str">
        <f t="shared" ref="BK554" si="1964">IF(BK552="","",BK552*BK553/BK$46/365/$G$1)</f>
        <v/>
      </c>
      <c r="BL554" s="754" t="str">
        <f t="shared" ref="BL554" si="1965">IF(BL552="","",BL552*BL553/BL$46/365/$G$1)</f>
        <v/>
      </c>
      <c r="BM554" s="754" t="str">
        <f t="shared" ref="BM554" si="1966">IF(BM552="","",BM552*BM553/BM$46/365/$G$1)</f>
        <v/>
      </c>
      <c r="BN554" s="754" t="str">
        <f t="shared" ref="BN554" si="1967">IF(BN552="","",BN552*BN553/BN$46/365/$G$1)</f>
        <v/>
      </c>
      <c r="BO554" s="754"/>
      <c r="BP554" s="754"/>
      <c r="BQ554" s="754"/>
      <c r="BR554" s="754"/>
      <c r="BS554" s="754"/>
      <c r="BT554" s="754"/>
      <c r="BU554" s="644"/>
      <c r="BV554" s="754" t="str">
        <f t="shared" ref="BV554" si="1968">IF(BV552="","",BV552*BV553/BV$46/365/$G$1)</f>
        <v/>
      </c>
      <c r="BW554" s="754" t="str">
        <f t="shared" ref="BW554" si="1969">IF(BW552="","",BW552*BW553/BW$46/365/$G$1)</f>
        <v/>
      </c>
      <c r="BX554" s="754">
        <f t="shared" ref="BX554" si="1970">IF(BX552="","",BX552*BX553/BX$46/365/$G$1)</f>
        <v>5.9308655043586551E-3</v>
      </c>
      <c r="BY554" s="754" t="str">
        <f t="shared" ref="BY554" si="1971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867"/>
        <v/>
      </c>
      <c r="CF554" s="1325" t="str">
        <f t="shared" si="1867"/>
        <v/>
      </c>
      <c r="CG554" s="1325" t="str">
        <f t="shared" si="1867"/>
        <v/>
      </c>
      <c r="CH554" s="1325" t="str">
        <f t="shared" si="1867"/>
        <v/>
      </c>
      <c r="CI554" s="1326">
        <f t="shared" si="1867"/>
        <v>1.396034495641345E-2</v>
      </c>
      <c r="CJ554" s="1325" t="str">
        <f t="shared" si="1867"/>
        <v/>
      </c>
      <c r="CK554" s="1325" t="str">
        <f t="shared" si="1867"/>
        <v/>
      </c>
      <c r="CL554" s="1325" t="str">
        <f t="shared" si="1867"/>
        <v/>
      </c>
      <c r="CM554" s="1325" t="str">
        <f t="shared" si="1867"/>
        <v/>
      </c>
      <c r="CN554" s="1324" t="str">
        <f t="shared" ref="CN554" si="197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>
        <f t="shared" si="1513"/>
        <v>1.396034495641345E-2</v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5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292</v>
      </c>
      <c r="B555" s="670"/>
      <c r="C555" s="635"/>
      <c r="D555" s="670"/>
      <c r="E555" s="635"/>
      <c r="F555" s="670"/>
      <c r="G555" s="635"/>
      <c r="H555" s="670"/>
      <c r="I555" s="635"/>
      <c r="J555" s="670"/>
      <c r="K555" s="635"/>
      <c r="L555" s="635"/>
      <c r="M555" s="670"/>
      <c r="N555" s="635"/>
      <c r="O555" s="635"/>
      <c r="P555" s="670"/>
      <c r="Q555" s="635"/>
      <c r="R555" s="635"/>
      <c r="S555" s="1005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/>
      <c r="AE555" s="670"/>
      <c r="AF555" s="635"/>
      <c r="AG555" s="670"/>
      <c r="AH555" s="635"/>
      <c r="AI555" s="670"/>
      <c r="AJ555" s="635"/>
      <c r="AK555" s="1005"/>
      <c r="AL555" s="635">
        <v>21</v>
      </c>
      <c r="AM555" s="670"/>
      <c r="AN555" s="635">
        <v>18</v>
      </c>
      <c r="AO555" s="670"/>
      <c r="AP555" s="635">
        <v>20</v>
      </c>
      <c r="AQ555" s="670">
        <v>21</v>
      </c>
      <c r="AR555" s="635">
        <v>24</v>
      </c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5"/>
      <c r="BD555" s="635"/>
      <c r="BE555" s="635"/>
      <c r="BF555" s="670"/>
      <c r="BG555" s="635"/>
      <c r="BH555" s="670"/>
      <c r="BI555" s="635"/>
      <c r="BJ555" s="670"/>
      <c r="BK555" s="635"/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5"/>
      <c r="BV555" s="635"/>
      <c r="BW555" s="670"/>
      <c r="BX555" s="635">
        <v>21</v>
      </c>
      <c r="BY555" s="670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80" t="str">
        <f>IF(DH555&lt;3,"",(SUM(BD555:BT555)-MIN(BD555:BT555)-MAX(BD555:BT555))/(DH555-2))</f>
        <v/>
      </c>
      <c r="CD555" s="1321" t="str">
        <f t="shared" si="1526"/>
        <v/>
      </c>
      <c r="CE555" s="1322" t="str">
        <f t="shared" si="1867"/>
        <v/>
      </c>
      <c r="CF555" s="1322" t="str">
        <f t="shared" si="1867"/>
        <v/>
      </c>
      <c r="CG555" s="1322" t="str">
        <f t="shared" si="1867"/>
        <v/>
      </c>
      <c r="CH555" s="1322" t="str">
        <f t="shared" si="1867"/>
        <v/>
      </c>
      <c r="CI555" s="1323" t="str">
        <f t="shared" si="1867"/>
        <v/>
      </c>
      <c r="CJ555" s="1322" t="str">
        <f t="shared" si="1867"/>
        <v/>
      </c>
      <c r="CK555" s="1322" t="str">
        <f t="shared" si="1867"/>
        <v/>
      </c>
      <c r="CL555" s="1322" t="str">
        <f t="shared" si="1867"/>
        <v/>
      </c>
      <c r="CM555" s="1322" t="str">
        <f t="shared" si="1867"/>
        <v/>
      </c>
      <c r="CN555" s="1321" t="str">
        <f t="shared" si="1867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5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51" t="str">
        <f>IF(B555="","",B552*B555)</f>
        <v/>
      </c>
      <c r="C556" s="751" t="str">
        <f t="shared" ref="C556" si="1973">IF(C555="","",C552*C555)</f>
        <v/>
      </c>
      <c r="D556" s="751" t="str">
        <f t="shared" ref="D556" si="1974">IF(D555="","",D552*D555)</f>
        <v/>
      </c>
      <c r="E556" s="751" t="str">
        <f t="shared" ref="E556" si="1975">IF(E555="","",E552*E555)</f>
        <v/>
      </c>
      <c r="F556" s="751" t="str">
        <f t="shared" ref="F556" si="1976">IF(F555="","",F552*F555)</f>
        <v/>
      </c>
      <c r="G556" s="751" t="str">
        <f t="shared" ref="G556" si="1977">IF(G555="","",G552*G555)</f>
        <v/>
      </c>
      <c r="H556" s="751" t="str">
        <f t="shared" ref="H556" si="1978">IF(H555="","",H552*H555)</f>
        <v/>
      </c>
      <c r="I556" s="751" t="str">
        <f t="shared" ref="I556" si="1979">IF(I555="","",I552*I555)</f>
        <v/>
      </c>
      <c r="J556" s="751" t="str">
        <f t="shared" ref="J556" si="1980">IF(J555="","",J552*J555)</f>
        <v/>
      </c>
      <c r="K556" s="751" t="str">
        <f t="shared" ref="K556" si="1981">IF(K555="","",K552*K555)</f>
        <v/>
      </c>
      <c r="L556" s="751" t="str">
        <f t="shared" ref="L556" si="1982">IF(L555="","",L552*L555)</f>
        <v/>
      </c>
      <c r="M556" s="751" t="str">
        <f t="shared" ref="M556" si="1983">IF(M555="","",M552*M555)</f>
        <v/>
      </c>
      <c r="N556" s="751" t="str">
        <f t="shared" ref="N556" si="1984">IF(N555="","",N552*N555)</f>
        <v/>
      </c>
      <c r="O556" s="751" t="str">
        <f t="shared" ref="O556" si="1985">IF(O555="","",O552*O555)</f>
        <v/>
      </c>
      <c r="P556" s="751" t="str">
        <f t="shared" ref="P556" si="1986">IF(P555="","",P552*P555)</f>
        <v/>
      </c>
      <c r="Q556" s="751" t="str">
        <f t="shared" ref="Q556" si="1987">IF(Q555="","",Q552*Q555)</f>
        <v/>
      </c>
      <c r="R556" s="751" t="str">
        <f t="shared" ref="R556" si="1988">IF(R555="","",R552*R555)</f>
        <v/>
      </c>
      <c r="S556" s="755"/>
      <c r="T556" s="751" t="str">
        <f>IF(T555="","",T552*T555)</f>
        <v/>
      </c>
      <c r="U556" s="751" t="str">
        <f t="shared" ref="U556" si="1989">IF(U555="","",U552*U555)</f>
        <v/>
      </c>
      <c r="V556" s="751" t="str">
        <f t="shared" ref="V556" si="1990">IF(V555="","",V552*V555)</f>
        <v/>
      </c>
      <c r="W556" s="751" t="str">
        <f t="shared" ref="W556" si="1991">IF(W555="","",W552*W555)</f>
        <v/>
      </c>
      <c r="X556" s="751" t="str">
        <f t="shared" ref="X556" si="1992">IF(X555="","",X552*X555)</f>
        <v/>
      </c>
      <c r="Y556" s="751" t="str">
        <f t="shared" ref="Y556" si="1993">IF(Y555="","",Y552*Y555)</f>
        <v/>
      </c>
      <c r="Z556" s="751" t="str">
        <f t="shared" ref="Z556" si="1994">IF(Z555="","",Z552*Z555)</f>
        <v/>
      </c>
      <c r="AA556" s="751" t="str">
        <f t="shared" ref="AA556" si="1995">IF(AA555="","",AA552*AA555)</f>
        <v/>
      </c>
      <c r="AB556" s="751" t="str">
        <f t="shared" ref="AB556" si="1996">IF(AB555="","",AB552*AB555)</f>
        <v/>
      </c>
      <c r="AC556" s="751" t="str">
        <f t="shared" ref="AC556" si="1997">IF(AC555="","",AC552*AC555)</f>
        <v/>
      </c>
      <c r="AD556" s="751" t="str">
        <f t="shared" ref="AD556" si="1998">IF(AD555="","",AD552*AD555)</f>
        <v/>
      </c>
      <c r="AE556" s="751"/>
      <c r="AF556" s="751"/>
      <c r="AG556" s="751"/>
      <c r="AH556" s="751"/>
      <c r="AI556" s="751"/>
      <c r="AJ556" s="751"/>
      <c r="AK556" s="755"/>
      <c r="AL556" s="751">
        <f>IF(AL555="","",AL552*AL555)</f>
        <v>6930</v>
      </c>
      <c r="AM556" s="751" t="str">
        <f t="shared" ref="AM556" si="1999">IF(AM555="","",AM552*AM555)</f>
        <v/>
      </c>
      <c r="AN556" s="751">
        <f t="shared" ref="AN556" si="2000">IF(AN555="","",AN552*AN555)</f>
        <v>550.80000000000007</v>
      </c>
      <c r="AO556" s="751" t="str">
        <f t="shared" ref="AO556" si="2001">IF(AO555="","",AO552*AO555)</f>
        <v/>
      </c>
      <c r="AP556" s="751">
        <f t="shared" ref="AP556" si="2002">IF(AP555="","",AP552*AP555)</f>
        <v>306</v>
      </c>
      <c r="AQ556" s="751">
        <f t="shared" ref="AQ556" si="2003">IF(AQ555="","",AQ552*AQ555)</f>
        <v>420</v>
      </c>
      <c r="AR556" s="751">
        <f t="shared" ref="AR556" si="2004">IF(AR555="","",AR552*AR555)</f>
        <v>612</v>
      </c>
      <c r="AS556" s="751" t="str">
        <f t="shared" ref="AS556" si="2005">IF(AS555="","",AS552*AS555)</f>
        <v/>
      </c>
      <c r="AT556" s="751" t="str">
        <f t="shared" ref="AT556" si="2006">IF(AT555="","",AT552*AT555)</f>
        <v/>
      </c>
      <c r="AU556" s="751" t="str">
        <f t="shared" ref="AU556" si="2007">IF(AU555="","",AU552*AU555)</f>
        <v/>
      </c>
      <c r="AV556" s="751" t="str">
        <f t="shared" ref="AV556" si="2008">IF(AV555="","",AV552*AV555)</f>
        <v/>
      </c>
      <c r="AW556" s="751"/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2009">IF(BE555="","",BE552*BE555)</f>
        <v/>
      </c>
      <c r="BF556" s="751" t="str">
        <f t="shared" ref="BF556" si="2010">IF(BF555="","",BF552*BF555)</f>
        <v/>
      </c>
      <c r="BG556" s="751" t="str">
        <f t="shared" ref="BG556" si="2011">IF(BG555="","",BG552*BG555)</f>
        <v/>
      </c>
      <c r="BH556" s="751" t="str">
        <f t="shared" ref="BH556" si="2012">IF(BH555="","",BH552*BH555)</f>
        <v/>
      </c>
      <c r="BI556" s="751" t="str">
        <f t="shared" ref="BI556" si="2013">IF(BI555="","",BI552*BI555)</f>
        <v/>
      </c>
      <c r="BJ556" s="751" t="str">
        <f t="shared" ref="BJ556" si="2014">IF(BJ555="","",BJ552*BJ555)</f>
        <v/>
      </c>
      <c r="BK556" s="751" t="str">
        <f t="shared" ref="BK556" si="2015">IF(BK555="","",BK552*BK555)</f>
        <v/>
      </c>
      <c r="BL556" s="751" t="str">
        <f t="shared" ref="BL556" si="2016">IF(BL555="","",BL552*BL555)</f>
        <v/>
      </c>
      <c r="BM556" s="751" t="str">
        <f t="shared" ref="BM556" si="2017">IF(BM555="","",BM552*BM555)</f>
        <v/>
      </c>
      <c r="BN556" s="751" t="str">
        <f t="shared" ref="BN556" si="2018">IF(BN555="","",BN552*BN555)</f>
        <v/>
      </c>
      <c r="BO556" s="751"/>
      <c r="BP556" s="751"/>
      <c r="BQ556" s="751"/>
      <c r="BR556" s="751"/>
      <c r="BS556" s="751"/>
      <c r="BT556" s="751"/>
      <c r="BU556" s="755"/>
      <c r="BV556" s="751" t="str">
        <f t="shared" ref="BV556" si="2019">IF(BV555="","",BV552*BV555)</f>
        <v/>
      </c>
      <c r="BW556" s="751" t="str">
        <f t="shared" ref="BW556" si="2020">IF(BW555="","",BW552*BW555)</f>
        <v/>
      </c>
      <c r="BX556" s="751">
        <f t="shared" ref="BX556" si="2021">IF(BX555="","",BX552*BX555)</f>
        <v>546</v>
      </c>
      <c r="BY556" s="751" t="str">
        <f t="shared" ref="BY556" si="2022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80" t="str">
        <f>IF(DH556&lt;3,"",(SUM(BD556:BT556)-MIN(BD556:BT556)-MAX(BD556:BT556))/(DH556-2))</f>
        <v/>
      </c>
      <c r="CD556" s="1321" t="str">
        <f t="shared" si="1526"/>
        <v/>
      </c>
      <c r="CE556" s="1322" t="str">
        <f t="shared" si="1867"/>
        <v/>
      </c>
      <c r="CF556" s="1322" t="str">
        <f t="shared" si="1867"/>
        <v/>
      </c>
      <c r="CG556" s="1322" t="str">
        <f t="shared" si="1867"/>
        <v/>
      </c>
      <c r="CH556" s="1322" t="str">
        <f t="shared" si="1867"/>
        <v/>
      </c>
      <c r="CI556" s="1323" t="str">
        <f t="shared" si="1867"/>
        <v/>
      </c>
      <c r="CJ556" s="1322" t="str">
        <f t="shared" si="1867"/>
        <v/>
      </c>
      <c r="CK556" s="1322" t="str">
        <f t="shared" si="1867"/>
        <v/>
      </c>
      <c r="CL556" s="1322" t="str">
        <f t="shared" si="1867"/>
        <v/>
      </c>
      <c r="CM556" s="1322" t="str">
        <f t="shared" si="1867"/>
        <v/>
      </c>
      <c r="CN556" s="1321" t="str">
        <f t="shared" si="1867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5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5" t="s">
        <v>758</v>
      </c>
      <c r="B557" s="670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4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0"/>
      <c r="AH557" s="670"/>
      <c r="AI557" s="670"/>
      <c r="AJ557" s="670"/>
      <c r="AK557" s="634"/>
      <c r="AL557" s="312"/>
      <c r="AM557" s="312" t="s">
        <v>946</v>
      </c>
      <c r="AN557" s="312"/>
      <c r="AO557" s="312" t="s">
        <v>946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4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4"/>
      <c r="BV557" s="312"/>
      <c r="BW557" s="312"/>
      <c r="BX557" s="312"/>
      <c r="BY557" s="312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542" t="str">
        <f t="shared" si="1506"/>
        <v/>
      </c>
      <c r="CP557" s="543" t="str">
        <f t="shared" si="1507"/>
        <v/>
      </c>
      <c r="CQ557" s="543">
        <f t="shared" si="1508"/>
        <v>3</v>
      </c>
      <c r="CR557" s="543">
        <f t="shared" si="1509"/>
        <v>5</v>
      </c>
      <c r="CS557" s="543">
        <f t="shared" si="1510"/>
        <v>5</v>
      </c>
      <c r="CT557" s="543">
        <f t="shared" si="1511"/>
        <v>5</v>
      </c>
      <c r="CU557" s="544">
        <f t="shared" si="1512"/>
        <v>5</v>
      </c>
      <c r="CV557" s="544">
        <f t="shared" si="1513"/>
        <v>5</v>
      </c>
      <c r="CW557" s="544">
        <f t="shared" si="1514"/>
        <v>5</v>
      </c>
      <c r="CX557" s="543">
        <f t="shared" si="1515"/>
        <v>5</v>
      </c>
      <c r="CY557" s="543">
        <f t="shared" si="1516"/>
        <v>5</v>
      </c>
      <c r="CZ557" s="543">
        <f t="shared" si="1517"/>
        <v>5</v>
      </c>
      <c r="DA557" s="543">
        <f t="shared" si="1518"/>
        <v>5</v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5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80">
        <f>IF(DH558&lt;3,"",(SUM(BD558:BT558)-MIN(BD558:BT558)-MAX(BD558:BT558))/(DH558-2))</f>
        <v>60</v>
      </c>
      <c r="CD558" s="1321">
        <f t="shared" si="1526"/>
        <v>36</v>
      </c>
      <c r="CE558" s="1322">
        <f t="shared" si="1867"/>
        <v>60</v>
      </c>
      <c r="CF558" s="1322">
        <f t="shared" si="1867"/>
        <v>60</v>
      </c>
      <c r="CG558" s="1322">
        <f t="shared" si="1867"/>
        <v>60</v>
      </c>
      <c r="CH558" s="1322">
        <f t="shared" si="1867"/>
        <v>60</v>
      </c>
      <c r="CI558" s="1323">
        <f t="shared" si="1867"/>
        <v>60</v>
      </c>
      <c r="CJ558" s="1322">
        <f t="shared" si="1867"/>
        <v>60</v>
      </c>
      <c r="CK558" s="1322">
        <f t="shared" si="1867"/>
        <v>60</v>
      </c>
      <c r="CL558" s="1322">
        <f t="shared" si="1867"/>
        <v>60</v>
      </c>
      <c r="CM558" s="1322">
        <f t="shared" si="1867"/>
        <v>60</v>
      </c>
      <c r="CN558" s="1321">
        <f t="shared" si="1867"/>
        <v>60</v>
      </c>
      <c r="CO558" s="542" t="str">
        <f t="shared" si="1506"/>
        <v/>
      </c>
      <c r="CP558" s="543" t="str">
        <f t="shared" si="1507"/>
        <v/>
      </c>
      <c r="CQ558" s="543">
        <f t="shared" si="1508"/>
        <v>36</v>
      </c>
      <c r="CR558" s="543">
        <f t="shared" si="1509"/>
        <v>60</v>
      </c>
      <c r="CS558" s="543">
        <f t="shared" si="1510"/>
        <v>60</v>
      </c>
      <c r="CT558" s="543">
        <f t="shared" si="1511"/>
        <v>60</v>
      </c>
      <c r="CU558" s="544">
        <f t="shared" si="1512"/>
        <v>60</v>
      </c>
      <c r="CV558" s="544">
        <f t="shared" si="1513"/>
        <v>60</v>
      </c>
      <c r="CW558" s="544">
        <f t="shared" si="1514"/>
        <v>60</v>
      </c>
      <c r="CX558" s="543">
        <f t="shared" si="1515"/>
        <v>60</v>
      </c>
      <c r="CY558" s="543">
        <f t="shared" si="1516"/>
        <v>60</v>
      </c>
      <c r="CZ558" s="543">
        <f t="shared" si="1517"/>
        <v>60</v>
      </c>
      <c r="DA558" s="543">
        <f t="shared" si="1518"/>
        <v>60</v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5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4" t="s">
        <v>288</v>
      </c>
      <c r="B559" s="752">
        <f>200*$K$1</f>
        <v>837.36</v>
      </c>
      <c r="C559" s="752">
        <f t="shared" ref="C559:R559" si="2023">200*$K$1</f>
        <v>837.36</v>
      </c>
      <c r="D559" s="752">
        <f t="shared" si="2023"/>
        <v>837.36</v>
      </c>
      <c r="E559" s="752">
        <f t="shared" si="2023"/>
        <v>837.36</v>
      </c>
      <c r="F559" s="752">
        <f t="shared" si="2023"/>
        <v>837.36</v>
      </c>
      <c r="G559" s="752">
        <f t="shared" si="2023"/>
        <v>837.36</v>
      </c>
      <c r="H559" s="752">
        <f t="shared" si="2023"/>
        <v>837.36</v>
      </c>
      <c r="I559" s="752">
        <f t="shared" si="2023"/>
        <v>837.36</v>
      </c>
      <c r="J559" s="752">
        <f t="shared" si="2023"/>
        <v>837.36</v>
      </c>
      <c r="K559" s="752">
        <f t="shared" si="2023"/>
        <v>837.36</v>
      </c>
      <c r="L559" s="752">
        <f t="shared" si="2023"/>
        <v>837.36</v>
      </c>
      <c r="M559" s="752">
        <f t="shared" si="2023"/>
        <v>837.36</v>
      </c>
      <c r="N559" s="752">
        <f t="shared" si="2023"/>
        <v>837.36</v>
      </c>
      <c r="O559" s="752">
        <f t="shared" si="2023"/>
        <v>837.36</v>
      </c>
      <c r="P559" s="752">
        <f t="shared" si="2023"/>
        <v>837.36</v>
      </c>
      <c r="Q559" s="752">
        <f t="shared" si="2023"/>
        <v>837.36</v>
      </c>
      <c r="R559" s="752">
        <f t="shared" si="2023"/>
        <v>837.36</v>
      </c>
      <c r="S559" s="595"/>
      <c r="T559" s="752">
        <f>200*$K$1</f>
        <v>837.36</v>
      </c>
      <c r="U559" s="752">
        <f t="shared" ref="U559:AD559" si="2024">200*$K$1</f>
        <v>837.36</v>
      </c>
      <c r="V559" s="752">
        <f t="shared" si="2024"/>
        <v>837.36</v>
      </c>
      <c r="W559" s="752">
        <f t="shared" si="2024"/>
        <v>837.36</v>
      </c>
      <c r="X559" s="752">
        <f t="shared" si="2024"/>
        <v>837.36</v>
      </c>
      <c r="Y559" s="752">
        <f t="shared" si="2024"/>
        <v>837.36</v>
      </c>
      <c r="Z559" s="752">
        <f t="shared" si="2024"/>
        <v>837.36</v>
      </c>
      <c r="AA559" s="752">
        <f t="shared" si="2024"/>
        <v>837.36</v>
      </c>
      <c r="AB559" s="752">
        <f t="shared" si="2024"/>
        <v>837.36</v>
      </c>
      <c r="AC559" s="752">
        <f t="shared" si="2024"/>
        <v>837.36</v>
      </c>
      <c r="AD559" s="752">
        <f t="shared" si="2024"/>
        <v>837.36</v>
      </c>
      <c r="AE559" s="752"/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V559" si="2025">200*$K$1</f>
        <v>837.36</v>
      </c>
      <c r="AN559" s="752">
        <f t="shared" si="2025"/>
        <v>837.36</v>
      </c>
      <c r="AO559" s="752">
        <f t="shared" si="2025"/>
        <v>837.36</v>
      </c>
      <c r="AP559" s="752">
        <f t="shared" si="2025"/>
        <v>837.36</v>
      </c>
      <c r="AQ559" s="752">
        <f t="shared" si="2025"/>
        <v>837.36</v>
      </c>
      <c r="AR559" s="752">
        <f t="shared" si="2025"/>
        <v>837.36</v>
      </c>
      <c r="AS559" s="752">
        <f t="shared" si="2025"/>
        <v>837.36</v>
      </c>
      <c r="AT559" s="752">
        <f t="shared" si="2025"/>
        <v>837.36</v>
      </c>
      <c r="AU559" s="752">
        <f t="shared" si="2025"/>
        <v>837.36</v>
      </c>
      <c r="AV559" s="752">
        <f t="shared" si="2025"/>
        <v>837.36</v>
      </c>
      <c r="AW559" s="752"/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26">200*$K$1</f>
        <v>837.36</v>
      </c>
      <c r="BF559" s="752">
        <f t="shared" si="2026"/>
        <v>837.36</v>
      </c>
      <c r="BG559" s="752">
        <f t="shared" si="2026"/>
        <v>837.36</v>
      </c>
      <c r="BH559" s="752">
        <f t="shared" si="2026"/>
        <v>837.36</v>
      </c>
      <c r="BI559" s="752">
        <f t="shared" si="2026"/>
        <v>837.36</v>
      </c>
      <c r="BJ559" s="752">
        <f t="shared" si="2026"/>
        <v>837.36</v>
      </c>
      <c r="BK559" s="752">
        <f t="shared" si="2026"/>
        <v>837.36</v>
      </c>
      <c r="BL559" s="752">
        <f t="shared" si="2026"/>
        <v>837.36</v>
      </c>
      <c r="BM559" s="752">
        <f t="shared" si="2026"/>
        <v>837.36</v>
      </c>
      <c r="BN559" s="752">
        <f t="shared" si="2026"/>
        <v>837.36</v>
      </c>
      <c r="BO559" s="752"/>
      <c r="BP559" s="752"/>
      <c r="BQ559" s="752"/>
      <c r="BR559" s="752"/>
      <c r="BS559" s="752"/>
      <c r="BT559" s="752"/>
      <c r="BU559" s="746"/>
      <c r="BV559" s="752">
        <f t="shared" si="2026"/>
        <v>837.36</v>
      </c>
      <c r="BW559" s="752">
        <f t="shared" si="2026"/>
        <v>837.36</v>
      </c>
      <c r="BX559" s="752">
        <f t="shared" si="2026"/>
        <v>837.36</v>
      </c>
      <c r="BY559" s="752">
        <f t="shared" si="2026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1">
        <f t="shared" si="1526"/>
        <v>837.36</v>
      </c>
      <c r="CE559" s="1322">
        <f t="shared" si="1867"/>
        <v>837.36</v>
      </c>
      <c r="CF559" s="1322">
        <f t="shared" si="1867"/>
        <v>837.36</v>
      </c>
      <c r="CG559" s="1322">
        <f t="shared" si="1867"/>
        <v>837.36</v>
      </c>
      <c r="CH559" s="1322">
        <f t="shared" si="1867"/>
        <v>837.36</v>
      </c>
      <c r="CI559" s="1323">
        <f t="shared" si="1867"/>
        <v>837.36</v>
      </c>
      <c r="CJ559" s="1322">
        <f t="shared" si="1867"/>
        <v>837.36</v>
      </c>
      <c r="CK559" s="1322">
        <f t="shared" si="1867"/>
        <v>837.36</v>
      </c>
      <c r="CL559" s="1322">
        <f t="shared" si="1867"/>
        <v>837.36</v>
      </c>
      <c r="CM559" s="1322">
        <f t="shared" si="1867"/>
        <v>837.36</v>
      </c>
      <c r="CN559" s="1321">
        <f t="shared" si="1867"/>
        <v>837.36</v>
      </c>
      <c r="CO559" s="542" t="str">
        <f t="shared" ref="CO559:DC562" si="20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27"/>
        <v/>
      </c>
      <c r="CQ559" s="543">
        <f t="shared" si="2027"/>
        <v>837.36</v>
      </c>
      <c r="CR559" s="543">
        <f t="shared" si="2027"/>
        <v>837.36</v>
      </c>
      <c r="CS559" s="543">
        <f t="shared" si="2027"/>
        <v>837.36</v>
      </c>
      <c r="CT559" s="543">
        <f t="shared" si="2027"/>
        <v>837.36</v>
      </c>
      <c r="CU559" s="544">
        <f t="shared" si="2027"/>
        <v>837.36</v>
      </c>
      <c r="CV559" s="544">
        <f t="shared" si="2027"/>
        <v>837.36</v>
      </c>
      <c r="CW559" s="544">
        <f t="shared" si="2027"/>
        <v>837.36</v>
      </c>
      <c r="CX559" s="543">
        <f t="shared" si="2027"/>
        <v>837.36</v>
      </c>
      <c r="CY559" s="543">
        <f t="shared" si="2027"/>
        <v>837.36</v>
      </c>
      <c r="CZ559" s="543">
        <f t="shared" si="2027"/>
        <v>837.36</v>
      </c>
      <c r="DA559" s="543">
        <f t="shared" si="2027"/>
        <v>837.36</v>
      </c>
      <c r="DB559" s="543" t="str">
        <f t="shared" si="2027"/>
        <v/>
      </c>
      <c r="DC559" s="542" t="str">
        <f t="shared" si="2027"/>
        <v/>
      </c>
      <c r="DD559" s="541" t="str">
        <f t="shared" ref="DD559:DD562" si="20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4" t="str">
        <f>IF(B558="","",B558*B559/B$46/365/$G$1)</f>
        <v/>
      </c>
      <c r="C560" s="754" t="str">
        <f t="shared" ref="C560" si="2029">IF(C558="","",C558*C559/C$46/365/$G$1)</f>
        <v/>
      </c>
      <c r="D560" s="754" t="str">
        <f t="shared" ref="D560" si="2030">IF(D558="","",D558*D559/D$46/365/$G$1)</f>
        <v/>
      </c>
      <c r="E560" s="754" t="str">
        <f t="shared" ref="E560" si="2031">IF(E558="","",E558*E559/E$46/365/$G$1)</f>
        <v/>
      </c>
      <c r="F560" s="754" t="str">
        <f t="shared" ref="F560" si="2032">IF(F558="","",F558*F559/F$46/365/$G$1)</f>
        <v/>
      </c>
      <c r="G560" s="754" t="str">
        <f t="shared" ref="G560" si="2033">IF(G558="","",G558*G559/G$46/365/$G$1)</f>
        <v/>
      </c>
      <c r="H560" s="754" t="str">
        <f t="shared" ref="H560" si="2034">IF(H558="","",H558*H559/H$46/365/$G$1)</f>
        <v/>
      </c>
      <c r="I560" s="754" t="str">
        <f t="shared" ref="I560" si="2035">IF(I558="","",I558*I559/I$46/365/$G$1)</f>
        <v/>
      </c>
      <c r="J560" s="754" t="str">
        <f t="shared" ref="J560" si="2036">IF(J558="","",J558*J559/J$46/365/$G$1)</f>
        <v/>
      </c>
      <c r="K560" s="754" t="str">
        <f t="shared" ref="K560" si="2037">IF(K558="","",K558*K559/K$46/365/$G$1)</f>
        <v/>
      </c>
      <c r="L560" s="754" t="str">
        <f t="shared" ref="L560" si="2038">IF(L558="","",L558*L559/L$46/365/$G$1)</f>
        <v/>
      </c>
      <c r="M560" s="754" t="str">
        <f t="shared" ref="M560" si="2039">IF(M558="","",M558*M559/M$46/365/$G$1)</f>
        <v/>
      </c>
      <c r="N560" s="754" t="str">
        <f t="shared" ref="N560" si="2040">IF(N558="","",N558*N559/N$46/365/$G$1)</f>
        <v/>
      </c>
      <c r="O560" s="754" t="str">
        <f t="shared" ref="O560" si="2041">IF(O558="","",O558*O559/O$46/365/$G$1)</f>
        <v/>
      </c>
      <c r="P560" s="754" t="str">
        <f t="shared" ref="P560" si="2042">IF(P558="","",P558*P559/P$46/365/$G$1)</f>
        <v/>
      </c>
      <c r="Q560" s="754" t="str">
        <f t="shared" ref="Q560" si="2043">IF(Q558="","",Q558*Q559/Q$46/365/$G$1)</f>
        <v/>
      </c>
      <c r="R560" s="754" t="str">
        <f t="shared" ref="R560" si="2044">IF(R558="","",R558*R559/R$46/365/$G$1)</f>
        <v/>
      </c>
      <c r="S560" s="581"/>
      <c r="T560" s="754" t="str">
        <f>IF(T558="","",T558*T559/T$46/365/$G$1)</f>
        <v/>
      </c>
      <c r="U560" s="754">
        <f t="shared" ref="U560" si="2045">IF(U558="","",U558*U559/U$46/365/$G$1)</f>
        <v>2.6069738480697388E-3</v>
      </c>
      <c r="V560" s="754" t="str">
        <f t="shared" ref="V560" si="2046">IF(V558="","",V558*V559/V$46/365/$G$1)</f>
        <v/>
      </c>
      <c r="W560" s="754" t="str">
        <f t="shared" ref="W560" si="2047">IF(W558="","",W558*W559/W$46/365/$G$1)</f>
        <v/>
      </c>
      <c r="X560" s="754" t="str">
        <f t="shared" ref="X560" si="2048">IF(X558="","",X558*X559/X$46/365/$G$1)</f>
        <v/>
      </c>
      <c r="Y560" s="754" t="str">
        <f t="shared" ref="Y560" si="2049">IF(Y558="","",Y558*Y559/Y$46/365/$G$1)</f>
        <v/>
      </c>
      <c r="Z560" s="754" t="str">
        <f t="shared" ref="Z560" si="2050">IF(Z558="","",Z558*Z559/Z$46/365/$G$1)</f>
        <v/>
      </c>
      <c r="AA560" s="754" t="str">
        <f t="shared" ref="AA560" si="2051">IF(AA558="","",AA558*AA559/AA$46/365/$G$1)</f>
        <v/>
      </c>
      <c r="AB560" s="754" t="str">
        <f t="shared" ref="AB560" si="2052">IF(AB558="","",AB558*AB559/AB$46/365/$G$1)</f>
        <v/>
      </c>
      <c r="AC560" s="754" t="str">
        <f t="shared" ref="AC560" si="2053">IF(AC558="","",AC558*AC559/AC$46/365/$G$1)</f>
        <v/>
      </c>
      <c r="AD560" s="754" t="str">
        <f t="shared" ref="AD560" si="2054">IF(AD558="","",AD558*AD559/AD$46/365/$G$1)</f>
        <v/>
      </c>
      <c r="AE560" s="754"/>
      <c r="AF560" s="754"/>
      <c r="AG560" s="754"/>
      <c r="AH560" s="754"/>
      <c r="AI560" s="754"/>
      <c r="AJ560" s="754"/>
      <c r="AK560" s="581"/>
      <c r="AL560" s="754" t="str">
        <f>IF(AL558="","",AL558*AL559/AL$46/365/$G$1)</f>
        <v/>
      </c>
      <c r="AM560" s="754">
        <f t="shared" ref="AM560" si="2055">IF(AM558="","",AM558*AM559/AM$46/365/$G$1)</f>
        <v>2.6069738480697383E-4</v>
      </c>
      <c r="AN560" s="754" t="str">
        <f t="shared" ref="AN560" si="2056">IF(AN558="","",AN558*AN559/AN$46/365/$G$1)</f>
        <v/>
      </c>
      <c r="AO560" s="754">
        <f t="shared" ref="AO560" si="2057">IF(AO558="","",AO558*AO559/AO$46/365/$G$1)</f>
        <v>1.8621241771926705E-4</v>
      </c>
      <c r="AP560" s="754">
        <f t="shared" ref="AP560" si="2058">IF(AP558="","",AP558*AP559/AP$46/365/$G$1)</f>
        <v>1.8621241771926705E-4</v>
      </c>
      <c r="AQ560" s="754" t="str">
        <f t="shared" ref="AQ560" si="2059">IF(AQ558="","",AQ558*AQ559/AQ$46/365/$G$1)</f>
        <v/>
      </c>
      <c r="AR560" s="754" t="str">
        <f t="shared" ref="AR560" si="2060">IF(AR558="","",AR558*AR559/AR$46/365/$G$1)</f>
        <v/>
      </c>
      <c r="AS560" s="754" t="str">
        <f t="shared" ref="AS560" si="2061">IF(AS558="","",AS558*AS559/AS$46/365/$G$1)</f>
        <v/>
      </c>
      <c r="AT560" s="754">
        <f t="shared" ref="AT560" si="2062">IF(AT558="","",AT558*AT559/AT$46/365/$G$1)</f>
        <v>3.1283686176836862E-3</v>
      </c>
      <c r="AU560" s="754" t="str">
        <f t="shared" ref="AU560" si="2063">IF(AU558="","",AU558*AU559/AU$46/365/$G$1)</f>
        <v/>
      </c>
      <c r="AV560" s="754" t="str">
        <f t="shared" ref="AV560" si="2064">IF(AV558="","",AV558*AV559/AV$46/365/$G$1)</f>
        <v/>
      </c>
      <c r="AW560" s="754"/>
      <c r="AX560" s="754"/>
      <c r="AY560" s="754"/>
      <c r="AZ560" s="754"/>
      <c r="BA560" s="754"/>
      <c r="BB560" s="754"/>
      <c r="BC560" s="644"/>
      <c r="BD560" s="754">
        <f>IF(BD558="","",BD558*BD559/BD$46/365/$G$1)</f>
        <v>1.5641843088418431E-3</v>
      </c>
      <c r="BE560" s="754">
        <f t="shared" ref="BE560" si="2065">IF(BE558="","",BE558*BE559/BE$46/365/$G$1)</f>
        <v>5.2139476961394777E-3</v>
      </c>
      <c r="BF560" s="754">
        <f t="shared" ref="BF560" si="2066">IF(BF558="","",BF558*BF559/BF$46/365/$G$1)</f>
        <v>3.1283686176836862E-3</v>
      </c>
      <c r="BG560" s="754">
        <f t="shared" ref="BG560" si="2067">IF(BG558="","",BG558*BG559/BG$46/365/$G$1)</f>
        <v>2.6069738480697388E-3</v>
      </c>
      <c r="BH560" s="754">
        <f t="shared" ref="BH560" si="2068">IF(BH558="","",BH558*BH559/BH$46/365/$G$1)</f>
        <v>3.1283686176836862E-3</v>
      </c>
      <c r="BI560" s="754">
        <f t="shared" ref="BI560" si="2069">IF(BI558="","",BI558*BI559/BI$46/365/$G$1)</f>
        <v>5.2139476961394777E-3</v>
      </c>
      <c r="BJ560" s="754">
        <f t="shared" ref="BJ560" si="2070">IF(BJ558="","",BJ558*BJ559/BJ$46/365/$G$1)</f>
        <v>2.6069738480697388E-3</v>
      </c>
      <c r="BK560" s="754">
        <f t="shared" ref="BK560" si="2071">IF(BK558="","",BK558*BK559/BK$46/365/$G$1)</f>
        <v>1.9552303860523039E-3</v>
      </c>
      <c r="BL560" s="754">
        <f t="shared" ref="BL560" si="2072">IF(BL558="","",BL558*BL559/BL$46/365/$G$1)</f>
        <v>2.6069738480697388E-3</v>
      </c>
      <c r="BM560" s="754">
        <f t="shared" ref="BM560" si="2073">IF(BM558="","",BM558*BM559/BM$46/365/$G$1)</f>
        <v>3.9104607721046078E-3</v>
      </c>
      <c r="BN560" s="754">
        <f t="shared" ref="BN560" si="2074">IF(BN558="","",BN558*BN559/BN$46/365/$G$1)</f>
        <v>1.9552303860523039E-3</v>
      </c>
      <c r="BO560" s="754"/>
      <c r="BP560" s="754"/>
      <c r="BQ560" s="754"/>
      <c r="BR560" s="754"/>
      <c r="BS560" s="754"/>
      <c r="BT560" s="754"/>
      <c r="BU560" s="644"/>
      <c r="BV560" s="754" t="str">
        <f t="shared" ref="BV560" si="2075">IF(BV558="","",BV558*BV559/BV$46/365/$G$1)</f>
        <v/>
      </c>
      <c r="BW560" s="754" t="str">
        <f t="shared" ref="BW560" si="2076">IF(BW558="","",BW558*BW559/BW$46/365/$G$1)</f>
        <v/>
      </c>
      <c r="BX560" s="754">
        <f t="shared" ref="BX560" si="2077">IF(BX558="","",BX558*BX559/BX$46/365/$G$1)</f>
        <v>2.6069738480697388E-3</v>
      </c>
      <c r="BY560" s="754">
        <f t="shared" ref="BY560" si="2078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324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1.5641843088418431E-3</v>
      </c>
      <c r="CE560" s="1325">
        <f t="shared" ref="CE560:CN560" si="207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1.9552303860523039E-3</v>
      </c>
      <c r="CF560" s="1325">
        <f t="shared" si="2079"/>
        <v>1.9552303860523039E-3</v>
      </c>
      <c r="CG560" s="1325">
        <f t="shared" si="2079"/>
        <v>2.6069738480697388E-3</v>
      </c>
      <c r="CH560" s="1325">
        <f t="shared" si="2079"/>
        <v>2.6069738480697388E-3</v>
      </c>
      <c r="CI560" s="1326">
        <f t="shared" si="2079"/>
        <v>2.6069738480697388E-3</v>
      </c>
      <c r="CJ560" s="1325">
        <f t="shared" si="2079"/>
        <v>3.1283686176836862E-3</v>
      </c>
      <c r="CK560" s="1325">
        <f t="shared" si="2079"/>
        <v>3.1283686176836862E-3</v>
      </c>
      <c r="CL560" s="1325">
        <f t="shared" si="2079"/>
        <v>3.9104607721046078E-3</v>
      </c>
      <c r="CM560" s="1325">
        <f t="shared" si="2079"/>
        <v>5.2139476961394777E-3</v>
      </c>
      <c r="CN560" s="1324">
        <f t="shared" si="2079"/>
        <v>5.2139476961394777E-3</v>
      </c>
      <c r="CO560" s="530" t="str">
        <f t="shared" si="2027"/>
        <v/>
      </c>
      <c r="CP560" s="531" t="str">
        <f t="shared" si="2027"/>
        <v/>
      </c>
      <c r="CQ560" s="531">
        <f t="shared" si="2027"/>
        <v>1.5641843088418431E-3</v>
      </c>
      <c r="CR560" s="531">
        <f t="shared" si="2027"/>
        <v>1.9552303860523039E-3</v>
      </c>
      <c r="CS560" s="531">
        <f t="shared" si="2027"/>
        <v>1.9552303860523039E-3</v>
      </c>
      <c r="CT560" s="531">
        <f t="shared" si="2027"/>
        <v>2.6069738480697388E-3</v>
      </c>
      <c r="CU560" s="532">
        <f t="shared" si="2027"/>
        <v>2.6069738480697388E-3</v>
      </c>
      <c r="CV560" s="532">
        <f t="shared" si="2027"/>
        <v>2.6069738480697388E-3</v>
      </c>
      <c r="CW560" s="532">
        <f t="shared" si="2027"/>
        <v>3.1283686176836862E-3</v>
      </c>
      <c r="CX560" s="531">
        <f t="shared" si="2027"/>
        <v>3.1283686176836862E-3</v>
      </c>
      <c r="CY560" s="531">
        <f t="shared" si="2027"/>
        <v>3.9104607721046078E-3</v>
      </c>
      <c r="CZ560" s="531">
        <f t="shared" si="2027"/>
        <v>5.2139476961394777E-3</v>
      </c>
      <c r="DA560" s="531">
        <f t="shared" si="2027"/>
        <v>5.2139476961394777E-3</v>
      </c>
      <c r="DB560" s="531" t="str">
        <f t="shared" si="2027"/>
        <v/>
      </c>
      <c r="DC560" s="530" t="str">
        <f t="shared" si="2027"/>
        <v/>
      </c>
      <c r="DD560" s="529" t="str">
        <f t="shared" si="2028"/>
        <v/>
      </c>
      <c r="DE560" s="645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4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4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4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4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80">
        <f>IF(DH561&lt;3,"",(SUM(BD561:BT561)-MIN(BD561:BT561)-MAX(BD561:BT561))/(DH561-2))</f>
        <v>8.9444444444444446</v>
      </c>
      <c r="CD561" s="1321">
        <f t="shared" si="1526"/>
        <v>7.6</v>
      </c>
      <c r="CE561" s="1322">
        <f t="shared" si="1867"/>
        <v>8.5</v>
      </c>
      <c r="CF561" s="1322">
        <f t="shared" si="1867"/>
        <v>8.5</v>
      </c>
      <c r="CG561" s="1322">
        <f t="shared" si="1867"/>
        <v>8.5</v>
      </c>
      <c r="CH561" s="1322">
        <f t="shared" si="1867"/>
        <v>9</v>
      </c>
      <c r="CI561" s="1323">
        <f t="shared" si="1867"/>
        <v>9</v>
      </c>
      <c r="CJ561" s="1322">
        <f t="shared" si="1867"/>
        <v>9</v>
      </c>
      <c r="CK561" s="1322">
        <f t="shared" si="1867"/>
        <v>9</v>
      </c>
      <c r="CL561" s="1322">
        <f t="shared" si="1867"/>
        <v>9</v>
      </c>
      <c r="CM561" s="1322">
        <f t="shared" si="1867"/>
        <v>10</v>
      </c>
      <c r="CN561" s="1321">
        <f t="shared" si="1867"/>
        <v>10</v>
      </c>
      <c r="CO561" s="542" t="str">
        <f t="shared" si="2027"/>
        <v/>
      </c>
      <c r="CP561" s="543" t="str">
        <f t="shared" si="2027"/>
        <v/>
      </c>
      <c r="CQ561" s="543">
        <f t="shared" si="2027"/>
        <v>7.6</v>
      </c>
      <c r="CR561" s="543">
        <f t="shared" si="2027"/>
        <v>8.5</v>
      </c>
      <c r="CS561" s="543">
        <f t="shared" si="2027"/>
        <v>8.5</v>
      </c>
      <c r="CT561" s="543">
        <f t="shared" si="2027"/>
        <v>8.5</v>
      </c>
      <c r="CU561" s="544">
        <f t="shared" si="2027"/>
        <v>9</v>
      </c>
      <c r="CV561" s="544">
        <f t="shared" si="2027"/>
        <v>9</v>
      </c>
      <c r="CW561" s="544">
        <f t="shared" si="2027"/>
        <v>9</v>
      </c>
      <c r="CX561" s="543">
        <f t="shared" si="2027"/>
        <v>9</v>
      </c>
      <c r="CY561" s="543">
        <f t="shared" si="2027"/>
        <v>9</v>
      </c>
      <c r="CZ561" s="543">
        <f t="shared" si="2027"/>
        <v>10</v>
      </c>
      <c r="DA561" s="543">
        <f t="shared" si="2027"/>
        <v>10</v>
      </c>
      <c r="DB561" s="543" t="str">
        <f t="shared" si="2027"/>
        <v/>
      </c>
      <c r="DC561" s="542" t="str">
        <f t="shared" si="2027"/>
        <v/>
      </c>
      <c r="DD561" s="541" t="str">
        <f t="shared" si="2028"/>
        <v/>
      </c>
      <c r="DE561" s="645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51" t="str">
        <f>IF(B561="","",B558*B561)</f>
        <v/>
      </c>
      <c r="C562" s="751" t="str">
        <f t="shared" ref="C562" si="2080">IF(C561="","",C558*C561)</f>
        <v/>
      </c>
      <c r="D562" s="751" t="str">
        <f t="shared" ref="D562" si="2081">IF(D561="","",D558*D561)</f>
        <v/>
      </c>
      <c r="E562" s="751" t="str">
        <f t="shared" ref="E562" si="2082">IF(E561="","",E558*E561)</f>
        <v/>
      </c>
      <c r="F562" s="751" t="str">
        <f t="shared" ref="F562" si="2083">IF(F561="","",F558*F561)</f>
        <v/>
      </c>
      <c r="G562" s="751" t="str">
        <f t="shared" ref="G562" si="2084">IF(G561="","",G558*G561)</f>
        <v/>
      </c>
      <c r="H562" s="751" t="str">
        <f t="shared" ref="H562" si="2085">IF(H561="","",H558*H561)</f>
        <v/>
      </c>
      <c r="I562" s="751" t="str">
        <f t="shared" ref="I562" si="2086">IF(I561="","",I558*I561)</f>
        <v/>
      </c>
      <c r="J562" s="751" t="str">
        <f t="shared" ref="J562" si="2087">IF(J561="","",J558*J561)</f>
        <v/>
      </c>
      <c r="K562" s="751" t="str">
        <f t="shared" ref="K562" si="2088">IF(K561="","",K558*K561)</f>
        <v/>
      </c>
      <c r="L562" s="751" t="str">
        <f t="shared" ref="L562" si="2089">IF(L561="","",L558*L561)</f>
        <v/>
      </c>
      <c r="M562" s="751" t="str">
        <f t="shared" ref="M562" si="2090">IF(M561="","",M558*M561)</f>
        <v/>
      </c>
      <c r="N562" s="751" t="str">
        <f t="shared" ref="N562" si="2091">IF(N561="","",N558*N561)</f>
        <v/>
      </c>
      <c r="O562" s="751" t="str">
        <f t="shared" ref="O562" si="2092">IF(O561="","",O558*O561)</f>
        <v/>
      </c>
      <c r="P562" s="751" t="str">
        <f t="shared" ref="P562" si="2093">IF(P561="","",P558*P561)</f>
        <v/>
      </c>
      <c r="Q562" s="751" t="str">
        <f t="shared" ref="Q562" si="2094">IF(Q561="","",Q558*Q561)</f>
        <v/>
      </c>
      <c r="R562" s="751" t="str">
        <f t="shared" ref="R562" si="2095">IF(R561="","",R558*R561)</f>
        <v/>
      </c>
      <c r="S562" s="755"/>
      <c r="T562" s="751" t="str">
        <f>IF(T561="","",T558*T561)</f>
        <v/>
      </c>
      <c r="U562" s="751" t="str">
        <f t="shared" ref="U562" si="2096">IF(U561="","",U558*U561)</f>
        <v/>
      </c>
      <c r="V562" s="751" t="str">
        <f t="shared" ref="V562" si="2097">IF(V561="","",V558*V561)</f>
        <v/>
      </c>
      <c r="W562" s="751" t="str">
        <f t="shared" ref="W562" si="2098">IF(W561="","",W558*W561)</f>
        <v/>
      </c>
      <c r="X562" s="751" t="str">
        <f t="shared" ref="X562" si="2099">IF(X561="","",X558*X561)</f>
        <v/>
      </c>
      <c r="Y562" s="751" t="str">
        <f t="shared" ref="Y562" si="2100">IF(Y561="","",Y558*Y561)</f>
        <v/>
      </c>
      <c r="Z562" s="751" t="str">
        <f t="shared" ref="Z562" si="2101">IF(Z561="","",Z558*Z561)</f>
        <v/>
      </c>
      <c r="AA562" s="751" t="str">
        <f t="shared" ref="AA562" si="2102">IF(AA561="","",AA558*AA561)</f>
        <v/>
      </c>
      <c r="AB562" s="751" t="str">
        <f t="shared" ref="AB562" si="2103">IF(AB561="","",AB558*AB561)</f>
        <v/>
      </c>
      <c r="AC562" s="751" t="str">
        <f t="shared" ref="AC562" si="2104">IF(AC561="","",AC558*AC561)</f>
        <v/>
      </c>
      <c r="AD562" s="751" t="str">
        <f t="shared" ref="AD562" si="2105">IF(AD561="","",AD558*AD561)</f>
        <v/>
      </c>
      <c r="AE562" s="751"/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>
        <f t="shared" ref="AM562" si="2106">IF(AM561="","",AM558*AM561)</f>
        <v>50</v>
      </c>
      <c r="AN562" s="751" t="str">
        <f t="shared" ref="AN562" si="2107">IF(AN561="","",AN558*AN561)</f>
        <v/>
      </c>
      <c r="AO562" s="751" t="str">
        <f t="shared" ref="AO562" si="2108">IF(AO561="","",AO558*AO561)</f>
        <v/>
      </c>
      <c r="AP562" s="751">
        <f t="shared" ref="AP562" si="2109">IF(AP561="","",AP558*AP561)</f>
        <v>250</v>
      </c>
      <c r="AQ562" s="751" t="str">
        <f t="shared" ref="AQ562" si="2110">IF(AQ561="","",AQ558*AQ561)</f>
        <v/>
      </c>
      <c r="AR562" s="751" t="str">
        <f t="shared" ref="AR562" si="2111">IF(AR561="","",AR558*AR561)</f>
        <v/>
      </c>
      <c r="AS562" s="751" t="str">
        <f t="shared" ref="AS562" si="2112">IF(AS561="","",AS558*AS561)</f>
        <v/>
      </c>
      <c r="AT562" s="751">
        <f t="shared" ref="AT562" si="2113">IF(AT561="","",AT558*AT561)</f>
        <v>672</v>
      </c>
      <c r="AU562" s="751" t="str">
        <f t="shared" ref="AU562" si="2114">IF(AU561="","",AU558*AU561)</f>
        <v/>
      </c>
      <c r="AV562" s="751" t="str">
        <f t="shared" ref="AV562" si="2115">IF(AV561="","",AV558*AV561)</f>
        <v/>
      </c>
      <c r="AW562" s="751"/>
      <c r="AX562" s="751"/>
      <c r="AY562" s="751"/>
      <c r="AZ562" s="751"/>
      <c r="BA562" s="751"/>
      <c r="BB562" s="751"/>
      <c r="BC562" s="755"/>
      <c r="BD562" s="751">
        <f>IF(BD561="","",BD558*BD561)</f>
        <v>273.59999999999997</v>
      </c>
      <c r="BE562" s="751">
        <f t="shared" ref="BE562" si="2116">IF(BE561="","",BE558*BE561)</f>
        <v>540</v>
      </c>
      <c r="BF562" s="751">
        <f t="shared" ref="BF562" si="2117">IF(BF561="","",BF558*BF561)</f>
        <v>600</v>
      </c>
      <c r="BG562" s="751">
        <f t="shared" ref="BG562" si="2118">IF(BG561="","",BG558*BG561)</f>
        <v>510</v>
      </c>
      <c r="BH562" s="751">
        <f t="shared" ref="BH562" si="2119">IF(BH561="","",BH558*BH561)</f>
        <v>510</v>
      </c>
      <c r="BI562" s="751">
        <f t="shared" ref="BI562" si="2120">IF(BI561="","",BI558*BI561)</f>
        <v>510</v>
      </c>
      <c r="BJ562" s="751">
        <f t="shared" ref="BJ562" si="2121">IF(BJ561="","",BJ558*BJ561)</f>
        <v>540</v>
      </c>
      <c r="BK562" s="751">
        <f t="shared" ref="BK562" si="2122">IF(BK561="","",BK558*BK561)</f>
        <v>540</v>
      </c>
      <c r="BL562" s="751">
        <f t="shared" ref="BL562" si="2123">IF(BL561="","",BL558*BL561)</f>
        <v>540</v>
      </c>
      <c r="BM562" s="751">
        <f t="shared" ref="BM562" si="2124">IF(BM561="","",BM558*BM561)</f>
        <v>540</v>
      </c>
      <c r="BN562" s="751">
        <f t="shared" ref="BN562" si="2125">IF(BN561="","",BN558*BN561)</f>
        <v>600</v>
      </c>
      <c r="BO562" s="751"/>
      <c r="BP562" s="751"/>
      <c r="BQ562" s="751"/>
      <c r="BR562" s="751"/>
      <c r="BS562" s="751"/>
      <c r="BT562" s="751"/>
      <c r="BU562" s="755"/>
      <c r="BV562" s="751" t="str">
        <f t="shared" ref="BV562" si="2126">IF(BV561="","",BV558*BV561)</f>
        <v/>
      </c>
      <c r="BW562" s="751" t="str">
        <f t="shared" ref="BW562" si="2127">IF(BW561="","",BW558*BW561)</f>
        <v/>
      </c>
      <c r="BX562" s="751">
        <f t="shared" ref="BX562" si="2128">IF(BX561="","",BX558*BX561)</f>
        <v>660</v>
      </c>
      <c r="BY562" s="751">
        <f t="shared" ref="BY562" si="2129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80">
        <f>IF(DH562&lt;3,"",(SUM(BD562:BT562)-MIN(BD562:BT562)-MAX(BD562:BT562))/(DH562-2))</f>
        <v>536.66666666666663</v>
      </c>
      <c r="CD562" s="1321">
        <f t="shared" si="1526"/>
        <v>273.59999999999997</v>
      </c>
      <c r="CE562" s="1322">
        <f t="shared" si="1867"/>
        <v>510</v>
      </c>
      <c r="CF562" s="1322">
        <f t="shared" si="1867"/>
        <v>510</v>
      </c>
      <c r="CG562" s="1322">
        <f t="shared" si="1867"/>
        <v>510</v>
      </c>
      <c r="CH562" s="1322">
        <f t="shared" si="1867"/>
        <v>540</v>
      </c>
      <c r="CI562" s="1323">
        <f t="shared" si="1867"/>
        <v>540</v>
      </c>
      <c r="CJ562" s="1322">
        <f t="shared" si="1867"/>
        <v>540</v>
      </c>
      <c r="CK562" s="1322">
        <f t="shared" si="1867"/>
        <v>540</v>
      </c>
      <c r="CL562" s="1322">
        <f t="shared" si="1867"/>
        <v>540</v>
      </c>
      <c r="CM562" s="1322">
        <f t="shared" si="1867"/>
        <v>600</v>
      </c>
      <c r="CN562" s="1321">
        <f t="shared" si="1867"/>
        <v>600</v>
      </c>
      <c r="CO562" s="542" t="str">
        <f t="shared" si="2027"/>
        <v/>
      </c>
      <c r="CP562" s="543" t="str">
        <f t="shared" si="2027"/>
        <v/>
      </c>
      <c r="CQ562" s="543">
        <f t="shared" si="2027"/>
        <v>273.59999999999997</v>
      </c>
      <c r="CR562" s="543">
        <f t="shared" si="2027"/>
        <v>510</v>
      </c>
      <c r="CS562" s="543">
        <f t="shared" si="2027"/>
        <v>510</v>
      </c>
      <c r="CT562" s="543">
        <f t="shared" si="2027"/>
        <v>510</v>
      </c>
      <c r="CU562" s="544">
        <f t="shared" si="2027"/>
        <v>540</v>
      </c>
      <c r="CV562" s="544">
        <f t="shared" si="2027"/>
        <v>540</v>
      </c>
      <c r="CW562" s="544">
        <f t="shared" si="2027"/>
        <v>540</v>
      </c>
      <c r="CX562" s="543">
        <f t="shared" si="2027"/>
        <v>540</v>
      </c>
      <c r="CY562" s="543">
        <f t="shared" si="2027"/>
        <v>540</v>
      </c>
      <c r="CZ562" s="543">
        <f t="shared" si="2027"/>
        <v>600</v>
      </c>
      <c r="DA562" s="543">
        <f t="shared" si="2027"/>
        <v>600</v>
      </c>
      <c r="DB562" s="543" t="str">
        <f t="shared" si="2027"/>
        <v/>
      </c>
      <c r="DC562" s="542" t="str">
        <f t="shared" si="2027"/>
        <v/>
      </c>
      <c r="DD562" s="541" t="str">
        <f t="shared" si="2028"/>
        <v/>
      </c>
      <c r="DE562" s="645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5" t="s">
        <v>759</v>
      </c>
      <c r="B563" s="670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4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0"/>
      <c r="AH563" s="670"/>
      <c r="AI563" s="670"/>
      <c r="AJ563" s="670"/>
      <c r="AK563" s="634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4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4"/>
      <c r="BV563" s="312"/>
      <c r="BW563" s="312"/>
      <c r="BX563" s="312"/>
      <c r="BY563" s="312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5"/>
      <c r="C564" s="633"/>
      <c r="D564" s="633"/>
      <c r="E564" s="633"/>
      <c r="F564" s="633"/>
      <c r="G564" s="633"/>
      <c r="H564" s="633"/>
      <c r="I564" s="633"/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>
        <v>120</v>
      </c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>
        <v>84</v>
      </c>
      <c r="AM564" s="633">
        <v>7</v>
      </c>
      <c r="AN564" s="633"/>
      <c r="AO564" s="633">
        <v>7</v>
      </c>
      <c r="AP564" s="633">
        <v>7</v>
      </c>
      <c r="AQ564" s="633"/>
      <c r="AR564" s="633"/>
      <c r="AS564" s="633"/>
      <c r="AT564" s="633">
        <v>84</v>
      </c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>
        <v>120</v>
      </c>
      <c r="BE564" s="633">
        <v>120</v>
      </c>
      <c r="BF564" s="633">
        <v>120</v>
      </c>
      <c r="BG564" s="633">
        <v>120</v>
      </c>
      <c r="BH564" s="633">
        <v>120</v>
      </c>
      <c r="BI564" s="633">
        <v>120</v>
      </c>
      <c r="BJ564" s="633">
        <v>120</v>
      </c>
      <c r="BK564" s="633">
        <v>120</v>
      </c>
      <c r="BL564" s="633">
        <v>120</v>
      </c>
      <c r="BM564" s="633">
        <v>120</v>
      </c>
      <c r="BN564" s="633">
        <v>120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>
        <v>84</v>
      </c>
      <c r="BY564" s="633">
        <v>120</v>
      </c>
      <c r="BZ564" s="878" t="str">
        <f>IF(DE564&lt;3,"",(SUM(B564:R564)-MIN(B564:R564)-MAX(B564:R564))/(DE564-2))</f>
        <v/>
      </c>
      <c r="CA564" s="878" t="str">
        <f>IF(DF564&lt;3,"",(SUM(T564:AJ564)-MIN(T564:AJ564)-MAX(T564:AJ564))/(DF564-2))</f>
        <v/>
      </c>
      <c r="CB564" s="878">
        <f>IF(DG564&lt;3,"",(SUM(AL564:BB564)-MIN(AL564:BB564)-MAX(AL564:BB564))/(DG564-2))</f>
        <v>32.666666666666664</v>
      </c>
      <c r="CC564" s="879">
        <f>IF(DH564&lt;3,"",(SUM(BD564:BT564)-MIN(BD564:BT564)-MAX(BD564:BT564))/(DH564-2))</f>
        <v>120</v>
      </c>
      <c r="CD564" s="512">
        <f t="shared" ref="CD564:CN572" si="213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120</v>
      </c>
      <c r="CE564" s="84">
        <f t="shared" si="2130"/>
        <v>120</v>
      </c>
      <c r="CF564" s="84">
        <f t="shared" si="2130"/>
        <v>120</v>
      </c>
      <c r="CG564" s="84">
        <f t="shared" si="2130"/>
        <v>120</v>
      </c>
      <c r="CH564" s="84">
        <f t="shared" si="2130"/>
        <v>120</v>
      </c>
      <c r="CI564" s="148">
        <f t="shared" si="2130"/>
        <v>120</v>
      </c>
      <c r="CJ564" s="84">
        <f t="shared" si="2130"/>
        <v>120</v>
      </c>
      <c r="CK564" s="84">
        <f t="shared" si="2130"/>
        <v>120</v>
      </c>
      <c r="CL564" s="84">
        <f t="shared" si="2130"/>
        <v>120</v>
      </c>
      <c r="CM564" s="84">
        <f t="shared" si="2130"/>
        <v>120</v>
      </c>
      <c r="CN564" s="512">
        <f t="shared" si="2130"/>
        <v>120</v>
      </c>
      <c r="CO564" s="542" t="str">
        <f t="shared" ref="CO564:DC572" si="213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1"/>
        <v/>
      </c>
      <c r="CQ564" s="543">
        <f t="shared" si="2131"/>
        <v>120</v>
      </c>
      <c r="CR564" s="543">
        <f t="shared" si="2131"/>
        <v>120</v>
      </c>
      <c r="CS564" s="543">
        <f t="shared" si="2131"/>
        <v>120</v>
      </c>
      <c r="CT564" s="543">
        <f t="shared" si="2131"/>
        <v>120</v>
      </c>
      <c r="CU564" s="544">
        <f t="shared" si="2131"/>
        <v>120</v>
      </c>
      <c r="CV564" s="544">
        <f t="shared" si="2131"/>
        <v>120</v>
      </c>
      <c r="CW564" s="544">
        <f t="shared" si="2131"/>
        <v>120</v>
      </c>
      <c r="CX564" s="543">
        <f t="shared" si="2131"/>
        <v>120</v>
      </c>
      <c r="CY564" s="543">
        <f t="shared" si="2131"/>
        <v>120</v>
      </c>
      <c r="CZ564" s="543">
        <f t="shared" si="2131"/>
        <v>120</v>
      </c>
      <c r="DA564" s="543">
        <f t="shared" si="2131"/>
        <v>120</v>
      </c>
      <c r="DB564" s="543" t="str">
        <f t="shared" si="2131"/>
        <v/>
      </c>
      <c r="DC564" s="542" t="str">
        <f t="shared" si="2131"/>
        <v/>
      </c>
      <c r="DD564" s="541" t="str">
        <f t="shared" ref="DD564:DD572" si="213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72" si="2133">COUNT(B564:R564)</f>
        <v>0</v>
      </c>
      <c r="DF564" s="835">
        <f t="shared" ref="DF564:DF572" si="2134">COUNT(T564:AJ564)</f>
        <v>1</v>
      </c>
      <c r="DG564" s="835">
        <f t="shared" ref="DG564:DG572" si="2135">COUNT(AL564:BB564)</f>
        <v>5</v>
      </c>
      <c r="DH564" s="835">
        <f t="shared" ref="DH564:DH572" si="2136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4" t="s">
        <v>288</v>
      </c>
      <c r="B565" s="752">
        <f>480*$K$1</f>
        <v>2009.664</v>
      </c>
      <c r="C565" s="752">
        <f t="shared" ref="C565:R565" si="2137">480*$K$1</f>
        <v>2009.664</v>
      </c>
      <c r="D565" s="752">
        <f t="shared" si="2137"/>
        <v>2009.664</v>
      </c>
      <c r="E565" s="752">
        <f t="shared" si="2137"/>
        <v>2009.664</v>
      </c>
      <c r="F565" s="752">
        <f t="shared" si="2137"/>
        <v>2009.664</v>
      </c>
      <c r="G565" s="752">
        <f t="shared" si="2137"/>
        <v>2009.664</v>
      </c>
      <c r="H565" s="752">
        <f t="shared" si="2137"/>
        <v>2009.664</v>
      </c>
      <c r="I565" s="752">
        <f t="shared" si="2137"/>
        <v>2009.664</v>
      </c>
      <c r="J565" s="752">
        <f t="shared" si="2137"/>
        <v>2009.664</v>
      </c>
      <c r="K565" s="752">
        <f t="shared" si="2137"/>
        <v>2009.664</v>
      </c>
      <c r="L565" s="752">
        <f t="shared" si="2137"/>
        <v>2009.664</v>
      </c>
      <c r="M565" s="752">
        <f t="shared" si="2137"/>
        <v>2009.664</v>
      </c>
      <c r="N565" s="752">
        <f t="shared" si="2137"/>
        <v>2009.664</v>
      </c>
      <c r="O565" s="752">
        <f t="shared" si="2137"/>
        <v>2009.664</v>
      </c>
      <c r="P565" s="752">
        <f t="shared" si="2137"/>
        <v>2009.664</v>
      </c>
      <c r="Q565" s="752">
        <f t="shared" si="2137"/>
        <v>2009.664</v>
      </c>
      <c r="R565" s="752">
        <f t="shared" si="2137"/>
        <v>2009.664</v>
      </c>
      <c r="S565" s="595"/>
      <c r="T565" s="752">
        <f>480*$K$1</f>
        <v>2009.664</v>
      </c>
      <c r="U565" s="752">
        <f t="shared" ref="U565:AD565" si="2138">480*$K$1</f>
        <v>2009.664</v>
      </c>
      <c r="V565" s="752">
        <f t="shared" si="2138"/>
        <v>2009.664</v>
      </c>
      <c r="W565" s="752">
        <f t="shared" si="2138"/>
        <v>2009.664</v>
      </c>
      <c r="X565" s="752">
        <f t="shared" si="2138"/>
        <v>2009.664</v>
      </c>
      <c r="Y565" s="752">
        <f t="shared" si="2138"/>
        <v>2009.664</v>
      </c>
      <c r="Z565" s="752">
        <f t="shared" si="2138"/>
        <v>2009.664</v>
      </c>
      <c r="AA565" s="752">
        <f t="shared" si="2138"/>
        <v>2009.664</v>
      </c>
      <c r="AB565" s="752">
        <f t="shared" si="2138"/>
        <v>2009.664</v>
      </c>
      <c r="AC565" s="752">
        <f t="shared" si="2138"/>
        <v>2009.664</v>
      </c>
      <c r="AD565" s="752">
        <f t="shared" si="2138"/>
        <v>2009.664</v>
      </c>
      <c r="AE565" s="752"/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V565" si="2139">480*$K$1</f>
        <v>2009.664</v>
      </c>
      <c r="AN565" s="752">
        <f t="shared" si="2139"/>
        <v>2009.664</v>
      </c>
      <c r="AO565" s="752">
        <f t="shared" si="2139"/>
        <v>2009.664</v>
      </c>
      <c r="AP565" s="752">
        <f t="shared" si="2139"/>
        <v>2009.664</v>
      </c>
      <c r="AQ565" s="752">
        <f t="shared" si="2139"/>
        <v>2009.664</v>
      </c>
      <c r="AR565" s="752">
        <f t="shared" si="2139"/>
        <v>2009.664</v>
      </c>
      <c r="AS565" s="752">
        <f t="shared" si="2139"/>
        <v>2009.664</v>
      </c>
      <c r="AT565" s="752">
        <f t="shared" si="2139"/>
        <v>2009.664</v>
      </c>
      <c r="AU565" s="752">
        <f t="shared" si="2139"/>
        <v>2009.664</v>
      </c>
      <c r="AV565" s="752">
        <f t="shared" si="2139"/>
        <v>2009.664</v>
      </c>
      <c r="AW565" s="752"/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40">480*$K$1</f>
        <v>2009.664</v>
      </c>
      <c r="BF565" s="752">
        <f t="shared" si="2140"/>
        <v>2009.664</v>
      </c>
      <c r="BG565" s="752">
        <f t="shared" si="2140"/>
        <v>2009.664</v>
      </c>
      <c r="BH565" s="752">
        <f t="shared" si="2140"/>
        <v>2009.664</v>
      </c>
      <c r="BI565" s="752">
        <f t="shared" si="2140"/>
        <v>2009.664</v>
      </c>
      <c r="BJ565" s="752">
        <f t="shared" si="2140"/>
        <v>2009.664</v>
      </c>
      <c r="BK565" s="752">
        <f t="shared" si="2140"/>
        <v>2009.664</v>
      </c>
      <c r="BL565" s="752">
        <f t="shared" si="2140"/>
        <v>2009.664</v>
      </c>
      <c r="BM565" s="752">
        <f t="shared" si="2140"/>
        <v>2009.664</v>
      </c>
      <c r="BN565" s="752">
        <f t="shared" si="2140"/>
        <v>2009.664</v>
      </c>
      <c r="BO565" s="752"/>
      <c r="BP565" s="752"/>
      <c r="BQ565" s="752"/>
      <c r="BR565" s="752"/>
      <c r="BS565" s="752"/>
      <c r="BT565" s="752"/>
      <c r="BU565" s="746"/>
      <c r="BV565" s="752">
        <f t="shared" si="2140"/>
        <v>2009.664</v>
      </c>
      <c r="BW565" s="752">
        <f t="shared" si="2140"/>
        <v>2009.664</v>
      </c>
      <c r="BX565" s="752">
        <f t="shared" si="2140"/>
        <v>2009.664</v>
      </c>
      <c r="BY565" s="752">
        <f t="shared" si="2140"/>
        <v>2009.664</v>
      </c>
      <c r="BZ565" s="878">
        <f>IF(DE565&lt;3,"",(SUM(B565:R565)-MIN(B565:R565)-MAX(B565:R565))/(DE565-2))</f>
        <v>2009.6640000000004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2">
        <f t="shared" si="2130"/>
        <v>2009.664</v>
      </c>
      <c r="CE565" s="84">
        <f t="shared" si="2130"/>
        <v>2009.664</v>
      </c>
      <c r="CF565" s="84">
        <f t="shared" si="2130"/>
        <v>2009.664</v>
      </c>
      <c r="CG565" s="84">
        <f t="shared" si="2130"/>
        <v>2009.664</v>
      </c>
      <c r="CH565" s="84">
        <f t="shared" si="2130"/>
        <v>2009.664</v>
      </c>
      <c r="CI565" s="148">
        <f t="shared" si="2130"/>
        <v>2009.664</v>
      </c>
      <c r="CJ565" s="84">
        <f t="shared" si="2130"/>
        <v>2009.664</v>
      </c>
      <c r="CK565" s="84">
        <f t="shared" si="2130"/>
        <v>2009.664</v>
      </c>
      <c r="CL565" s="84">
        <f t="shared" si="2130"/>
        <v>2009.664</v>
      </c>
      <c r="CM565" s="84">
        <f t="shared" si="2130"/>
        <v>2009.664</v>
      </c>
      <c r="CN565" s="512">
        <f t="shared" si="2130"/>
        <v>2009.664</v>
      </c>
      <c r="CO565" s="542" t="str">
        <f t="shared" si="2131"/>
        <v/>
      </c>
      <c r="CP565" s="543" t="str">
        <f t="shared" si="2131"/>
        <v/>
      </c>
      <c r="CQ565" s="543">
        <f t="shared" si="2131"/>
        <v>2009.664</v>
      </c>
      <c r="CR565" s="543">
        <f t="shared" si="2131"/>
        <v>2009.664</v>
      </c>
      <c r="CS565" s="543">
        <f t="shared" si="2131"/>
        <v>2009.664</v>
      </c>
      <c r="CT565" s="543">
        <f t="shared" si="2131"/>
        <v>2009.664</v>
      </c>
      <c r="CU565" s="544">
        <f t="shared" si="2131"/>
        <v>2009.664</v>
      </c>
      <c r="CV565" s="544">
        <f t="shared" si="2131"/>
        <v>2009.664</v>
      </c>
      <c r="CW565" s="544">
        <f t="shared" si="2131"/>
        <v>2009.664</v>
      </c>
      <c r="CX565" s="543">
        <f t="shared" si="2131"/>
        <v>2009.664</v>
      </c>
      <c r="CY565" s="543">
        <f t="shared" si="2131"/>
        <v>2009.664</v>
      </c>
      <c r="CZ565" s="543">
        <f t="shared" si="2131"/>
        <v>2009.664</v>
      </c>
      <c r="DA565" s="543">
        <f t="shared" si="2131"/>
        <v>2009.664</v>
      </c>
      <c r="DB565" s="543" t="str">
        <f t="shared" si="2131"/>
        <v/>
      </c>
      <c r="DC565" s="542" t="str">
        <f t="shared" si="2131"/>
        <v/>
      </c>
      <c r="DD565" s="541" t="str">
        <f t="shared" si="2132"/>
        <v/>
      </c>
      <c r="DE565" s="880">
        <f t="shared" ref="DE565:DE566" si="2141">COUNT(B565:R565)</f>
        <v>17</v>
      </c>
      <c r="DF565" s="835">
        <f t="shared" ref="DF565:DF566" si="2142">COUNT(T565:AJ565)</f>
        <v>11</v>
      </c>
      <c r="DG565" s="835">
        <f t="shared" ref="DG565:DG566" si="2143">COUNT(AL565:BB565)</f>
        <v>11</v>
      </c>
      <c r="DH565" s="835">
        <f t="shared" ref="DH565:DH566" si="2144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4" t="str">
        <f>IF(B564="","",B564*B565/B$46/365/$G$1)</f>
        <v/>
      </c>
      <c r="C566" s="754" t="str">
        <f t="shared" ref="C566" si="2145">IF(C564="","",C564*C565/C$46/365/$G$1)</f>
        <v/>
      </c>
      <c r="D566" s="754" t="str">
        <f t="shared" ref="D566" si="2146">IF(D564="","",D564*D565/D$46/365/$G$1)</f>
        <v/>
      </c>
      <c r="E566" s="754" t="str">
        <f t="shared" ref="E566" si="2147">IF(E564="","",E564*E565/E$46/365/$G$1)</f>
        <v/>
      </c>
      <c r="F566" s="754" t="str">
        <f t="shared" ref="F566" si="2148">IF(F564="","",F564*F565/F$46/365/$G$1)</f>
        <v/>
      </c>
      <c r="G566" s="754" t="str">
        <f t="shared" ref="G566" si="2149">IF(G564="","",G564*G565/G$46/365/$G$1)</f>
        <v/>
      </c>
      <c r="H566" s="754" t="str">
        <f t="shared" ref="H566" si="2150">IF(H564="","",H564*H565/H$46/365/$G$1)</f>
        <v/>
      </c>
      <c r="I566" s="754" t="str">
        <f t="shared" ref="I566" si="2151">IF(I564="","",I564*I565/I$46/365/$G$1)</f>
        <v/>
      </c>
      <c r="J566" s="754" t="str">
        <f t="shared" ref="J566" si="2152">IF(J564="","",J564*J565/J$46/365/$G$1)</f>
        <v/>
      </c>
      <c r="K566" s="754" t="str">
        <f t="shared" ref="K566" si="2153">IF(K564="","",K564*K565/K$46/365/$G$1)</f>
        <v/>
      </c>
      <c r="L566" s="754" t="str">
        <f t="shared" ref="L566" si="2154">IF(L564="","",L564*L565/L$46/365/$G$1)</f>
        <v/>
      </c>
      <c r="M566" s="754" t="str">
        <f t="shared" ref="M566" si="2155">IF(M564="","",M564*M565/M$46/365/$G$1)</f>
        <v/>
      </c>
      <c r="N566" s="754" t="str">
        <f t="shared" ref="N566" si="2156">IF(N564="","",N564*N565/N$46/365/$G$1)</f>
        <v/>
      </c>
      <c r="O566" s="754" t="str">
        <f t="shared" ref="O566" si="2157">IF(O564="","",O564*O565/O$46/365/$G$1)</f>
        <v/>
      </c>
      <c r="P566" s="754" t="str">
        <f t="shared" ref="P566" si="2158">IF(P564="","",P564*P565/P$46/365/$G$1)</f>
        <v/>
      </c>
      <c r="Q566" s="754" t="str">
        <f t="shared" ref="Q566" si="2159">IF(Q564="","",Q564*Q565/Q$46/365/$G$1)</f>
        <v/>
      </c>
      <c r="R566" s="754" t="str">
        <f t="shared" ref="R566" si="2160">IF(R564="","",R564*R565/R$46/365/$G$1)</f>
        <v/>
      </c>
      <c r="S566" s="581"/>
      <c r="T566" s="754" t="str">
        <f>IF(T564="","",T564*T565/T$46/365/$G$1)</f>
        <v/>
      </c>
      <c r="U566" s="754">
        <f t="shared" ref="U566" si="2161">IF(U564="","",U564*U565/U$46/365/$G$1)</f>
        <v>1.2513474470734745E-2</v>
      </c>
      <c r="V566" s="754" t="str">
        <f t="shared" ref="V566" si="2162">IF(V564="","",V564*V565/V$46/365/$G$1)</f>
        <v/>
      </c>
      <c r="W566" s="754" t="str">
        <f t="shared" ref="W566" si="2163">IF(W564="","",W564*W565/W$46/365/$G$1)</f>
        <v/>
      </c>
      <c r="X566" s="754" t="str">
        <f t="shared" ref="X566" si="2164">IF(X564="","",X564*X565/X$46/365/$G$1)</f>
        <v/>
      </c>
      <c r="Y566" s="754" t="str">
        <f t="shared" ref="Y566" si="2165">IF(Y564="","",Y564*Y565/Y$46/365/$G$1)</f>
        <v/>
      </c>
      <c r="Z566" s="754" t="str">
        <f t="shared" ref="Z566" si="2166">IF(Z564="","",Z564*Z565/Z$46/365/$G$1)</f>
        <v/>
      </c>
      <c r="AA566" s="754" t="str">
        <f t="shared" ref="AA566" si="2167">IF(AA564="","",AA564*AA565/AA$46/365/$G$1)</f>
        <v/>
      </c>
      <c r="AB566" s="754" t="str">
        <f t="shared" ref="AB566" si="2168">IF(AB564="","",AB564*AB565/AB$46/365/$G$1)</f>
        <v/>
      </c>
      <c r="AC566" s="754" t="str">
        <f t="shared" ref="AC566" si="2169">IF(AC564="","",AC564*AC565/AC$46/365/$G$1)</f>
        <v/>
      </c>
      <c r="AD566" s="754" t="str">
        <f t="shared" ref="AD566" si="2170">IF(AD564="","",AD564*AD565/AD$46/365/$G$1)</f>
        <v/>
      </c>
      <c r="AE566" s="754"/>
      <c r="AF566" s="754"/>
      <c r="AG566" s="754"/>
      <c r="AH566" s="754"/>
      <c r="AI566" s="754"/>
      <c r="AJ566" s="754"/>
      <c r="AK566" s="581"/>
      <c r="AL566" s="754">
        <f>IF(AL564="","",AL564*AL565/AL$46/365/$G$1)</f>
        <v>6.5695740971357421E-3</v>
      </c>
      <c r="AM566" s="754">
        <f t="shared" ref="AM566" si="2171">IF(AM564="","",AM564*AM565/AM$46/365/$G$1)</f>
        <v>8.7594321295143211E-4</v>
      </c>
      <c r="AN566" s="754" t="str">
        <f t="shared" ref="AN566" si="2172">IF(AN564="","",AN564*AN565/AN$46/365/$G$1)</f>
        <v/>
      </c>
      <c r="AO566" s="754">
        <f t="shared" ref="AO566" si="2173">IF(AO564="","",AO564*AO565/AO$46/365/$G$1)</f>
        <v>6.2567372353673724E-4</v>
      </c>
      <c r="AP566" s="754">
        <f t="shared" ref="AP566" si="2174">IF(AP564="","",AP564*AP565/AP$46/365/$G$1)</f>
        <v>6.2567372353673724E-4</v>
      </c>
      <c r="AQ566" s="754" t="str">
        <f t="shared" ref="AQ566" si="2175">IF(AQ564="","",AQ564*AQ565/AQ$46/365/$G$1)</f>
        <v/>
      </c>
      <c r="AR566" s="754" t="str">
        <f t="shared" ref="AR566" si="2176">IF(AR564="","",AR564*AR565/AR$46/365/$G$1)</f>
        <v/>
      </c>
      <c r="AS566" s="754" t="str">
        <f t="shared" ref="AS566" si="2177">IF(AS564="","",AS564*AS565/AS$46/365/$G$1)</f>
        <v/>
      </c>
      <c r="AT566" s="754">
        <f t="shared" ref="AT566" si="2178">IF(AT564="","",AT564*AT565/AT$46/365/$G$1)</f>
        <v>1.0511318555417187E-2</v>
      </c>
      <c r="AU566" s="754" t="str">
        <f t="shared" ref="AU566" si="2179">IF(AU564="","",AU564*AU565/AU$46/365/$G$1)</f>
        <v/>
      </c>
      <c r="AV566" s="754" t="str">
        <f t="shared" ref="AV566" si="2180">IF(AV564="","",AV564*AV565/AV$46/365/$G$1)</f>
        <v/>
      </c>
      <c r="AW566" s="754"/>
      <c r="AX566" s="754"/>
      <c r="AY566" s="754"/>
      <c r="AZ566" s="754"/>
      <c r="BA566" s="754"/>
      <c r="BB566" s="754"/>
      <c r="BC566" s="644"/>
      <c r="BD566" s="754">
        <f>IF(BD564="","",BD564*BD565/BD$46/365/$G$1)</f>
        <v>1.2513474470734745E-2</v>
      </c>
      <c r="BE566" s="754">
        <f t="shared" ref="BE566" si="2181">IF(BE564="","",BE564*BE565/BE$46/365/$G$1)</f>
        <v>2.5026948941469489E-2</v>
      </c>
      <c r="BF566" s="754">
        <f t="shared" ref="BF566" si="2182">IF(BF564="","",BF564*BF565/BF$46/365/$G$1)</f>
        <v>1.5016169364881694E-2</v>
      </c>
      <c r="BG566" s="754">
        <f t="shared" ref="BG566" si="2183">IF(BG564="","",BG564*BG565/BG$46/365/$G$1)</f>
        <v>1.2513474470734745E-2</v>
      </c>
      <c r="BH566" s="754">
        <f t="shared" ref="BH566" si="2184">IF(BH564="","",BH564*BH565/BH$46/365/$G$1)</f>
        <v>1.5016169364881694E-2</v>
      </c>
      <c r="BI566" s="754">
        <f t="shared" ref="BI566" si="2185">IF(BI564="","",BI564*BI565/BI$46/365/$G$1)</f>
        <v>2.5026948941469489E-2</v>
      </c>
      <c r="BJ566" s="754">
        <f t="shared" ref="BJ566" si="2186">IF(BJ564="","",BJ564*BJ565/BJ$46/365/$G$1)</f>
        <v>1.2513474470734745E-2</v>
      </c>
      <c r="BK566" s="754">
        <f t="shared" ref="BK566" si="2187">IF(BK564="","",BK564*BK565/BK$46/365/$G$1)</f>
        <v>9.3851058530510581E-3</v>
      </c>
      <c r="BL566" s="754">
        <f t="shared" ref="BL566" si="2188">IF(BL564="","",BL564*BL565/BL$46/365/$G$1)</f>
        <v>1.2513474470734745E-2</v>
      </c>
      <c r="BM566" s="754">
        <f t="shared" ref="BM566" si="2189">IF(BM564="","",BM564*BM565/BM$46/365/$G$1)</f>
        <v>1.8770211706102116E-2</v>
      </c>
      <c r="BN566" s="754">
        <f t="shared" ref="BN566" si="2190">IF(BN564="","",BN564*BN565/BN$46/365/$G$1)</f>
        <v>9.3851058530510581E-3</v>
      </c>
      <c r="BO566" s="754"/>
      <c r="BP566" s="754"/>
      <c r="BQ566" s="754"/>
      <c r="BR566" s="754"/>
      <c r="BS566" s="754"/>
      <c r="BT566" s="754"/>
      <c r="BU566" s="644"/>
      <c r="BV566" s="754" t="str">
        <f t="shared" ref="BV566" si="2191">IF(BV564="","",BV564*BV565/BV$46/365/$G$1)</f>
        <v/>
      </c>
      <c r="BW566" s="754" t="str">
        <f t="shared" ref="BW566" si="2192">IF(BW564="","",BW564*BW565/BW$46/365/$G$1)</f>
        <v/>
      </c>
      <c r="BX566" s="754">
        <f t="shared" ref="BX566" si="2193">IF(BX564="","",BX564*BX565/BX$46/365/$G$1)</f>
        <v>8.7594321295143204E-3</v>
      </c>
      <c r="BY566" s="754">
        <f t="shared" ref="BY566" si="2194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324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9.3851058530510581E-3</v>
      </c>
      <c r="CE566" s="1325">
        <f t="shared" si="2130"/>
        <v>9.3851058530510581E-3</v>
      </c>
      <c r="CF566" s="1325">
        <f t="shared" si="2130"/>
        <v>1.2513474470734745E-2</v>
      </c>
      <c r="CG566" s="1325">
        <f t="shared" si="2130"/>
        <v>1.2513474470734745E-2</v>
      </c>
      <c r="CH566" s="1325">
        <f t="shared" si="2130"/>
        <v>1.2513474470734745E-2</v>
      </c>
      <c r="CI566" s="1326">
        <f t="shared" si="2130"/>
        <v>1.2513474470734745E-2</v>
      </c>
      <c r="CJ566" s="1325">
        <f t="shared" si="2130"/>
        <v>1.5016169364881694E-2</v>
      </c>
      <c r="CK566" s="1325">
        <f t="shared" si="2130"/>
        <v>1.5016169364881694E-2</v>
      </c>
      <c r="CL566" s="1325">
        <f t="shared" si="2130"/>
        <v>1.8770211706102116E-2</v>
      </c>
      <c r="CM566" s="1325">
        <f t="shared" si="2130"/>
        <v>2.5026948941469489E-2</v>
      </c>
      <c r="CN566" s="1324">
        <f t="shared" si="2130"/>
        <v>2.5026948941469489E-2</v>
      </c>
      <c r="CO566" s="530" t="str">
        <f t="shared" si="2131"/>
        <v/>
      </c>
      <c r="CP566" s="531" t="str">
        <f t="shared" si="2131"/>
        <v/>
      </c>
      <c r="CQ566" s="531">
        <f t="shared" si="2131"/>
        <v>9.3851058530510581E-3</v>
      </c>
      <c r="CR566" s="531">
        <f t="shared" si="2131"/>
        <v>9.3851058530510581E-3</v>
      </c>
      <c r="CS566" s="531">
        <f t="shared" si="2131"/>
        <v>1.2513474470734745E-2</v>
      </c>
      <c r="CT566" s="531">
        <f t="shared" si="2131"/>
        <v>1.2513474470734745E-2</v>
      </c>
      <c r="CU566" s="532">
        <f t="shared" si="2131"/>
        <v>1.2513474470734745E-2</v>
      </c>
      <c r="CV566" s="532">
        <f t="shared" si="2131"/>
        <v>1.2513474470734745E-2</v>
      </c>
      <c r="CW566" s="532">
        <f t="shared" si="2131"/>
        <v>1.5016169364881694E-2</v>
      </c>
      <c r="CX566" s="531">
        <f t="shared" si="2131"/>
        <v>1.5016169364881694E-2</v>
      </c>
      <c r="CY566" s="531">
        <f t="shared" si="2131"/>
        <v>1.8770211706102116E-2</v>
      </c>
      <c r="CZ566" s="531">
        <f t="shared" si="2131"/>
        <v>2.5026948941469489E-2</v>
      </c>
      <c r="DA566" s="531">
        <f t="shared" si="2131"/>
        <v>2.5026948941469489E-2</v>
      </c>
      <c r="DB566" s="531" t="str">
        <f t="shared" si="2131"/>
        <v/>
      </c>
      <c r="DC566" s="530" t="str">
        <f t="shared" si="2131"/>
        <v/>
      </c>
      <c r="DD566" s="529" t="str">
        <f t="shared" si="2132"/>
        <v/>
      </c>
      <c r="DE566" s="645">
        <f t="shared" si="2141"/>
        <v>0</v>
      </c>
      <c r="DF566" s="99">
        <f t="shared" si="2142"/>
        <v>1</v>
      </c>
      <c r="DG566" s="99">
        <f t="shared" si="2143"/>
        <v>5</v>
      </c>
      <c r="DH566" s="99">
        <f t="shared" si="2144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292</v>
      </c>
      <c r="B567" s="635"/>
      <c r="C567" s="633"/>
      <c r="D567" s="633"/>
      <c r="E567" s="633"/>
      <c r="F567" s="633"/>
      <c r="G567" s="633"/>
      <c r="H567" s="633"/>
      <c r="I567" s="633"/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>
        <v>7</v>
      </c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>
        <v>60</v>
      </c>
      <c r="AM567" s="633">
        <v>6.85</v>
      </c>
      <c r="AN567" s="633"/>
      <c r="AO567" s="633">
        <v>60</v>
      </c>
      <c r="AP567" s="633">
        <v>56</v>
      </c>
      <c r="AQ567" s="633"/>
      <c r="AR567" s="633"/>
      <c r="AS567" s="633"/>
      <c r="AT567" s="633">
        <v>6.7</v>
      </c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>
        <v>55</v>
      </c>
      <c r="BE567" s="633">
        <v>45</v>
      </c>
      <c r="BF567" s="633">
        <v>4</v>
      </c>
      <c r="BG567" s="633">
        <v>4</v>
      </c>
      <c r="BH567" s="633">
        <v>4</v>
      </c>
      <c r="BI567" s="633">
        <v>4</v>
      </c>
      <c r="BJ567" s="633">
        <v>4</v>
      </c>
      <c r="BK567" s="633">
        <v>4.5</v>
      </c>
      <c r="BL567" s="633">
        <v>5</v>
      </c>
      <c r="BM567" s="633">
        <v>6</v>
      </c>
      <c r="BN567" s="633">
        <v>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>
        <v>7</v>
      </c>
      <c r="BY567" s="633">
        <v>5</v>
      </c>
      <c r="BZ567" s="633">
        <v>0</v>
      </c>
      <c r="CA567" s="633">
        <v>0</v>
      </c>
      <c r="CB567" s="633">
        <v>0</v>
      </c>
      <c r="CC567" s="633">
        <v>0</v>
      </c>
      <c r="CD567" s="512">
        <f t="shared" si="2130"/>
        <v>4</v>
      </c>
      <c r="CE567" s="84">
        <f t="shared" si="2130"/>
        <v>4</v>
      </c>
      <c r="CF567" s="84">
        <f t="shared" si="2130"/>
        <v>4</v>
      </c>
      <c r="CG567" s="84">
        <f t="shared" si="2130"/>
        <v>4</v>
      </c>
      <c r="CH567" s="84">
        <f t="shared" si="2130"/>
        <v>4</v>
      </c>
      <c r="CI567" s="148">
        <f t="shared" si="2130"/>
        <v>4.5</v>
      </c>
      <c r="CJ567" s="84">
        <f t="shared" si="2130"/>
        <v>5</v>
      </c>
      <c r="CK567" s="84">
        <f t="shared" si="2130"/>
        <v>5</v>
      </c>
      <c r="CL567" s="84">
        <f t="shared" si="2130"/>
        <v>6</v>
      </c>
      <c r="CM567" s="84">
        <f t="shared" si="2130"/>
        <v>45</v>
      </c>
      <c r="CN567" s="512">
        <f t="shared" si="2130"/>
        <v>55</v>
      </c>
      <c r="CO567" s="542" t="str">
        <f t="shared" si="2131"/>
        <v/>
      </c>
      <c r="CP567" s="543" t="str">
        <f t="shared" si="2131"/>
        <v/>
      </c>
      <c r="CQ567" s="543">
        <f t="shared" si="2131"/>
        <v>4</v>
      </c>
      <c r="CR567" s="543">
        <f t="shared" si="2131"/>
        <v>4</v>
      </c>
      <c r="CS567" s="543">
        <f t="shared" si="2131"/>
        <v>4</v>
      </c>
      <c r="CT567" s="543">
        <f t="shared" si="2131"/>
        <v>4</v>
      </c>
      <c r="CU567" s="544">
        <f t="shared" si="2131"/>
        <v>4</v>
      </c>
      <c r="CV567" s="544">
        <f t="shared" si="2131"/>
        <v>4.5</v>
      </c>
      <c r="CW567" s="544">
        <f t="shared" si="2131"/>
        <v>5</v>
      </c>
      <c r="CX567" s="543">
        <f t="shared" si="2131"/>
        <v>5</v>
      </c>
      <c r="CY567" s="543">
        <f t="shared" si="2131"/>
        <v>6</v>
      </c>
      <c r="CZ567" s="543">
        <f t="shared" si="2131"/>
        <v>45</v>
      </c>
      <c r="DA567" s="543">
        <f t="shared" si="2131"/>
        <v>55</v>
      </c>
      <c r="DB567" s="543" t="str">
        <f t="shared" si="2131"/>
        <v/>
      </c>
      <c r="DC567" s="542" t="str">
        <f t="shared" si="2131"/>
        <v/>
      </c>
      <c r="DD567" s="541" t="str">
        <f t="shared" si="2132"/>
        <v/>
      </c>
      <c r="DE567" s="880">
        <f t="shared" si="2133"/>
        <v>0</v>
      </c>
      <c r="DF567" s="835">
        <f t="shared" si="2134"/>
        <v>1</v>
      </c>
      <c r="DG567" s="835">
        <f t="shared" si="2135"/>
        <v>5</v>
      </c>
      <c r="DH567" s="835">
        <f t="shared" si="2136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51" t="str">
        <f>IF(B567="","",B564*B567)</f>
        <v/>
      </c>
      <c r="C568" s="751" t="str">
        <f t="shared" ref="C568" si="2195">IF(C567="","",C564*C567)</f>
        <v/>
      </c>
      <c r="D568" s="751" t="str">
        <f t="shared" ref="D568" si="2196">IF(D567="","",D564*D567)</f>
        <v/>
      </c>
      <c r="E568" s="751" t="str">
        <f t="shared" ref="E568" si="2197">IF(E567="","",E564*E567)</f>
        <v/>
      </c>
      <c r="F568" s="751" t="str">
        <f t="shared" ref="F568" si="2198">IF(F567="","",F564*F567)</f>
        <v/>
      </c>
      <c r="G568" s="751" t="str">
        <f t="shared" ref="G568" si="2199">IF(G567="","",G564*G567)</f>
        <v/>
      </c>
      <c r="H568" s="751" t="str">
        <f t="shared" ref="H568" si="2200">IF(H567="","",H564*H567)</f>
        <v/>
      </c>
      <c r="I568" s="751" t="str">
        <f t="shared" ref="I568" si="2201">IF(I567="","",I564*I567)</f>
        <v/>
      </c>
      <c r="J568" s="751" t="str">
        <f t="shared" ref="J568" si="2202">IF(J567="","",J564*J567)</f>
        <v/>
      </c>
      <c r="K568" s="751" t="str">
        <f t="shared" ref="K568" si="2203">IF(K567="","",K564*K567)</f>
        <v/>
      </c>
      <c r="L568" s="751" t="str">
        <f t="shared" ref="L568" si="2204">IF(L567="","",L564*L567)</f>
        <v/>
      </c>
      <c r="M568" s="751" t="str">
        <f t="shared" ref="M568" si="2205">IF(M567="","",M564*M567)</f>
        <v/>
      </c>
      <c r="N568" s="751" t="str">
        <f t="shared" ref="N568" si="2206">IF(N567="","",N564*N567)</f>
        <v/>
      </c>
      <c r="O568" s="751" t="str">
        <f t="shared" ref="O568" si="2207">IF(O567="","",O564*O567)</f>
        <v/>
      </c>
      <c r="P568" s="751" t="str">
        <f t="shared" ref="P568" si="2208">IF(P567="","",P564*P567)</f>
        <v/>
      </c>
      <c r="Q568" s="751" t="str">
        <f t="shared" ref="Q568" si="2209">IF(Q567="","",Q564*Q567)</f>
        <v/>
      </c>
      <c r="R568" s="751" t="str">
        <f t="shared" ref="R568" si="2210">IF(R567="","",R564*R567)</f>
        <v/>
      </c>
      <c r="S568" s="755"/>
      <c r="T568" s="751" t="str">
        <f>IF(T567="","",T564*T567)</f>
        <v/>
      </c>
      <c r="U568" s="751">
        <f t="shared" ref="U568" si="2211">IF(U567="","",U564*U567)</f>
        <v>840</v>
      </c>
      <c r="V568" s="751" t="str">
        <f t="shared" ref="V568" si="2212">IF(V567="","",V564*V567)</f>
        <v/>
      </c>
      <c r="W568" s="751" t="str">
        <f t="shared" ref="W568" si="2213">IF(W567="","",W564*W567)</f>
        <v/>
      </c>
      <c r="X568" s="751" t="str">
        <f t="shared" ref="X568" si="2214">IF(X567="","",X564*X567)</f>
        <v/>
      </c>
      <c r="Y568" s="751" t="str">
        <f t="shared" ref="Y568" si="2215">IF(Y567="","",Y564*Y567)</f>
        <v/>
      </c>
      <c r="Z568" s="751" t="str">
        <f t="shared" ref="Z568" si="2216">IF(Z567="","",Z564*Z567)</f>
        <v/>
      </c>
      <c r="AA568" s="751" t="str">
        <f t="shared" ref="AA568" si="2217">IF(AA567="","",AA564*AA567)</f>
        <v/>
      </c>
      <c r="AB568" s="751" t="str">
        <f t="shared" ref="AB568" si="2218">IF(AB567="","",AB564*AB567)</f>
        <v/>
      </c>
      <c r="AC568" s="751" t="str">
        <f t="shared" ref="AC568" si="2219">IF(AC567="","",AC564*AC567)</f>
        <v/>
      </c>
      <c r="AD568" s="751" t="str">
        <f t="shared" ref="AD568" si="2220">IF(AD567="","",AD564*AD567)</f>
        <v/>
      </c>
      <c r="AE568" s="751"/>
      <c r="AF568" s="751"/>
      <c r="AG568" s="751"/>
      <c r="AH568" s="751"/>
      <c r="AI568" s="751"/>
      <c r="AJ568" s="751"/>
      <c r="AK568" s="755"/>
      <c r="AL568" s="751">
        <f>IF(AL567="","",AL564*AL567)</f>
        <v>5040</v>
      </c>
      <c r="AM568" s="751">
        <f t="shared" ref="AM568" si="2221">IF(AM567="","",AM564*AM567)</f>
        <v>47.949999999999996</v>
      </c>
      <c r="AN568" s="751" t="str">
        <f t="shared" ref="AN568" si="2222">IF(AN567="","",AN564*AN567)</f>
        <v/>
      </c>
      <c r="AO568" s="751">
        <f t="shared" ref="AO568" si="2223">IF(AO567="","",AO564*AO567)</f>
        <v>420</v>
      </c>
      <c r="AP568" s="751">
        <f t="shared" ref="AP568" si="2224">IF(AP567="","",AP564*AP567)</f>
        <v>392</v>
      </c>
      <c r="AQ568" s="751" t="str">
        <f t="shared" ref="AQ568" si="2225">IF(AQ567="","",AQ564*AQ567)</f>
        <v/>
      </c>
      <c r="AR568" s="751" t="str">
        <f t="shared" ref="AR568" si="2226">IF(AR567="","",AR564*AR567)</f>
        <v/>
      </c>
      <c r="AS568" s="751" t="str">
        <f t="shared" ref="AS568" si="2227">IF(AS567="","",AS564*AS567)</f>
        <v/>
      </c>
      <c r="AT568" s="751">
        <f t="shared" ref="AT568" si="2228">IF(AT567="","",AT564*AT567)</f>
        <v>562.80000000000007</v>
      </c>
      <c r="AU568" s="751" t="str">
        <f t="shared" ref="AU568" si="2229">IF(AU567="","",AU564*AU567)</f>
        <v/>
      </c>
      <c r="AV568" s="751" t="str">
        <f t="shared" ref="AV568" si="2230">IF(AV567="","",AV564*AV567)</f>
        <v/>
      </c>
      <c r="AW568" s="751"/>
      <c r="AX568" s="751"/>
      <c r="AY568" s="751"/>
      <c r="AZ568" s="751"/>
      <c r="BA568" s="751"/>
      <c r="BB568" s="751"/>
      <c r="BC568" s="755"/>
      <c r="BD568" s="751">
        <f>IF(BD567="","",BD564*BD567)</f>
        <v>6600</v>
      </c>
      <c r="BE568" s="751">
        <f t="shared" ref="BE568" si="2231">IF(BE567="","",BE564*BE567)</f>
        <v>5400</v>
      </c>
      <c r="BF568" s="751">
        <f t="shared" ref="BF568" si="2232">IF(BF567="","",BF564*BF567)</f>
        <v>480</v>
      </c>
      <c r="BG568" s="751">
        <f t="shared" ref="BG568" si="2233">IF(BG567="","",BG564*BG567)</f>
        <v>480</v>
      </c>
      <c r="BH568" s="751">
        <f t="shared" ref="BH568" si="2234">IF(BH567="","",BH564*BH567)</f>
        <v>480</v>
      </c>
      <c r="BI568" s="751">
        <f t="shared" ref="BI568" si="2235">IF(BI567="","",BI564*BI567)</f>
        <v>480</v>
      </c>
      <c r="BJ568" s="751">
        <f t="shared" ref="BJ568" si="2236">IF(BJ567="","",BJ564*BJ567)</f>
        <v>480</v>
      </c>
      <c r="BK568" s="751">
        <f t="shared" ref="BK568" si="2237">IF(BK567="","",BK564*BK567)</f>
        <v>540</v>
      </c>
      <c r="BL568" s="751">
        <f t="shared" ref="BL568" si="2238">IF(BL567="","",BL564*BL567)</f>
        <v>600</v>
      </c>
      <c r="BM568" s="751">
        <f t="shared" ref="BM568" si="2239">IF(BM567="","",BM564*BM567)</f>
        <v>720</v>
      </c>
      <c r="BN568" s="751">
        <f t="shared" ref="BN568" si="2240">IF(BN567="","",BN564*BN567)</f>
        <v>600</v>
      </c>
      <c r="BO568" s="751"/>
      <c r="BP568" s="751"/>
      <c r="BQ568" s="751"/>
      <c r="BR568" s="751"/>
      <c r="BS568" s="751"/>
      <c r="BT568" s="751"/>
      <c r="BU568" s="755"/>
      <c r="BV568" s="751" t="str">
        <f t="shared" ref="BV568" si="2241">IF(BV567="","",BV564*BV567)</f>
        <v/>
      </c>
      <c r="BW568" s="751" t="str">
        <f t="shared" ref="BW568" si="2242">IF(BW567="","",BW564*BW567)</f>
        <v/>
      </c>
      <c r="BX568" s="751">
        <f t="shared" ref="BX568" si="2243">IF(BX567="","",BX564*BX567)</f>
        <v>588</v>
      </c>
      <c r="BY568" s="751">
        <f t="shared" ref="BY568" si="2244">IF(BY567="","",BY564*BY567)</f>
        <v>600</v>
      </c>
      <c r="BZ568" s="878" t="str">
        <f>IF(DE568&lt;3,"",(SUM(B568:R568)-MIN(B568:R568)-MAX(B568:R568))/(DE568-2))</f>
        <v/>
      </c>
      <c r="CA568" s="878" t="str">
        <f>IF(DF568&lt;3,"",(SUM(T568:AJ568)-MIN(T568:AJ568)-MAX(T568:AJ568))/(DF568-2))</f>
        <v/>
      </c>
      <c r="CB568" s="878">
        <f>IF(DG568&lt;3,"",(SUM(AL568:BB568)-MIN(AL568:BB568)-MAX(AL568:BB568))/(DG568-2))</f>
        <v>458.26666666666671</v>
      </c>
      <c r="CC568" s="879">
        <f>IF(DH568&lt;3,"",(SUM(BD568:BT568)-MIN(BD568:BT568)-MAX(BD568:BT568))/(DH568-2))</f>
        <v>1086.6666666666667</v>
      </c>
      <c r="CD568" s="512">
        <f t="shared" si="2130"/>
        <v>480</v>
      </c>
      <c r="CE568" s="84">
        <f t="shared" si="2130"/>
        <v>480</v>
      </c>
      <c r="CF568" s="84">
        <f t="shared" si="2130"/>
        <v>480</v>
      </c>
      <c r="CG568" s="84">
        <f t="shared" si="2130"/>
        <v>480</v>
      </c>
      <c r="CH568" s="84">
        <f t="shared" si="2130"/>
        <v>480</v>
      </c>
      <c r="CI568" s="148">
        <f t="shared" si="2130"/>
        <v>540</v>
      </c>
      <c r="CJ568" s="84">
        <f t="shared" si="2130"/>
        <v>600</v>
      </c>
      <c r="CK568" s="84">
        <f t="shared" si="2130"/>
        <v>600</v>
      </c>
      <c r="CL568" s="84">
        <f t="shared" si="2130"/>
        <v>720</v>
      </c>
      <c r="CM568" s="84">
        <f t="shared" si="2130"/>
        <v>5400</v>
      </c>
      <c r="CN568" s="512">
        <f t="shared" si="2130"/>
        <v>6600</v>
      </c>
      <c r="CO568" s="542" t="str">
        <f t="shared" si="2131"/>
        <v/>
      </c>
      <c r="CP568" s="543" t="str">
        <f t="shared" si="2131"/>
        <v/>
      </c>
      <c r="CQ568" s="543">
        <f t="shared" si="2131"/>
        <v>480</v>
      </c>
      <c r="CR568" s="543">
        <f t="shared" si="2131"/>
        <v>480</v>
      </c>
      <c r="CS568" s="543">
        <f t="shared" si="2131"/>
        <v>480</v>
      </c>
      <c r="CT568" s="543">
        <f t="shared" si="2131"/>
        <v>480</v>
      </c>
      <c r="CU568" s="544">
        <f t="shared" si="2131"/>
        <v>480</v>
      </c>
      <c r="CV568" s="544">
        <f t="shared" si="2131"/>
        <v>540</v>
      </c>
      <c r="CW568" s="544">
        <f t="shared" si="2131"/>
        <v>600</v>
      </c>
      <c r="CX568" s="543">
        <f t="shared" si="2131"/>
        <v>600</v>
      </c>
      <c r="CY568" s="543">
        <f t="shared" si="2131"/>
        <v>720</v>
      </c>
      <c r="CZ568" s="543">
        <f t="shared" si="2131"/>
        <v>5400</v>
      </c>
      <c r="DA568" s="543">
        <f t="shared" si="2131"/>
        <v>6600</v>
      </c>
      <c r="DB568" s="543" t="str">
        <f t="shared" si="2131"/>
        <v/>
      </c>
      <c r="DC568" s="542" t="str">
        <f t="shared" si="2131"/>
        <v/>
      </c>
      <c r="DD568" s="541" t="str">
        <f t="shared" si="2132"/>
        <v/>
      </c>
      <c r="DE568" s="880">
        <f t="shared" si="2133"/>
        <v>0</v>
      </c>
      <c r="DF568" s="835">
        <f t="shared" si="2134"/>
        <v>1</v>
      </c>
      <c r="DG568" s="835">
        <f t="shared" si="2135"/>
        <v>5</v>
      </c>
      <c r="DH568" s="835">
        <f t="shared" si="2136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5" t="s">
        <v>760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4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4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4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4"/>
      <c r="BV569" s="312"/>
      <c r="BW569" s="312"/>
      <c r="BX569" s="312"/>
      <c r="BY569" s="312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530" t="str">
        <f t="shared" si="2131"/>
        <v/>
      </c>
      <c r="CP569" s="531" t="str">
        <f t="shared" si="2131"/>
        <v/>
      </c>
      <c r="CQ569" s="531" t="str">
        <f t="shared" si="2131"/>
        <v/>
      </c>
      <c r="CR569" s="531" t="str">
        <f t="shared" si="2131"/>
        <v/>
      </c>
      <c r="CS569" s="531" t="str">
        <f t="shared" si="2131"/>
        <v/>
      </c>
      <c r="CT569" s="531" t="str">
        <f t="shared" si="2131"/>
        <v/>
      </c>
      <c r="CU569" s="532" t="str">
        <f t="shared" si="2131"/>
        <v/>
      </c>
      <c r="CV569" s="532" t="str">
        <f t="shared" si="2131"/>
        <v/>
      </c>
      <c r="CW569" s="532" t="str">
        <f t="shared" si="2131"/>
        <v/>
      </c>
      <c r="CX569" s="531" t="str">
        <f t="shared" si="2131"/>
        <v/>
      </c>
      <c r="CY569" s="531" t="str">
        <f t="shared" si="2131"/>
        <v/>
      </c>
      <c r="CZ569" s="531" t="str">
        <f t="shared" si="2131"/>
        <v/>
      </c>
      <c r="DA569" s="531" t="str">
        <f t="shared" si="2131"/>
        <v/>
      </c>
      <c r="DB569" s="531" t="str">
        <f t="shared" si="2131"/>
        <v/>
      </c>
      <c r="DC569" s="530" t="str">
        <f t="shared" si="2131"/>
        <v/>
      </c>
      <c r="DD569" s="529" t="str">
        <f t="shared" si="2132"/>
        <v/>
      </c>
      <c r="DE569" s="880">
        <f t="shared" si="2133"/>
        <v>0</v>
      </c>
      <c r="DF569" s="835">
        <f t="shared" si="2134"/>
        <v>0</v>
      </c>
      <c r="DG569" s="835">
        <f t="shared" si="2135"/>
        <v>0</v>
      </c>
      <c r="DH569" s="835">
        <f t="shared" si="2136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5"/>
      <c r="C570" s="633"/>
      <c r="D570" s="633"/>
      <c r="E570" s="633"/>
      <c r="F570" s="633"/>
      <c r="G570" s="633"/>
      <c r="H570" s="633"/>
      <c r="I570" s="633"/>
      <c r="J570" s="633"/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>
        <v>0</v>
      </c>
      <c r="BG570" s="633">
        <v>0</v>
      </c>
      <c r="BH570" s="633">
        <v>0</v>
      </c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8" t="str">
        <f t="shared" ref="BZ570:BZ580" si="2245">IF(DE570&lt;3,"",(SUM(B570:R570)-MIN(B570:R570)-MAX(B570:R570))/(DE570-2))</f>
        <v/>
      </c>
      <c r="CA570" s="878" t="str">
        <f t="shared" ref="CA570:CA580" si="2246">IF(DF570&lt;3,"",(SUM(T570:AJ570)-MIN(T570:AJ570)-MAX(T570:AJ570))/(DF570-2))</f>
        <v/>
      </c>
      <c r="CB570" s="878" t="str">
        <f t="shared" ref="CB570:CB580" si="2247">IF(DG570&lt;3,"",(SUM(AL570:BB570)-MIN(AL570:BB570)-MAX(AL570:BB570))/(DG570-2))</f>
        <v/>
      </c>
      <c r="CC570" s="879">
        <f t="shared" ref="CC570:CC580" si="2248">IF(DH570&lt;3,"",(SUM(BD570:BT570)-MIN(BD570:BT570)-MAX(BD570:BT570))/(DH570-2))</f>
        <v>0</v>
      </c>
      <c r="CD570" s="512" t="str">
        <f t="shared" si="2130"/>
        <v/>
      </c>
      <c r="CE570" s="84" t="str">
        <f t="shared" si="2130"/>
        <v/>
      </c>
      <c r="CF570" s="84" t="str">
        <f t="shared" si="2130"/>
        <v/>
      </c>
      <c r="CG570" s="84" t="str">
        <f t="shared" si="2130"/>
        <v/>
      </c>
      <c r="CH570" s="84">
        <f t="shared" si="2130"/>
        <v>0</v>
      </c>
      <c r="CI570" s="148">
        <f t="shared" si="2130"/>
        <v>0</v>
      </c>
      <c r="CJ570" s="84">
        <f t="shared" si="2130"/>
        <v>0</v>
      </c>
      <c r="CK570" s="84" t="str">
        <f t="shared" si="2130"/>
        <v/>
      </c>
      <c r="CL570" s="84" t="str">
        <f t="shared" si="2130"/>
        <v/>
      </c>
      <c r="CM570" s="84" t="str">
        <f t="shared" si="2130"/>
        <v/>
      </c>
      <c r="CN570" s="512" t="str">
        <f t="shared" si="2130"/>
        <v/>
      </c>
      <c r="CO570" s="542" t="str">
        <f t="shared" si="2131"/>
        <v/>
      </c>
      <c r="CP570" s="543" t="str">
        <f t="shared" si="2131"/>
        <v/>
      </c>
      <c r="CQ570" s="543" t="str">
        <f t="shared" si="2131"/>
        <v/>
      </c>
      <c r="CR570" s="543" t="str">
        <f t="shared" si="2131"/>
        <v/>
      </c>
      <c r="CS570" s="543" t="str">
        <f t="shared" si="2131"/>
        <v/>
      </c>
      <c r="CT570" s="543" t="str">
        <f t="shared" si="2131"/>
        <v/>
      </c>
      <c r="CU570" s="544">
        <f t="shared" si="2131"/>
        <v>0</v>
      </c>
      <c r="CV570" s="544">
        <f t="shared" si="2131"/>
        <v>0</v>
      </c>
      <c r="CW570" s="544">
        <f t="shared" si="2131"/>
        <v>0</v>
      </c>
      <c r="CX570" s="543" t="str">
        <f t="shared" si="2131"/>
        <v/>
      </c>
      <c r="CY570" s="543" t="str">
        <f t="shared" si="2131"/>
        <v/>
      </c>
      <c r="CZ570" s="543" t="str">
        <f t="shared" si="2131"/>
        <v/>
      </c>
      <c r="DA570" s="543" t="str">
        <f t="shared" si="2131"/>
        <v/>
      </c>
      <c r="DB570" s="543" t="str">
        <f t="shared" si="2131"/>
        <v/>
      </c>
      <c r="DC570" s="542" t="str">
        <f t="shared" si="2131"/>
        <v/>
      </c>
      <c r="DD570" s="541" t="str">
        <f t="shared" si="2132"/>
        <v/>
      </c>
      <c r="DE570" s="880">
        <f t="shared" si="2133"/>
        <v>0</v>
      </c>
      <c r="DF570" s="835">
        <f t="shared" si="2134"/>
        <v>0</v>
      </c>
      <c r="DG570" s="835">
        <f t="shared" si="2135"/>
        <v>0</v>
      </c>
      <c r="DH570" s="835">
        <f t="shared" si="2136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4" t="s">
        <v>288</v>
      </c>
      <c r="B571" s="752">
        <f>1160*$K$1</f>
        <v>4856.6880000000001</v>
      </c>
      <c r="C571" s="752">
        <f t="shared" ref="C571:R571" si="2249">1160*$K$1</f>
        <v>4856.6880000000001</v>
      </c>
      <c r="D571" s="752">
        <f t="shared" si="2249"/>
        <v>4856.6880000000001</v>
      </c>
      <c r="E571" s="752">
        <f t="shared" si="2249"/>
        <v>4856.6880000000001</v>
      </c>
      <c r="F571" s="752">
        <f t="shared" si="2249"/>
        <v>4856.6880000000001</v>
      </c>
      <c r="G571" s="752">
        <f t="shared" si="2249"/>
        <v>4856.6880000000001</v>
      </c>
      <c r="H571" s="752">
        <f t="shared" si="2249"/>
        <v>4856.6880000000001</v>
      </c>
      <c r="I571" s="752">
        <f t="shared" si="2249"/>
        <v>4856.6880000000001</v>
      </c>
      <c r="J571" s="752">
        <f t="shared" si="2249"/>
        <v>4856.6880000000001</v>
      </c>
      <c r="K571" s="752">
        <f t="shared" si="2249"/>
        <v>4856.6880000000001</v>
      </c>
      <c r="L571" s="752">
        <f t="shared" si="2249"/>
        <v>4856.6880000000001</v>
      </c>
      <c r="M571" s="752">
        <f t="shared" si="2249"/>
        <v>4856.6880000000001</v>
      </c>
      <c r="N571" s="752">
        <f t="shared" si="2249"/>
        <v>4856.6880000000001</v>
      </c>
      <c r="O571" s="752">
        <f t="shared" si="2249"/>
        <v>4856.6880000000001</v>
      </c>
      <c r="P571" s="752">
        <f t="shared" si="2249"/>
        <v>4856.6880000000001</v>
      </c>
      <c r="Q571" s="752">
        <f t="shared" si="2249"/>
        <v>4856.6880000000001</v>
      </c>
      <c r="R571" s="752">
        <f t="shared" si="2249"/>
        <v>4856.6880000000001</v>
      </c>
      <c r="S571" s="595"/>
      <c r="T571" s="752">
        <f>1160*$K$1</f>
        <v>4856.6880000000001</v>
      </c>
      <c r="U571" s="752">
        <f t="shared" ref="U571:AD571" si="2250">1160*$K$1</f>
        <v>4856.6880000000001</v>
      </c>
      <c r="V571" s="752">
        <f t="shared" si="2250"/>
        <v>4856.6880000000001</v>
      </c>
      <c r="W571" s="752">
        <f t="shared" si="2250"/>
        <v>4856.6880000000001</v>
      </c>
      <c r="X571" s="752">
        <f t="shared" si="2250"/>
        <v>4856.6880000000001</v>
      </c>
      <c r="Y571" s="752">
        <f t="shared" si="2250"/>
        <v>4856.6880000000001</v>
      </c>
      <c r="Z571" s="752">
        <f t="shared" si="2250"/>
        <v>4856.6880000000001</v>
      </c>
      <c r="AA571" s="752">
        <f t="shared" si="2250"/>
        <v>4856.6880000000001</v>
      </c>
      <c r="AB571" s="752">
        <f t="shared" si="2250"/>
        <v>4856.6880000000001</v>
      </c>
      <c r="AC571" s="752">
        <f t="shared" si="2250"/>
        <v>4856.6880000000001</v>
      </c>
      <c r="AD571" s="752">
        <f t="shared" si="2250"/>
        <v>4856.6880000000001</v>
      </c>
      <c r="AE571" s="752"/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V571" si="2251">1160*$K$1</f>
        <v>4856.6880000000001</v>
      </c>
      <c r="AN571" s="752">
        <f t="shared" si="2251"/>
        <v>4856.6880000000001</v>
      </c>
      <c r="AO571" s="752">
        <f t="shared" si="2251"/>
        <v>4856.6880000000001</v>
      </c>
      <c r="AP571" s="752">
        <f t="shared" si="2251"/>
        <v>4856.6880000000001</v>
      </c>
      <c r="AQ571" s="752">
        <f t="shared" si="2251"/>
        <v>4856.6880000000001</v>
      </c>
      <c r="AR571" s="752">
        <f t="shared" si="2251"/>
        <v>4856.6880000000001</v>
      </c>
      <c r="AS571" s="752">
        <f t="shared" si="2251"/>
        <v>4856.6880000000001</v>
      </c>
      <c r="AT571" s="752">
        <f t="shared" si="2251"/>
        <v>4856.6880000000001</v>
      </c>
      <c r="AU571" s="752">
        <f t="shared" si="2251"/>
        <v>4856.6880000000001</v>
      </c>
      <c r="AV571" s="752">
        <f t="shared" si="2251"/>
        <v>4856.6880000000001</v>
      </c>
      <c r="AW571" s="752"/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52">1160*$K$1</f>
        <v>4856.6880000000001</v>
      </c>
      <c r="BF571" s="752">
        <f t="shared" si="2252"/>
        <v>4856.6880000000001</v>
      </c>
      <c r="BG571" s="752">
        <f t="shared" si="2252"/>
        <v>4856.6880000000001</v>
      </c>
      <c r="BH571" s="752">
        <f t="shared" si="2252"/>
        <v>4856.6880000000001</v>
      </c>
      <c r="BI571" s="752">
        <f t="shared" si="2252"/>
        <v>4856.6880000000001</v>
      </c>
      <c r="BJ571" s="752">
        <f t="shared" si="2252"/>
        <v>4856.6880000000001</v>
      </c>
      <c r="BK571" s="752">
        <f t="shared" si="2252"/>
        <v>4856.6880000000001</v>
      </c>
      <c r="BL571" s="752">
        <f t="shared" si="2252"/>
        <v>4856.6880000000001</v>
      </c>
      <c r="BM571" s="752">
        <f t="shared" si="2252"/>
        <v>4856.6880000000001</v>
      </c>
      <c r="BN571" s="752">
        <f t="shared" si="2252"/>
        <v>4856.6880000000001</v>
      </c>
      <c r="BO571" s="752"/>
      <c r="BP571" s="752"/>
      <c r="BQ571" s="752"/>
      <c r="BR571" s="752"/>
      <c r="BS571" s="752"/>
      <c r="BT571" s="752"/>
      <c r="BU571" s="746"/>
      <c r="BV571" s="752">
        <f t="shared" si="2252"/>
        <v>4856.6880000000001</v>
      </c>
      <c r="BW571" s="752">
        <f t="shared" si="2252"/>
        <v>4856.6880000000001</v>
      </c>
      <c r="BX571" s="752">
        <f t="shared" si="2252"/>
        <v>4856.6880000000001</v>
      </c>
      <c r="BY571" s="752">
        <f t="shared" si="2252"/>
        <v>4856.6880000000001</v>
      </c>
      <c r="BZ571" s="878">
        <f t="shared" si="2245"/>
        <v>4856.6880000000001</v>
      </c>
      <c r="CA571" s="878">
        <f t="shared" si="2246"/>
        <v>4856.688000000001</v>
      </c>
      <c r="CB571" s="878">
        <f t="shared" si="2247"/>
        <v>4856.688000000001</v>
      </c>
      <c r="CC571" s="879">
        <f t="shared" si="2248"/>
        <v>4856.688000000001</v>
      </c>
      <c r="CD571" s="512">
        <f t="shared" si="2130"/>
        <v>4856.6880000000001</v>
      </c>
      <c r="CE571" s="84">
        <f t="shared" si="2130"/>
        <v>4856.6880000000001</v>
      </c>
      <c r="CF571" s="84">
        <f t="shared" si="2130"/>
        <v>4856.6880000000001</v>
      </c>
      <c r="CG571" s="84">
        <f t="shared" si="2130"/>
        <v>4856.6880000000001</v>
      </c>
      <c r="CH571" s="84">
        <f t="shared" si="2130"/>
        <v>4856.6880000000001</v>
      </c>
      <c r="CI571" s="148">
        <f t="shared" si="2130"/>
        <v>4856.6880000000001</v>
      </c>
      <c r="CJ571" s="84">
        <f t="shared" si="2130"/>
        <v>4856.6880000000001</v>
      </c>
      <c r="CK571" s="84">
        <f t="shared" si="2130"/>
        <v>4856.6880000000001</v>
      </c>
      <c r="CL571" s="84">
        <f t="shared" si="2130"/>
        <v>4856.6880000000001</v>
      </c>
      <c r="CM571" s="84">
        <f t="shared" si="2130"/>
        <v>4856.6880000000001</v>
      </c>
      <c r="CN571" s="512">
        <f t="shared" si="2130"/>
        <v>4856.6880000000001</v>
      </c>
      <c r="CO571" s="542" t="str">
        <f t="shared" si="2131"/>
        <v/>
      </c>
      <c r="CP571" s="543" t="str">
        <f t="shared" si="2131"/>
        <v/>
      </c>
      <c r="CQ571" s="543">
        <f t="shared" si="2131"/>
        <v>4856.6880000000001</v>
      </c>
      <c r="CR571" s="543">
        <f t="shared" si="2131"/>
        <v>4856.6880000000001</v>
      </c>
      <c r="CS571" s="543">
        <f t="shared" si="2131"/>
        <v>4856.6880000000001</v>
      </c>
      <c r="CT571" s="543">
        <f t="shared" si="2131"/>
        <v>4856.6880000000001</v>
      </c>
      <c r="CU571" s="544">
        <f t="shared" si="2131"/>
        <v>4856.6880000000001</v>
      </c>
      <c r="CV571" s="544">
        <f t="shared" si="2131"/>
        <v>4856.6880000000001</v>
      </c>
      <c r="CW571" s="544">
        <f t="shared" si="2131"/>
        <v>4856.6880000000001</v>
      </c>
      <c r="CX571" s="543">
        <f t="shared" si="2131"/>
        <v>4856.6880000000001</v>
      </c>
      <c r="CY571" s="543">
        <f t="shared" si="2131"/>
        <v>4856.6880000000001</v>
      </c>
      <c r="CZ571" s="543">
        <f t="shared" si="2131"/>
        <v>4856.6880000000001</v>
      </c>
      <c r="DA571" s="543">
        <f t="shared" si="2131"/>
        <v>4856.6880000000001</v>
      </c>
      <c r="DB571" s="543" t="str">
        <f t="shared" si="2131"/>
        <v/>
      </c>
      <c r="DC571" s="542" t="str">
        <f t="shared" si="2131"/>
        <v/>
      </c>
      <c r="DD571" s="541" t="str">
        <f t="shared" si="2132"/>
        <v/>
      </c>
      <c r="DE571" s="880">
        <f t="shared" si="2133"/>
        <v>17</v>
      </c>
      <c r="DF571" s="835">
        <f t="shared" si="2134"/>
        <v>11</v>
      </c>
      <c r="DG571" s="835">
        <f t="shared" si="2135"/>
        <v>11</v>
      </c>
      <c r="DH571" s="835">
        <f t="shared" si="2136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4" t="str">
        <f>IF(B570="","",B570*B571/B$46/365/$G$1)</f>
        <v/>
      </c>
      <c r="C572" s="754" t="str">
        <f t="shared" ref="C572" si="2253">IF(C570="","",C570*C571/C$46/365/$G$1)</f>
        <v/>
      </c>
      <c r="D572" s="754" t="str">
        <f t="shared" ref="D572" si="2254">IF(D570="","",D570*D571/D$46/365/$G$1)</f>
        <v/>
      </c>
      <c r="E572" s="754" t="str">
        <f t="shared" ref="E572" si="2255">IF(E570="","",E570*E571/E$46/365/$G$1)</f>
        <v/>
      </c>
      <c r="F572" s="754" t="str">
        <f t="shared" ref="F572" si="2256">IF(F570="","",F570*F571/F$46/365/$G$1)</f>
        <v/>
      </c>
      <c r="G572" s="754" t="str">
        <f t="shared" ref="G572" si="2257">IF(G570="","",G570*G571/G$46/365/$G$1)</f>
        <v/>
      </c>
      <c r="H572" s="754" t="str">
        <f t="shared" ref="H572" si="2258">IF(H570="","",H570*H571/H$46/365/$G$1)</f>
        <v/>
      </c>
      <c r="I572" s="754" t="str">
        <f t="shared" ref="I572" si="2259">IF(I570="","",I570*I571/I$46/365/$G$1)</f>
        <v/>
      </c>
      <c r="J572" s="754" t="str">
        <f t="shared" ref="J572" si="2260">IF(J570="","",J570*J571/J$46/365/$G$1)</f>
        <v/>
      </c>
      <c r="K572" s="754" t="str">
        <f t="shared" ref="K572" si="2261">IF(K570="","",K570*K571/K$46/365/$G$1)</f>
        <v/>
      </c>
      <c r="L572" s="754" t="str">
        <f t="shared" ref="L572" si="2262">IF(L570="","",L570*L571/L$46/365/$G$1)</f>
        <v/>
      </c>
      <c r="M572" s="754" t="str">
        <f t="shared" ref="M572" si="2263">IF(M570="","",M570*M571/M$46/365/$G$1)</f>
        <v/>
      </c>
      <c r="N572" s="754" t="str">
        <f t="shared" ref="N572" si="2264">IF(N570="","",N570*N571/N$46/365/$G$1)</f>
        <v/>
      </c>
      <c r="O572" s="754" t="str">
        <f t="shared" ref="O572" si="2265">IF(O570="","",O570*O571/O$46/365/$G$1)</f>
        <v/>
      </c>
      <c r="P572" s="754" t="str">
        <f t="shared" ref="P572" si="2266">IF(P570="","",P570*P571/P$46/365/$G$1)</f>
        <v/>
      </c>
      <c r="Q572" s="754" t="str">
        <f t="shared" ref="Q572" si="2267">IF(Q570="","",Q570*Q571/Q$46/365/$G$1)</f>
        <v/>
      </c>
      <c r="R572" s="754" t="str">
        <f t="shared" ref="R572" si="2268">IF(R570="","",R570*R571/R$46/365/$G$1)</f>
        <v/>
      </c>
      <c r="S572" s="581"/>
      <c r="T572" s="754" t="str">
        <f>IF(T570="","",T570*T571/T$46/365/$G$1)</f>
        <v/>
      </c>
      <c r="U572" s="754" t="str">
        <f t="shared" ref="U572" si="2269">IF(U570="","",U570*U571/U$46/365/$G$1)</f>
        <v/>
      </c>
      <c r="V572" s="754" t="str">
        <f t="shared" ref="V572" si="2270">IF(V570="","",V570*V571/V$46/365/$G$1)</f>
        <v/>
      </c>
      <c r="W572" s="754" t="str">
        <f t="shared" ref="W572" si="2271">IF(W570="","",W570*W571/W$46/365/$G$1)</f>
        <v/>
      </c>
      <c r="X572" s="754" t="str">
        <f t="shared" ref="X572" si="2272">IF(X570="","",X570*X571/X$46/365/$G$1)</f>
        <v/>
      </c>
      <c r="Y572" s="754" t="str">
        <f t="shared" ref="Y572" si="2273">IF(Y570="","",Y570*Y571/Y$46/365/$G$1)</f>
        <v/>
      </c>
      <c r="Z572" s="754" t="str">
        <f t="shared" ref="Z572" si="2274">IF(Z570="","",Z570*Z571/Z$46/365/$G$1)</f>
        <v/>
      </c>
      <c r="AA572" s="754" t="str">
        <f t="shared" ref="AA572" si="2275">IF(AA570="","",AA570*AA571/AA$46/365/$G$1)</f>
        <v/>
      </c>
      <c r="AB572" s="754" t="str">
        <f t="shared" ref="AB572" si="2276">IF(AB570="","",AB570*AB571/AB$46/365/$G$1)</f>
        <v/>
      </c>
      <c r="AC572" s="754" t="str">
        <f t="shared" ref="AC572" si="2277">IF(AC570="","",AC570*AC571/AC$46/365/$G$1)</f>
        <v/>
      </c>
      <c r="AD572" s="754" t="str">
        <f t="shared" ref="AD572" si="2278">IF(AD570="","",AD570*AD571/AD$46/365/$G$1)</f>
        <v/>
      </c>
      <c r="AE572" s="754"/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 t="str">
        <f t="shared" ref="AM572" si="2279">IF(AM570="","",AM570*AM571/AM$46/365/$G$1)</f>
        <v/>
      </c>
      <c r="AN572" s="754" t="str">
        <f t="shared" ref="AN572" si="2280">IF(AN570="","",AN570*AN571/AN$46/365/$G$1)</f>
        <v/>
      </c>
      <c r="AO572" s="754" t="str">
        <f t="shared" ref="AO572" si="2281">IF(AO570="","",AO570*AO571/AO$46/365/$G$1)</f>
        <v/>
      </c>
      <c r="AP572" s="754" t="str">
        <f t="shared" ref="AP572" si="2282">IF(AP570="","",AP570*AP571/AP$46/365/$G$1)</f>
        <v/>
      </c>
      <c r="AQ572" s="754" t="str">
        <f t="shared" ref="AQ572" si="2283">IF(AQ570="","",AQ570*AQ571/AQ$46/365/$G$1)</f>
        <v/>
      </c>
      <c r="AR572" s="754" t="str">
        <f t="shared" ref="AR572" si="2284">IF(AR570="","",AR570*AR571/AR$46/365/$G$1)</f>
        <v/>
      </c>
      <c r="AS572" s="754" t="str">
        <f t="shared" ref="AS572" si="2285">IF(AS570="","",AS570*AS571/AS$46/365/$G$1)</f>
        <v/>
      </c>
      <c r="AT572" s="754" t="str">
        <f t="shared" ref="AT572" si="2286">IF(AT570="","",AT570*AT571/AT$46/365/$G$1)</f>
        <v/>
      </c>
      <c r="AU572" s="754" t="str">
        <f t="shared" ref="AU572" si="2287">IF(AU570="","",AU570*AU571/AU$46/365/$G$1)</f>
        <v/>
      </c>
      <c r="AV572" s="754" t="str">
        <f t="shared" ref="AV572" si="2288">IF(AV570="","",AV570*AV571/AV$46/365/$G$1)</f>
        <v/>
      </c>
      <c r="AW572" s="754"/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89">IF(BE570="","",BE570*BE571/BE$46/365/$G$1)</f>
        <v/>
      </c>
      <c r="BF572" s="754">
        <f t="shared" ref="BF572" si="2290">IF(BF570="","",BF570*BF571/BF$46/365/$G$1)</f>
        <v>0</v>
      </c>
      <c r="BG572" s="754">
        <f t="shared" ref="BG572" si="2291">IF(BG570="","",BG570*BG571/BG$46/365/$G$1)</f>
        <v>0</v>
      </c>
      <c r="BH572" s="754">
        <f t="shared" ref="BH572" si="2292">IF(BH570="","",BH570*BH571/BH$46/365/$G$1)</f>
        <v>0</v>
      </c>
      <c r="BI572" s="754" t="str">
        <f t="shared" ref="BI572" si="2293">IF(BI570="","",BI570*BI571/BI$46/365/$G$1)</f>
        <v/>
      </c>
      <c r="BJ572" s="754" t="str">
        <f t="shared" ref="BJ572" si="2294">IF(BJ570="","",BJ570*BJ571/BJ$46/365/$G$1)</f>
        <v/>
      </c>
      <c r="BK572" s="754" t="str">
        <f t="shared" ref="BK572" si="2295">IF(BK570="","",BK570*BK571/BK$46/365/$G$1)</f>
        <v/>
      </c>
      <c r="BL572" s="754" t="str">
        <f t="shared" ref="BL572" si="2296">IF(BL570="","",BL570*BL571/BL$46/365/$G$1)</f>
        <v/>
      </c>
      <c r="BM572" s="754" t="str">
        <f t="shared" ref="BM572" si="2297">IF(BM570="","",BM570*BM571/BM$46/365/$G$1)</f>
        <v/>
      </c>
      <c r="BN572" s="754" t="str">
        <f t="shared" ref="BN572" si="2298">IF(BN570="","",BN570*BN571/BN$46/365/$G$1)</f>
        <v/>
      </c>
      <c r="BO572" s="754"/>
      <c r="BP572" s="754"/>
      <c r="BQ572" s="754"/>
      <c r="BR572" s="754"/>
      <c r="BS572" s="754"/>
      <c r="BT572" s="754"/>
      <c r="BU572" s="644"/>
      <c r="BV572" s="754" t="str">
        <f t="shared" ref="BV572" si="2299">IF(BV570="","",BV570*BV571/BV$46/365/$G$1)</f>
        <v/>
      </c>
      <c r="BW572" s="754" t="str">
        <f t="shared" ref="BW572" si="2300">IF(BW570="","",BW570*BW571/BW$46/365/$G$1)</f>
        <v/>
      </c>
      <c r="BX572" s="754" t="str">
        <f t="shared" ref="BX572" si="2301">IF(BX570="","",BX570*BX571/BX$46/365/$G$1)</f>
        <v/>
      </c>
      <c r="BY572" s="754" t="str">
        <f t="shared" ref="BY572" si="2302">IF(BY570="","",BY570*BY571/BY$46/365/$G$1)</f>
        <v/>
      </c>
      <c r="BZ572" s="615" t="str">
        <f t="shared" si="2245"/>
        <v/>
      </c>
      <c r="CA572" s="615" t="str">
        <f t="shared" si="2246"/>
        <v/>
      </c>
      <c r="CB572" s="615" t="str">
        <f t="shared" si="2247"/>
        <v/>
      </c>
      <c r="CC572" s="615">
        <f t="shared" si="2248"/>
        <v>0</v>
      </c>
      <c r="CD572" s="132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5" t="str">
        <f t="shared" si="2130"/>
        <v/>
      </c>
      <c r="CF572" s="1325" t="str">
        <f t="shared" si="2130"/>
        <v/>
      </c>
      <c r="CG572" s="1325" t="str">
        <f t="shared" si="2130"/>
        <v/>
      </c>
      <c r="CH572" s="1325">
        <f t="shared" si="2130"/>
        <v>0</v>
      </c>
      <c r="CI572" s="1326">
        <f t="shared" si="2130"/>
        <v>0</v>
      </c>
      <c r="CJ572" s="1325">
        <f t="shared" si="2130"/>
        <v>0</v>
      </c>
      <c r="CK572" s="1325" t="str">
        <f t="shared" si="2130"/>
        <v/>
      </c>
      <c r="CL572" s="1325" t="str">
        <f t="shared" si="2130"/>
        <v/>
      </c>
      <c r="CM572" s="1325" t="str">
        <f t="shared" si="2130"/>
        <v/>
      </c>
      <c r="CN572" s="1324" t="str">
        <f t="shared" si="2130"/>
        <v/>
      </c>
      <c r="CO572" s="530" t="str">
        <f t="shared" si="2131"/>
        <v/>
      </c>
      <c r="CP572" s="531" t="str">
        <f t="shared" si="2131"/>
        <v/>
      </c>
      <c r="CQ572" s="531" t="str">
        <f t="shared" si="2131"/>
        <v/>
      </c>
      <c r="CR572" s="531" t="str">
        <f t="shared" si="2131"/>
        <v/>
      </c>
      <c r="CS572" s="531" t="str">
        <f t="shared" si="2131"/>
        <v/>
      </c>
      <c r="CT572" s="531" t="str">
        <f t="shared" si="2131"/>
        <v/>
      </c>
      <c r="CU572" s="532">
        <f t="shared" si="2131"/>
        <v>0</v>
      </c>
      <c r="CV572" s="532">
        <f t="shared" si="2131"/>
        <v>0</v>
      </c>
      <c r="CW572" s="532">
        <f t="shared" si="2131"/>
        <v>0</v>
      </c>
      <c r="CX572" s="531" t="str">
        <f t="shared" si="2131"/>
        <v/>
      </c>
      <c r="CY572" s="531" t="str">
        <f t="shared" si="2131"/>
        <v/>
      </c>
      <c r="CZ572" s="531" t="str">
        <f t="shared" si="2131"/>
        <v/>
      </c>
      <c r="DA572" s="531" t="str">
        <f t="shared" si="2131"/>
        <v/>
      </c>
      <c r="DB572" s="531" t="str">
        <f t="shared" si="2131"/>
        <v/>
      </c>
      <c r="DC572" s="530" t="str">
        <f t="shared" si="2131"/>
        <v/>
      </c>
      <c r="DD572" s="529" t="str">
        <f t="shared" si="2132"/>
        <v/>
      </c>
      <c r="DE572" s="645">
        <f t="shared" si="2133"/>
        <v>0</v>
      </c>
      <c r="DF572" s="99">
        <f t="shared" si="2134"/>
        <v>0</v>
      </c>
      <c r="DG572" s="99">
        <f t="shared" si="2135"/>
        <v>0</v>
      </c>
      <c r="DH572" s="99">
        <f t="shared" si="2136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292</v>
      </c>
      <c r="B573" s="635"/>
      <c r="C573" s="633"/>
      <c r="D573" s="633"/>
      <c r="E573" s="633"/>
      <c r="F573" s="633"/>
      <c r="G573" s="633"/>
      <c r="H573" s="633"/>
      <c r="I573" s="633"/>
      <c r="J573" s="633"/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>
        <v>0</v>
      </c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8" t="str">
        <f t="shared" si="2245"/>
        <v/>
      </c>
      <c r="CA573" s="878" t="str">
        <f t="shared" si="2246"/>
        <v/>
      </c>
      <c r="CB573" s="878" t="str">
        <f t="shared" si="2247"/>
        <v/>
      </c>
      <c r="CC573" s="879" t="str">
        <f t="shared" si="2248"/>
        <v/>
      </c>
      <c r="CD573" s="512" t="str">
        <f t="shared" ref="CD573:CN585" si="23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3"/>
        <v/>
      </c>
      <c r="CF573" s="84" t="str">
        <f t="shared" si="2303"/>
        <v/>
      </c>
      <c r="CG573" s="84" t="str">
        <f t="shared" si="2303"/>
        <v/>
      </c>
      <c r="CH573" s="84" t="str">
        <f t="shared" si="2303"/>
        <v/>
      </c>
      <c r="CI573" s="1303">
        <f t="shared" si="2303"/>
        <v>0</v>
      </c>
      <c r="CJ573" s="84" t="str">
        <f t="shared" si="2303"/>
        <v/>
      </c>
      <c r="CK573" s="84" t="str">
        <f t="shared" si="2303"/>
        <v/>
      </c>
      <c r="CL573" s="84" t="str">
        <f t="shared" si="2303"/>
        <v/>
      </c>
      <c r="CM573" s="84" t="str">
        <f t="shared" si="2303"/>
        <v/>
      </c>
      <c r="CN573" s="512" t="str">
        <f t="shared" si="2303"/>
        <v/>
      </c>
      <c r="CO573" s="542" t="str">
        <f t="shared" ref="CO573:DC585" si="2304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4"/>
        <v/>
      </c>
      <c r="CQ573" s="543" t="str">
        <f t="shared" si="2304"/>
        <v/>
      </c>
      <c r="CR573" s="543" t="str">
        <f t="shared" si="2304"/>
        <v/>
      </c>
      <c r="CS573" s="543" t="str">
        <f t="shared" si="2304"/>
        <v/>
      </c>
      <c r="CT573" s="543" t="str">
        <f t="shared" si="2304"/>
        <v/>
      </c>
      <c r="CU573" s="544" t="str">
        <f t="shared" si="2304"/>
        <v/>
      </c>
      <c r="CV573" s="544">
        <f t="shared" si="2304"/>
        <v>0</v>
      </c>
      <c r="CW573" s="544" t="str">
        <f t="shared" si="2304"/>
        <v/>
      </c>
      <c r="CX573" s="543" t="str">
        <f t="shared" si="2304"/>
        <v/>
      </c>
      <c r="CY573" s="543" t="str">
        <f t="shared" si="2304"/>
        <v/>
      </c>
      <c r="CZ573" s="543" t="str">
        <f t="shared" si="2304"/>
        <v/>
      </c>
      <c r="DA573" s="543" t="str">
        <f t="shared" si="2304"/>
        <v/>
      </c>
      <c r="DB573" s="543" t="str">
        <f t="shared" si="2304"/>
        <v/>
      </c>
      <c r="DC573" s="542" t="str">
        <f t="shared" si="2304"/>
        <v/>
      </c>
      <c r="DD573" s="541" t="str">
        <f t="shared" ref="DD573:DD596" si="230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ref="DE573:DE579" si="2306">COUNT(B573:R573)</f>
        <v>0</v>
      </c>
      <c r="DF573" s="835">
        <f t="shared" ref="DF573:DF579" si="2307">COUNT(T573:AJ573)</f>
        <v>0</v>
      </c>
      <c r="DG573" s="835">
        <f t="shared" ref="DG573:DG579" si="2308">COUNT(AL573:BB573)</f>
        <v>0</v>
      </c>
      <c r="DH573" s="835">
        <f t="shared" ref="DH573:DH579" si="2309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51" t="str">
        <f>IF(B573="","",B570*B573)</f>
        <v/>
      </c>
      <c r="C574" s="751" t="str">
        <f t="shared" ref="C574" si="2310">IF(C573="","",C570*C573)</f>
        <v/>
      </c>
      <c r="D574" s="751" t="str">
        <f t="shared" ref="D574" si="2311">IF(D573="","",D570*D573)</f>
        <v/>
      </c>
      <c r="E574" s="751" t="str">
        <f t="shared" ref="E574" si="2312">IF(E573="","",E570*E573)</f>
        <v/>
      </c>
      <c r="F574" s="751" t="str">
        <f t="shared" ref="F574" si="2313">IF(F573="","",F570*F573)</f>
        <v/>
      </c>
      <c r="G574" s="751" t="str">
        <f t="shared" ref="G574" si="2314">IF(G573="","",G570*G573)</f>
        <v/>
      </c>
      <c r="H574" s="751" t="str">
        <f t="shared" ref="H574" si="2315">IF(H573="","",H570*H573)</f>
        <v/>
      </c>
      <c r="I574" s="751" t="str">
        <f t="shared" ref="I574" si="2316">IF(I573="","",I570*I573)</f>
        <v/>
      </c>
      <c r="J574" s="751" t="str">
        <f t="shared" ref="J574" si="2317">IF(J573="","",J570*J573)</f>
        <v/>
      </c>
      <c r="K574" s="751" t="str">
        <f t="shared" ref="K574" si="2318">IF(K573="","",K570*K573)</f>
        <v/>
      </c>
      <c r="L574" s="751" t="str">
        <f t="shared" ref="L574" si="2319">IF(L573="","",L570*L573)</f>
        <v/>
      </c>
      <c r="M574" s="751" t="str">
        <f t="shared" ref="M574" si="2320">IF(M573="","",M570*M573)</f>
        <v/>
      </c>
      <c r="N574" s="751" t="str">
        <f t="shared" ref="N574" si="2321">IF(N573="","",N570*N573)</f>
        <v/>
      </c>
      <c r="O574" s="751" t="str">
        <f t="shared" ref="O574" si="2322">IF(O573="","",O570*O573)</f>
        <v/>
      </c>
      <c r="P574" s="751" t="str">
        <f t="shared" ref="P574" si="2323">IF(P573="","",P570*P573)</f>
        <v/>
      </c>
      <c r="Q574" s="751" t="str">
        <f t="shared" ref="Q574" si="2324">IF(Q573="","",Q570*Q573)</f>
        <v/>
      </c>
      <c r="R574" s="751" t="str">
        <f t="shared" ref="R574" si="2325">IF(R573="","",R570*R573)</f>
        <v/>
      </c>
      <c r="S574" s="755"/>
      <c r="T574" s="751" t="str">
        <f>IF(T573="","",T570*T573)</f>
        <v/>
      </c>
      <c r="U574" s="751" t="str">
        <f t="shared" ref="U574" si="2326">IF(U573="","",U570*U573)</f>
        <v/>
      </c>
      <c r="V574" s="751" t="str">
        <f t="shared" ref="V574" si="2327">IF(V573="","",V570*V573)</f>
        <v/>
      </c>
      <c r="W574" s="751" t="str">
        <f t="shared" ref="W574" si="2328">IF(W573="","",W570*W573)</f>
        <v/>
      </c>
      <c r="X574" s="751" t="str">
        <f t="shared" ref="X574" si="2329">IF(X573="","",X570*X573)</f>
        <v/>
      </c>
      <c r="Y574" s="751" t="str">
        <f t="shared" ref="Y574" si="2330">IF(Y573="","",Y570*Y573)</f>
        <v/>
      </c>
      <c r="Z574" s="751" t="str">
        <f t="shared" ref="Z574" si="2331">IF(Z573="","",Z570*Z573)</f>
        <v/>
      </c>
      <c r="AA574" s="751" t="str">
        <f t="shared" ref="AA574" si="2332">IF(AA573="","",AA570*AA573)</f>
        <v/>
      </c>
      <c r="AB574" s="751" t="str">
        <f t="shared" ref="AB574" si="2333">IF(AB573="","",AB570*AB573)</f>
        <v/>
      </c>
      <c r="AC574" s="751" t="str">
        <f t="shared" ref="AC574" si="2334">IF(AC573="","",AC570*AC573)</f>
        <v/>
      </c>
      <c r="AD574" s="751" t="str">
        <f t="shared" ref="AD574" si="2335">IF(AD573="","",AD570*AD573)</f>
        <v/>
      </c>
      <c r="AE574" s="751"/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36">IF(AM573="","",AM570*AM573)</f>
        <v/>
      </c>
      <c r="AN574" s="751" t="str">
        <f t="shared" ref="AN574" si="2337">IF(AN573="","",AN570*AN573)</f>
        <v/>
      </c>
      <c r="AO574" s="751" t="str">
        <f t="shared" ref="AO574" si="2338">IF(AO573="","",AO570*AO573)</f>
        <v/>
      </c>
      <c r="AP574" s="751" t="str">
        <f t="shared" ref="AP574" si="2339">IF(AP573="","",AP570*AP573)</f>
        <v/>
      </c>
      <c r="AQ574" s="751" t="str">
        <f t="shared" ref="AQ574" si="2340">IF(AQ573="","",AQ570*AQ573)</f>
        <v/>
      </c>
      <c r="AR574" s="751" t="str">
        <f t="shared" ref="AR574" si="2341">IF(AR573="","",AR570*AR573)</f>
        <v/>
      </c>
      <c r="AS574" s="751" t="str">
        <f t="shared" ref="AS574" si="2342">IF(AS573="","",AS570*AS573)</f>
        <v/>
      </c>
      <c r="AT574" s="751" t="str">
        <f t="shared" ref="AT574" si="2343">IF(AT573="","",AT570*AT573)</f>
        <v/>
      </c>
      <c r="AU574" s="751" t="str">
        <f t="shared" ref="AU574" si="2344">IF(AU573="","",AU570*AU573)</f>
        <v/>
      </c>
      <c r="AV574" s="751" t="str">
        <f t="shared" ref="AV574" si="2345">IF(AV573="","",AV570*AV573)</f>
        <v/>
      </c>
      <c r="AW574" s="751"/>
      <c r="AX574" s="751"/>
      <c r="AY574" s="751"/>
      <c r="AZ574" s="751"/>
      <c r="BA574" s="751"/>
      <c r="BB574" s="751"/>
      <c r="BC574" s="755"/>
      <c r="BD574" s="751">
        <f>IF(BD573="","",BD570*BD573)</f>
        <v>0</v>
      </c>
      <c r="BE574" s="751" t="str">
        <f t="shared" ref="BE574" si="2346">IF(BE573="","",BE570*BE573)</f>
        <v/>
      </c>
      <c r="BF574" s="751" t="str">
        <f t="shared" ref="BF574" si="2347">IF(BF573="","",BF570*BF573)</f>
        <v/>
      </c>
      <c r="BG574" s="751" t="str">
        <f t="shared" ref="BG574" si="2348">IF(BG573="","",BG570*BG573)</f>
        <v/>
      </c>
      <c r="BH574" s="751" t="str">
        <f t="shared" ref="BH574" si="2349">IF(BH573="","",BH570*BH573)</f>
        <v/>
      </c>
      <c r="BI574" s="751" t="str">
        <f t="shared" ref="BI574" si="2350">IF(BI573="","",BI570*BI573)</f>
        <v/>
      </c>
      <c r="BJ574" s="751" t="str">
        <f t="shared" ref="BJ574" si="2351">IF(BJ573="","",BJ570*BJ573)</f>
        <v/>
      </c>
      <c r="BK574" s="751" t="str">
        <f t="shared" ref="BK574" si="2352">IF(BK573="","",BK570*BK573)</f>
        <v/>
      </c>
      <c r="BL574" s="751" t="str">
        <f t="shared" ref="BL574" si="2353">IF(BL573="","",BL570*BL573)</f>
        <v/>
      </c>
      <c r="BM574" s="751" t="str">
        <f t="shared" ref="BM574" si="2354">IF(BM573="","",BM570*BM573)</f>
        <v/>
      </c>
      <c r="BN574" s="751" t="str">
        <f t="shared" ref="BN574" si="2355">IF(BN573="","",BN570*BN573)</f>
        <v/>
      </c>
      <c r="BO574" s="751"/>
      <c r="BP574" s="751"/>
      <c r="BQ574" s="751"/>
      <c r="BR574" s="751"/>
      <c r="BS574" s="751"/>
      <c r="BT574" s="751"/>
      <c r="BU574" s="755"/>
      <c r="BV574" s="751" t="str">
        <f t="shared" ref="BV574" si="2356">IF(BV573="","",BV570*BV573)</f>
        <v/>
      </c>
      <c r="BW574" s="751" t="str">
        <f t="shared" ref="BW574" si="2357">IF(BW573="","",BW570*BW573)</f>
        <v/>
      </c>
      <c r="BX574" s="751" t="str">
        <f t="shared" ref="BX574" si="2358">IF(BX573="","",BX570*BX573)</f>
        <v/>
      </c>
      <c r="BY574" s="751" t="str">
        <f t="shared" ref="BY574" si="2359">IF(BY573="","",BY570*BY573)</f>
        <v/>
      </c>
      <c r="BZ574" s="878" t="str">
        <f t="shared" si="2245"/>
        <v/>
      </c>
      <c r="CA574" s="878" t="str">
        <f t="shared" si="2246"/>
        <v/>
      </c>
      <c r="CB574" s="878" t="str">
        <f t="shared" si="2247"/>
        <v/>
      </c>
      <c r="CC574" s="879" t="str">
        <f t="shared" si="2248"/>
        <v/>
      </c>
      <c r="CD574" s="512" t="str">
        <f t="shared" si="2303"/>
        <v/>
      </c>
      <c r="CE574" s="84" t="str">
        <f t="shared" si="2303"/>
        <v/>
      </c>
      <c r="CF574" s="84" t="str">
        <f t="shared" si="2303"/>
        <v/>
      </c>
      <c r="CG574" s="84" t="str">
        <f t="shared" si="2303"/>
        <v/>
      </c>
      <c r="CH574" s="84" t="str">
        <f t="shared" si="2303"/>
        <v/>
      </c>
      <c r="CI574" s="148">
        <f t="shared" si="2303"/>
        <v>0</v>
      </c>
      <c r="CJ574" s="84" t="str">
        <f t="shared" si="2303"/>
        <v/>
      </c>
      <c r="CK574" s="84" t="str">
        <f t="shared" si="2303"/>
        <v/>
      </c>
      <c r="CL574" s="84" t="str">
        <f t="shared" si="2303"/>
        <v/>
      </c>
      <c r="CM574" s="84" t="str">
        <f t="shared" si="2303"/>
        <v/>
      </c>
      <c r="CN574" s="512" t="str">
        <f t="shared" si="2303"/>
        <v/>
      </c>
      <c r="CO574" s="542" t="str">
        <f t="shared" si="2304"/>
        <v/>
      </c>
      <c r="CP574" s="543" t="str">
        <f t="shared" si="2304"/>
        <v/>
      </c>
      <c r="CQ574" s="543" t="str">
        <f t="shared" si="2304"/>
        <v/>
      </c>
      <c r="CR574" s="543" t="str">
        <f t="shared" si="2304"/>
        <v/>
      </c>
      <c r="CS574" s="543" t="str">
        <f t="shared" si="2304"/>
        <v/>
      </c>
      <c r="CT574" s="543" t="str">
        <f t="shared" si="2304"/>
        <v/>
      </c>
      <c r="CU574" s="544" t="str">
        <f t="shared" si="2304"/>
        <v/>
      </c>
      <c r="CV574" s="544">
        <f t="shared" si="2304"/>
        <v>0</v>
      </c>
      <c r="CW574" s="544" t="str">
        <f t="shared" si="2304"/>
        <v/>
      </c>
      <c r="CX574" s="543" t="str">
        <f t="shared" si="2304"/>
        <v/>
      </c>
      <c r="CY574" s="543" t="str">
        <f t="shared" si="2304"/>
        <v/>
      </c>
      <c r="CZ574" s="543" t="str">
        <f t="shared" si="2304"/>
        <v/>
      </c>
      <c r="DA574" s="543" t="str">
        <f t="shared" si="2304"/>
        <v/>
      </c>
      <c r="DB574" s="543" t="str">
        <f t="shared" si="2304"/>
        <v/>
      </c>
      <c r="DC574" s="542" t="str">
        <f t="shared" si="2304"/>
        <v/>
      </c>
      <c r="DD574" s="541" t="str">
        <f t="shared" si="2305"/>
        <v/>
      </c>
      <c r="DE574" s="880">
        <f t="shared" si="2306"/>
        <v>0</v>
      </c>
      <c r="DF574" s="835">
        <f t="shared" si="2307"/>
        <v>0</v>
      </c>
      <c r="DG574" s="835">
        <f t="shared" si="2308"/>
        <v>0</v>
      </c>
      <c r="DH574" s="835">
        <f t="shared" si="2309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5" t="s">
        <v>761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>
        <v>15</v>
      </c>
      <c r="BY575" s="218"/>
      <c r="BZ575" s="878" t="str">
        <f t="shared" si="2245"/>
        <v/>
      </c>
      <c r="CA575" s="878" t="str">
        <f t="shared" si="2246"/>
        <v/>
      </c>
      <c r="CB575" s="878">
        <f t="shared" si="2247"/>
        <v>23.5</v>
      </c>
      <c r="CC575" s="879" t="str">
        <f t="shared" si="2248"/>
        <v/>
      </c>
      <c r="CD575" s="512" t="str">
        <f t="shared" si="2303"/>
        <v/>
      </c>
      <c r="CE575" s="84" t="str">
        <f t="shared" si="2303"/>
        <v/>
      </c>
      <c r="CF575" s="84" t="str">
        <f t="shared" si="2303"/>
        <v/>
      </c>
      <c r="CG575" s="84" t="str">
        <f t="shared" si="2303"/>
        <v/>
      </c>
      <c r="CH575" s="84" t="str">
        <f t="shared" si="2303"/>
        <v/>
      </c>
      <c r="CI575" s="148" t="str">
        <f t="shared" si="2303"/>
        <v/>
      </c>
      <c r="CJ575" s="84" t="str">
        <f t="shared" si="2303"/>
        <v/>
      </c>
      <c r="CK575" s="84" t="str">
        <f t="shared" si="2303"/>
        <v/>
      </c>
      <c r="CL575" s="84" t="str">
        <f t="shared" si="2303"/>
        <v/>
      </c>
      <c r="CM575" s="84" t="str">
        <f t="shared" si="2303"/>
        <v/>
      </c>
      <c r="CN575" s="512" t="str">
        <f t="shared" si="2303"/>
        <v/>
      </c>
      <c r="CO575" s="542" t="str">
        <f t="shared" si="2304"/>
        <v/>
      </c>
      <c r="CP575" s="543" t="str">
        <f t="shared" si="2304"/>
        <v/>
      </c>
      <c r="CQ575" s="543" t="str">
        <f t="shared" si="2304"/>
        <v/>
      </c>
      <c r="CR575" s="543" t="str">
        <f t="shared" si="2304"/>
        <v/>
      </c>
      <c r="CS575" s="543" t="str">
        <f t="shared" si="2304"/>
        <v/>
      </c>
      <c r="CT575" s="543" t="str">
        <f t="shared" si="2304"/>
        <v/>
      </c>
      <c r="CU575" s="544" t="str">
        <f t="shared" si="2304"/>
        <v/>
      </c>
      <c r="CV575" s="544" t="str">
        <f t="shared" si="2304"/>
        <v/>
      </c>
      <c r="CW575" s="544" t="str">
        <f t="shared" si="2304"/>
        <v/>
      </c>
      <c r="CX575" s="543" t="str">
        <f t="shared" si="2304"/>
        <v/>
      </c>
      <c r="CY575" s="543" t="str">
        <f t="shared" si="2304"/>
        <v/>
      </c>
      <c r="CZ575" s="543" t="str">
        <f t="shared" si="2304"/>
        <v/>
      </c>
      <c r="DA575" s="543" t="str">
        <f t="shared" si="2304"/>
        <v/>
      </c>
      <c r="DB575" s="543" t="str">
        <f t="shared" si="2304"/>
        <v/>
      </c>
      <c r="DC575" s="542" t="str">
        <f t="shared" si="2304"/>
        <v/>
      </c>
      <c r="DD575" s="541" t="str">
        <f t="shared" si="2305"/>
        <v/>
      </c>
      <c r="DE575" s="880">
        <f t="shared" ref="DE575:DE577" si="2360">COUNT(B575:R575)</f>
        <v>0</v>
      </c>
      <c r="DF575" s="835">
        <f t="shared" ref="DF575:DF577" si="2361">COUNT(T575:AJ575)</f>
        <v>0</v>
      </c>
      <c r="DG575" s="835">
        <f t="shared" ref="DG575:DG577" si="2362">COUNT(AL575:BB575)</f>
        <v>6</v>
      </c>
      <c r="DH575" s="835">
        <f t="shared" ref="DH575:DH577" si="2363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>
        <v>12</v>
      </c>
      <c r="BY576" s="218"/>
      <c r="BZ576" s="878" t="str">
        <f t="shared" si="2245"/>
        <v/>
      </c>
      <c r="CA576" s="878" t="str">
        <f t="shared" si="2246"/>
        <v/>
      </c>
      <c r="CB576" s="878">
        <f t="shared" si="2247"/>
        <v>12</v>
      </c>
      <c r="CC576" s="879" t="str">
        <f t="shared" si="2248"/>
        <v/>
      </c>
      <c r="CD576" s="512" t="str">
        <f t="shared" si="2303"/>
        <v/>
      </c>
      <c r="CE576" s="84" t="str">
        <f t="shared" si="2303"/>
        <v/>
      </c>
      <c r="CF576" s="84" t="str">
        <f t="shared" si="2303"/>
        <v/>
      </c>
      <c r="CG576" s="84" t="str">
        <f t="shared" si="2303"/>
        <v/>
      </c>
      <c r="CH576" s="84" t="str">
        <f t="shared" si="2303"/>
        <v/>
      </c>
      <c r="CI576" s="148" t="str">
        <f t="shared" si="2303"/>
        <v/>
      </c>
      <c r="CJ576" s="84" t="str">
        <f t="shared" si="2303"/>
        <v/>
      </c>
      <c r="CK576" s="84" t="str">
        <f t="shared" si="2303"/>
        <v/>
      </c>
      <c r="CL576" s="84" t="str">
        <f t="shared" si="2303"/>
        <v/>
      </c>
      <c r="CM576" s="84" t="str">
        <f t="shared" si="2303"/>
        <v/>
      </c>
      <c r="CN576" s="512" t="str">
        <f t="shared" si="2303"/>
        <v/>
      </c>
      <c r="CO576" s="542" t="str">
        <f t="shared" si="2304"/>
        <v/>
      </c>
      <c r="CP576" s="543" t="str">
        <f t="shared" si="2304"/>
        <v/>
      </c>
      <c r="CQ576" s="543" t="str">
        <f t="shared" si="2304"/>
        <v/>
      </c>
      <c r="CR576" s="543" t="str">
        <f t="shared" si="2304"/>
        <v/>
      </c>
      <c r="CS576" s="543" t="str">
        <f t="shared" si="2304"/>
        <v/>
      </c>
      <c r="CT576" s="543" t="str">
        <f t="shared" si="2304"/>
        <v/>
      </c>
      <c r="CU576" s="544" t="str">
        <f t="shared" si="2304"/>
        <v/>
      </c>
      <c r="CV576" s="544" t="str">
        <f t="shared" si="2304"/>
        <v/>
      </c>
      <c r="CW576" s="544" t="str">
        <f t="shared" si="2304"/>
        <v/>
      </c>
      <c r="CX576" s="543" t="str">
        <f t="shared" si="2304"/>
        <v/>
      </c>
      <c r="CY576" s="543" t="str">
        <f t="shared" si="2304"/>
        <v/>
      </c>
      <c r="CZ576" s="543" t="str">
        <f t="shared" si="2304"/>
        <v/>
      </c>
      <c r="DA576" s="543" t="str">
        <f t="shared" si="2304"/>
        <v/>
      </c>
      <c r="DB576" s="543" t="str">
        <f t="shared" si="2304"/>
        <v/>
      </c>
      <c r="DC576" s="542" t="str">
        <f t="shared" si="2304"/>
        <v/>
      </c>
      <c r="DD576" s="541" t="str">
        <f t="shared" si="2305"/>
        <v/>
      </c>
      <c r="DE576" s="880">
        <f t="shared" si="2360"/>
        <v>0</v>
      </c>
      <c r="DF576" s="835">
        <f t="shared" si="2361"/>
        <v>0</v>
      </c>
      <c r="DG576" s="835">
        <f t="shared" si="2362"/>
        <v>6</v>
      </c>
      <c r="DH576" s="835">
        <f t="shared" si="236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4" t="s">
        <v>288</v>
      </c>
      <c r="B577" s="752">
        <f>230*$K$1</f>
        <v>962.96399999999994</v>
      </c>
      <c r="C577" s="752">
        <f t="shared" ref="C577:R577" si="2364">230*$K$1</f>
        <v>962.96399999999994</v>
      </c>
      <c r="D577" s="752">
        <f t="shared" si="2364"/>
        <v>962.96399999999994</v>
      </c>
      <c r="E577" s="752">
        <f t="shared" si="2364"/>
        <v>962.96399999999994</v>
      </c>
      <c r="F577" s="752">
        <f t="shared" si="2364"/>
        <v>962.96399999999994</v>
      </c>
      <c r="G577" s="752">
        <f t="shared" si="2364"/>
        <v>962.96399999999994</v>
      </c>
      <c r="H577" s="752">
        <f t="shared" si="2364"/>
        <v>962.96399999999994</v>
      </c>
      <c r="I577" s="752">
        <f t="shared" si="2364"/>
        <v>962.96399999999994</v>
      </c>
      <c r="J577" s="752">
        <f t="shared" si="2364"/>
        <v>962.96399999999994</v>
      </c>
      <c r="K577" s="752">
        <f t="shared" si="2364"/>
        <v>962.96399999999994</v>
      </c>
      <c r="L577" s="752">
        <f t="shared" si="2364"/>
        <v>962.96399999999994</v>
      </c>
      <c r="M577" s="752">
        <f t="shared" si="2364"/>
        <v>962.96399999999994</v>
      </c>
      <c r="N577" s="752">
        <f t="shared" si="2364"/>
        <v>962.96399999999994</v>
      </c>
      <c r="O577" s="752">
        <f t="shared" si="2364"/>
        <v>962.96399999999994</v>
      </c>
      <c r="P577" s="752">
        <f t="shared" si="2364"/>
        <v>962.96399999999994</v>
      </c>
      <c r="Q577" s="752">
        <f t="shared" si="2364"/>
        <v>962.96399999999994</v>
      </c>
      <c r="R577" s="752">
        <f t="shared" si="2364"/>
        <v>962.96399999999994</v>
      </c>
      <c r="S577" s="595"/>
      <c r="T577" s="752">
        <f>230*$K$1</f>
        <v>962.96399999999994</v>
      </c>
      <c r="U577" s="752">
        <f t="shared" ref="U577:AD577" si="2365">230*$K$1</f>
        <v>962.96399999999994</v>
      </c>
      <c r="V577" s="752">
        <f t="shared" si="2365"/>
        <v>962.96399999999994</v>
      </c>
      <c r="W577" s="752">
        <f t="shared" si="2365"/>
        <v>962.96399999999994</v>
      </c>
      <c r="X577" s="752">
        <f t="shared" si="2365"/>
        <v>962.96399999999994</v>
      </c>
      <c r="Y577" s="752">
        <f t="shared" si="2365"/>
        <v>962.96399999999994</v>
      </c>
      <c r="Z577" s="752">
        <f t="shared" si="2365"/>
        <v>962.96399999999994</v>
      </c>
      <c r="AA577" s="752">
        <f t="shared" si="2365"/>
        <v>962.96399999999994</v>
      </c>
      <c r="AB577" s="752">
        <f t="shared" si="2365"/>
        <v>962.96399999999994</v>
      </c>
      <c r="AC577" s="752">
        <f t="shared" si="2365"/>
        <v>962.96399999999994</v>
      </c>
      <c r="AD577" s="752">
        <f t="shared" si="2365"/>
        <v>962.96399999999994</v>
      </c>
      <c r="AE577" s="752"/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V577" si="2366">230*$K$1</f>
        <v>962.96399999999994</v>
      </c>
      <c r="AN577" s="752">
        <f t="shared" si="2366"/>
        <v>962.96399999999994</v>
      </c>
      <c r="AO577" s="752">
        <f t="shared" si="2366"/>
        <v>962.96399999999994</v>
      </c>
      <c r="AP577" s="752">
        <f t="shared" si="2366"/>
        <v>962.96399999999994</v>
      </c>
      <c r="AQ577" s="752">
        <f t="shared" si="2366"/>
        <v>962.96399999999994</v>
      </c>
      <c r="AR577" s="752">
        <f t="shared" si="2366"/>
        <v>962.96399999999994</v>
      </c>
      <c r="AS577" s="752">
        <f t="shared" si="2366"/>
        <v>962.96399999999994</v>
      </c>
      <c r="AT577" s="752">
        <f t="shared" si="2366"/>
        <v>962.96399999999994</v>
      </c>
      <c r="AU577" s="752">
        <f t="shared" si="2366"/>
        <v>962.96399999999994</v>
      </c>
      <c r="AV577" s="752">
        <f t="shared" si="2366"/>
        <v>962.96399999999994</v>
      </c>
      <c r="AW577" s="752"/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67">230*$K$1</f>
        <v>962.96399999999994</v>
      </c>
      <c r="BF577" s="752">
        <f t="shared" si="2367"/>
        <v>962.96399999999994</v>
      </c>
      <c r="BG577" s="752">
        <f t="shared" si="2367"/>
        <v>962.96399999999994</v>
      </c>
      <c r="BH577" s="752">
        <f t="shared" si="2367"/>
        <v>962.96399999999994</v>
      </c>
      <c r="BI577" s="752">
        <f t="shared" si="2367"/>
        <v>962.96399999999994</v>
      </c>
      <c r="BJ577" s="752">
        <f t="shared" si="2367"/>
        <v>962.96399999999994</v>
      </c>
      <c r="BK577" s="752">
        <f t="shared" si="2367"/>
        <v>962.96399999999994</v>
      </c>
      <c r="BL577" s="752">
        <f t="shared" si="2367"/>
        <v>962.96399999999994</v>
      </c>
      <c r="BM577" s="752">
        <f t="shared" si="2367"/>
        <v>962.96399999999994</v>
      </c>
      <c r="BN577" s="752">
        <f t="shared" si="2367"/>
        <v>962.96399999999994</v>
      </c>
      <c r="BO577" s="752"/>
      <c r="BP577" s="752"/>
      <c r="BQ577" s="752"/>
      <c r="BR577" s="752"/>
      <c r="BS577" s="752"/>
      <c r="BT577" s="752"/>
      <c r="BU577" s="746"/>
      <c r="BV577" s="752">
        <f t="shared" si="2367"/>
        <v>962.96399999999994</v>
      </c>
      <c r="BW577" s="752">
        <f t="shared" si="2367"/>
        <v>962.96399999999994</v>
      </c>
      <c r="BX577" s="752">
        <f t="shared" si="2367"/>
        <v>962.96399999999994</v>
      </c>
      <c r="BY577" s="752">
        <f t="shared" si="2367"/>
        <v>962.96399999999994</v>
      </c>
      <c r="BZ577" s="878">
        <f t="shared" si="2245"/>
        <v>962.96399999999994</v>
      </c>
      <c r="CA577" s="878">
        <f t="shared" si="2246"/>
        <v>962.96399999999994</v>
      </c>
      <c r="CB577" s="878">
        <f t="shared" si="2247"/>
        <v>962.96399999999994</v>
      </c>
      <c r="CC577" s="879">
        <f t="shared" si="2248"/>
        <v>962.96399999999994</v>
      </c>
      <c r="CD577" s="512">
        <f t="shared" si="2303"/>
        <v>962.96399999999994</v>
      </c>
      <c r="CE577" s="84">
        <f t="shared" si="2303"/>
        <v>962.96399999999994</v>
      </c>
      <c r="CF577" s="84">
        <f t="shared" si="2303"/>
        <v>962.96399999999994</v>
      </c>
      <c r="CG577" s="84">
        <f t="shared" si="2303"/>
        <v>962.96399999999994</v>
      </c>
      <c r="CH577" s="84">
        <f t="shared" si="2303"/>
        <v>962.96399999999994</v>
      </c>
      <c r="CI577" s="148">
        <f t="shared" si="2303"/>
        <v>962.96399999999994</v>
      </c>
      <c r="CJ577" s="84">
        <f t="shared" si="2303"/>
        <v>962.96399999999994</v>
      </c>
      <c r="CK577" s="84">
        <f t="shared" si="2303"/>
        <v>962.96399999999994</v>
      </c>
      <c r="CL577" s="84">
        <f t="shared" si="2303"/>
        <v>962.96399999999994</v>
      </c>
      <c r="CM577" s="84">
        <f t="shared" si="2303"/>
        <v>962.96399999999994</v>
      </c>
      <c r="CN577" s="512">
        <f t="shared" si="2303"/>
        <v>962.96399999999994</v>
      </c>
      <c r="CO577" s="542" t="str">
        <f t="shared" si="2304"/>
        <v/>
      </c>
      <c r="CP577" s="543" t="str">
        <f t="shared" si="2304"/>
        <v/>
      </c>
      <c r="CQ577" s="543">
        <f t="shared" si="2304"/>
        <v>962.96399999999994</v>
      </c>
      <c r="CR577" s="543">
        <f t="shared" si="2304"/>
        <v>962.96399999999994</v>
      </c>
      <c r="CS577" s="543">
        <f t="shared" si="2304"/>
        <v>962.96399999999994</v>
      </c>
      <c r="CT577" s="543">
        <f t="shared" si="2304"/>
        <v>962.96399999999994</v>
      </c>
      <c r="CU577" s="544">
        <f t="shared" si="2304"/>
        <v>962.96399999999994</v>
      </c>
      <c r="CV577" s="544">
        <f t="shared" si="2304"/>
        <v>962.96399999999994</v>
      </c>
      <c r="CW577" s="544">
        <f t="shared" si="2304"/>
        <v>962.96399999999994</v>
      </c>
      <c r="CX577" s="543">
        <f t="shared" si="2304"/>
        <v>962.96399999999994</v>
      </c>
      <c r="CY577" s="543">
        <f t="shared" si="2304"/>
        <v>962.96399999999994</v>
      </c>
      <c r="CZ577" s="543">
        <f t="shared" si="2304"/>
        <v>962.96399999999994</v>
      </c>
      <c r="DA577" s="543">
        <f t="shared" si="2304"/>
        <v>962.96399999999994</v>
      </c>
      <c r="DB577" s="543" t="str">
        <f t="shared" si="2304"/>
        <v/>
      </c>
      <c r="DC577" s="542" t="str">
        <f t="shared" si="2304"/>
        <v/>
      </c>
      <c r="DD577" s="541" t="str">
        <f t="shared" si="2305"/>
        <v/>
      </c>
      <c r="DE577" s="880">
        <f t="shared" si="2360"/>
        <v>17</v>
      </c>
      <c r="DF577" s="835">
        <f t="shared" si="2361"/>
        <v>11</v>
      </c>
      <c r="DG577" s="835">
        <f t="shared" si="2362"/>
        <v>11</v>
      </c>
      <c r="DH577" s="835">
        <f t="shared" si="2363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4" t="str">
        <f>IF(B576="","",B575*B576*B577/B$46/365/$G$1)</f>
        <v/>
      </c>
      <c r="C578" s="754" t="str">
        <f t="shared" ref="C578:R578" si="2368">IF(C576="","",C575*C576*C577/C$46/365/$G$1)</f>
        <v/>
      </c>
      <c r="D578" s="754" t="str">
        <f t="shared" si="2368"/>
        <v/>
      </c>
      <c r="E578" s="754" t="str">
        <f t="shared" si="2368"/>
        <v/>
      </c>
      <c r="F578" s="754" t="str">
        <f t="shared" si="2368"/>
        <v/>
      </c>
      <c r="G578" s="754" t="str">
        <f t="shared" si="2368"/>
        <v/>
      </c>
      <c r="H578" s="754" t="str">
        <f t="shared" si="2368"/>
        <v/>
      </c>
      <c r="I578" s="754" t="str">
        <f t="shared" si="2368"/>
        <v/>
      </c>
      <c r="J578" s="754" t="str">
        <f t="shared" si="2368"/>
        <v/>
      </c>
      <c r="K578" s="754" t="str">
        <f t="shared" si="2368"/>
        <v/>
      </c>
      <c r="L578" s="754" t="str">
        <f t="shared" si="2368"/>
        <v/>
      </c>
      <c r="M578" s="754" t="str">
        <f t="shared" si="2368"/>
        <v/>
      </c>
      <c r="N578" s="754" t="str">
        <f t="shared" si="2368"/>
        <v/>
      </c>
      <c r="O578" s="754" t="str">
        <f t="shared" si="2368"/>
        <v/>
      </c>
      <c r="P578" s="754" t="str">
        <f t="shared" si="2368"/>
        <v/>
      </c>
      <c r="Q578" s="754" t="str">
        <f t="shared" si="2368"/>
        <v/>
      </c>
      <c r="R578" s="754" t="str">
        <f t="shared" si="2368"/>
        <v/>
      </c>
      <c r="S578" s="581"/>
      <c r="T578" s="754" t="str">
        <f>IF(T576="","",T575*T576*T577/T$46/365/$G$1)</f>
        <v/>
      </c>
      <c r="U578" s="754" t="str">
        <f t="shared" ref="U578" si="2369">IF(U576="","",U575*U576*U577/U$46/365/$G$1)</f>
        <v/>
      </c>
      <c r="V578" s="754" t="str">
        <f t="shared" ref="V578" si="2370">IF(V576="","",V575*V576*V577/V$46/365/$G$1)</f>
        <v/>
      </c>
      <c r="W578" s="754" t="str">
        <f t="shared" ref="W578" si="2371">IF(W576="","",W575*W576*W577/W$46/365/$G$1)</f>
        <v/>
      </c>
      <c r="X578" s="754" t="str">
        <f t="shared" ref="X578" si="2372">IF(X576="","",X575*X576*X577/X$46/365/$G$1)</f>
        <v/>
      </c>
      <c r="Y578" s="754" t="str">
        <f t="shared" ref="Y578" si="2373">IF(Y576="","",Y575*Y576*Y577/Y$46/365/$G$1)</f>
        <v/>
      </c>
      <c r="Z578" s="754" t="str">
        <f t="shared" ref="Z578" si="2374">IF(Z576="","",Z575*Z576*Z577/Z$46/365/$G$1)</f>
        <v/>
      </c>
      <c r="AA578" s="754" t="str">
        <f t="shared" ref="AA578" si="2375">IF(AA576="","",AA575*AA576*AA577/AA$46/365/$G$1)</f>
        <v/>
      </c>
      <c r="AB578" s="754" t="str">
        <f t="shared" ref="AB578" si="2376">IF(AB576="","",AB575*AB576*AB577/AB$46/365/$G$1)</f>
        <v/>
      </c>
      <c r="AC578" s="754" t="str">
        <f t="shared" ref="AC578" si="2377">IF(AC576="","",AC575*AC576*AC577/AC$46/365/$G$1)</f>
        <v/>
      </c>
      <c r="AD578" s="754" t="str">
        <f t="shared" ref="AD578" si="2378">IF(AD576="","",AD575*AD576*AD577/AD$46/365/$G$1)</f>
        <v/>
      </c>
      <c r="AE578" s="754" t="str">
        <f t="shared" ref="AE578" si="2379">IF(AE576="","",AE575*AE576*AE577/AE$46/365/$G$1)</f>
        <v/>
      </c>
      <c r="AF578" s="754" t="str">
        <f t="shared" ref="AF578" si="2380">IF(AF576="","",AF575*AF576*AF577/AF$46/365/$G$1)</f>
        <v/>
      </c>
      <c r="AG578" s="754" t="str">
        <f t="shared" ref="AG578" si="2381">IF(AG576="","",AG575*AG576*AG577/AG$46/365/$G$1)</f>
        <v/>
      </c>
      <c r="AH578" s="754" t="str">
        <f t="shared" ref="AH578" si="2382">IF(AH576="","",AH575*AH576*AH577/AH$46/365/$G$1)</f>
        <v/>
      </c>
      <c r="AI578" s="754" t="str">
        <f t="shared" ref="AI578" si="2383">IF(AI576="","",AI575*AI576*AI577/AI$46/365/$G$1)</f>
        <v/>
      </c>
      <c r="AJ578" s="754" t="str">
        <f t="shared" ref="AJ578" si="2384">IF(AJ576="","",AJ575*AJ576*AJ577/AJ$46/365/$G$1)</f>
        <v/>
      </c>
      <c r="AK578" s="581"/>
      <c r="AL578" s="754">
        <f>IF(AL576="","",AL575*AL576*AL577/AL$46/365/$G$1)</f>
        <v>1.0792871731008716E-2</v>
      </c>
      <c r="AM578" s="754">
        <f t="shared" ref="AM578" si="2385">IF(AM576="","",AM575*AM576*AM577/AM$46/365/$G$1)</f>
        <v>3.4537189539227894E-2</v>
      </c>
      <c r="AN578" s="754" t="str">
        <f t="shared" ref="AN578" si="2386">IF(AN576="","",AN575*AN576*AN577/AN$46/365/$G$1)</f>
        <v/>
      </c>
      <c r="AO578" s="754" t="str">
        <f t="shared" ref="AO578" si="2387">IF(AO576="","",AO575*AO576*AO577/AO$46/365/$G$1)</f>
        <v/>
      </c>
      <c r="AP578" s="754">
        <f t="shared" ref="AP578" si="2388">IF(AP576="","",AP575*AP576*AP577/AP$46/365/$G$1)</f>
        <v>7.7091940935776551E-3</v>
      </c>
      <c r="AQ578" s="754" t="str">
        <f t="shared" ref="AQ578" si="2389">IF(AQ576="","",AQ575*AQ576*AQ577/AQ$46/365/$G$1)</f>
        <v/>
      </c>
      <c r="AR578" s="754" t="str">
        <f t="shared" ref="AR578" si="2390">IF(AR576="","",AR575*AR576*AR577/AR$46/365/$G$1)</f>
        <v/>
      </c>
      <c r="AS578" s="754">
        <f t="shared" ref="AS578" si="2391">IF(AS576="","",AS575*AS576*AS577/AS$46/365/$G$1)</f>
        <v>4.1972278953922781E-3</v>
      </c>
      <c r="AT578" s="754">
        <f t="shared" ref="AT578" si="2392">IF(AT576="","",AT575*AT576*AT577/AT$46/365/$G$1)</f>
        <v>3.597623910336239E-3</v>
      </c>
      <c r="AU578" s="754">
        <f t="shared" ref="AU578" si="2393">IF(AU576="","",AU575*AU576*AU577/AU$46/365/$G$1)</f>
        <v>3.7004131649172746E-2</v>
      </c>
      <c r="AV578" s="754" t="str">
        <f t="shared" ref="AV578" si="2394">IF(AV576="","",AV575*AV576*AV577/AV$46/365/$G$1)</f>
        <v/>
      </c>
      <c r="AW578" s="754" t="str">
        <f t="shared" ref="AW578" si="2395">IF(AW576="","",AW575*AW576*AW577/AW$46/365/$G$1)</f>
        <v/>
      </c>
      <c r="AX578" s="754" t="str">
        <f t="shared" ref="AX578" si="2396">IF(AX576="","",AX575*AX576*AX577/AX$46/365/$G$1)</f>
        <v/>
      </c>
      <c r="AY578" s="754" t="str">
        <f t="shared" ref="AY578" si="2397">IF(AY576="","",AY575*AY576*AY577/AY$46/365/$G$1)</f>
        <v/>
      </c>
      <c r="AZ578" s="754" t="str">
        <f t="shared" ref="AZ578" si="2398">IF(AZ576="","",AZ575*AZ576*AZ577/AZ$46/365/$G$1)</f>
        <v/>
      </c>
      <c r="BA578" s="754" t="str">
        <f t="shared" ref="BA578" si="2399">IF(BA576="","",BA575*BA576*BA577/BA$46/365/$G$1)</f>
        <v/>
      </c>
      <c r="BB578" s="754" t="str">
        <f t="shared" ref="BB578" si="2400">IF(BB576="","",BB575*BB576*BB577/BB$46/365/$G$1)</f>
        <v/>
      </c>
      <c r="BC578" s="644"/>
      <c r="BD578" s="754" t="str">
        <f>IF(BD576="","",BD575*BD576*BD577/BD$46/365/$G$1)</f>
        <v/>
      </c>
      <c r="BE578" s="754" t="str">
        <f t="shared" ref="BE578" si="2401">IF(BE576="","",BE575*BE576*BE577/BE$46/365/$G$1)</f>
        <v/>
      </c>
      <c r="BF578" s="754" t="str">
        <f t="shared" ref="BF578" si="2402">IF(BF576="","",BF575*BF576*BF577/BF$46/365/$G$1)</f>
        <v/>
      </c>
      <c r="BG578" s="754" t="str">
        <f t="shared" ref="BG578" si="2403">IF(BG576="","",BG575*BG576*BG577/BG$46/365/$G$1)</f>
        <v/>
      </c>
      <c r="BH578" s="754" t="str">
        <f t="shared" ref="BH578" si="2404">IF(BH576="","",BH575*BH576*BH577/BH$46/365/$G$1)</f>
        <v/>
      </c>
      <c r="BI578" s="754" t="str">
        <f t="shared" ref="BI578" si="2405">IF(BI576="","",BI575*BI576*BI577/BI$46/365/$G$1)</f>
        <v/>
      </c>
      <c r="BJ578" s="754" t="str">
        <f t="shared" ref="BJ578" si="2406">IF(BJ576="","",BJ575*BJ576*BJ577/BJ$46/365/$G$1)</f>
        <v/>
      </c>
      <c r="BK578" s="754" t="str">
        <f t="shared" ref="BK578" si="2407">IF(BK576="","",BK575*BK576*BK577/BK$46/365/$G$1)</f>
        <v/>
      </c>
      <c r="BL578" s="754" t="str">
        <f t="shared" ref="BL578" si="2408">IF(BL576="","",BL575*BL576*BL577/BL$46/365/$G$1)</f>
        <v/>
      </c>
      <c r="BM578" s="754" t="str">
        <f t="shared" ref="BM578" si="2409">IF(BM576="","",BM575*BM576*BM577/BM$46/365/$G$1)</f>
        <v/>
      </c>
      <c r="BN578" s="754" t="str">
        <f t="shared" ref="BN578" si="2410">IF(BN576="","",BN575*BN576*BN577/BN$46/365/$G$1)</f>
        <v/>
      </c>
      <c r="BO578" s="754" t="str">
        <f t="shared" ref="BO578" si="2411">IF(BO576="","",BO575*BO576*BO577/BO$46/365/$G$1)</f>
        <v/>
      </c>
      <c r="BP578" s="754" t="str">
        <f t="shared" ref="BP578" si="2412">IF(BP576="","",BP575*BP576*BP577/BP$46/365/$G$1)</f>
        <v/>
      </c>
      <c r="BQ578" s="754" t="str">
        <f t="shared" ref="BQ578" si="2413">IF(BQ576="","",BQ575*BQ576*BQ577/BQ$46/365/$G$1)</f>
        <v/>
      </c>
      <c r="BR578" s="754" t="str">
        <f t="shared" ref="BR578" si="2414">IF(BR576="","",BR575*BR576*BR577/BR$46/365/$G$1)</f>
        <v/>
      </c>
      <c r="BS578" s="754" t="str">
        <f t="shared" ref="BS578" si="2415">IF(BS576="","",BS575*BS576*BS577/BS$46/365/$G$1)</f>
        <v/>
      </c>
      <c r="BT578" s="754" t="str">
        <f t="shared" ref="BT578" si="2416">IF(BT576="","",BT575*BT576*BT577/BT$46/365/$G$1)</f>
        <v/>
      </c>
      <c r="BU578" s="644"/>
      <c r="BV578" s="754" t="str">
        <f>IF(BV576="","",BV575*BV576*BV577/BV$46/365/$G$1)</f>
        <v/>
      </c>
      <c r="BW578" s="754" t="str">
        <f>IF(BW576="","",BW575*BW576*BW577/BW$46/365/$G$1)</f>
        <v/>
      </c>
      <c r="BX578" s="754">
        <f>IF(BX576="","",BX575*BX576*BX577/BX$46/365/$G$1)</f>
        <v>8.9940597758405971E-3</v>
      </c>
      <c r="BY578" s="754" t="str">
        <f>IF(BY576="","",BY575*BY576*BY577/BY$46/365/$G$1)</f>
        <v/>
      </c>
      <c r="BZ578" s="615" t="str">
        <f t="shared" si="2245"/>
        <v/>
      </c>
      <c r="CA578" s="615" t="str">
        <f t="shared" si="2246"/>
        <v/>
      </c>
      <c r="CB578" s="615">
        <f t="shared" si="2247"/>
        <v>1.4309120814801636E-2</v>
      </c>
      <c r="CC578" s="615" t="str">
        <f t="shared" si="2248"/>
        <v/>
      </c>
      <c r="CD578" s="132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5" t="str">
        <f t="shared" si="2303"/>
        <v/>
      </c>
      <c r="CF578" s="1325" t="str">
        <f t="shared" si="2303"/>
        <v/>
      </c>
      <c r="CG578" s="1325" t="str">
        <f t="shared" si="2303"/>
        <v/>
      </c>
      <c r="CH578" s="1325" t="str">
        <f t="shared" si="2303"/>
        <v/>
      </c>
      <c r="CI578" s="1326" t="str">
        <f t="shared" si="2303"/>
        <v/>
      </c>
      <c r="CJ578" s="1325" t="str">
        <f t="shared" si="2303"/>
        <v/>
      </c>
      <c r="CK578" s="1325" t="str">
        <f t="shared" si="2303"/>
        <v/>
      </c>
      <c r="CL578" s="1325" t="str">
        <f t="shared" si="2303"/>
        <v/>
      </c>
      <c r="CM578" s="1325" t="str">
        <f t="shared" si="2303"/>
        <v/>
      </c>
      <c r="CN578" s="1324" t="str">
        <f t="shared" si="2303"/>
        <v/>
      </c>
      <c r="CO578" s="530" t="str">
        <f t="shared" si="2304"/>
        <v/>
      </c>
      <c r="CP578" s="531" t="str">
        <f t="shared" si="2304"/>
        <v/>
      </c>
      <c r="CQ578" s="531" t="str">
        <f t="shared" si="2304"/>
        <v/>
      </c>
      <c r="CR578" s="531" t="str">
        <f t="shared" si="2304"/>
        <v/>
      </c>
      <c r="CS578" s="531" t="str">
        <f t="shared" si="2304"/>
        <v/>
      </c>
      <c r="CT578" s="531" t="str">
        <f t="shared" si="2304"/>
        <v/>
      </c>
      <c r="CU578" s="532" t="str">
        <f t="shared" si="2304"/>
        <v/>
      </c>
      <c r="CV578" s="532" t="str">
        <f t="shared" si="2304"/>
        <v/>
      </c>
      <c r="CW578" s="532" t="str">
        <f t="shared" si="2304"/>
        <v/>
      </c>
      <c r="CX578" s="531" t="str">
        <f t="shared" si="2304"/>
        <v/>
      </c>
      <c r="CY578" s="531" t="str">
        <f t="shared" si="2304"/>
        <v/>
      </c>
      <c r="CZ578" s="531" t="str">
        <f t="shared" si="2304"/>
        <v/>
      </c>
      <c r="DA578" s="531" t="str">
        <f t="shared" si="2304"/>
        <v/>
      </c>
      <c r="DB578" s="531" t="str">
        <f t="shared" si="2304"/>
        <v/>
      </c>
      <c r="DC578" s="530" t="str">
        <f t="shared" si="2304"/>
        <v/>
      </c>
      <c r="DD578" s="529" t="str">
        <f t="shared" si="2305"/>
        <v/>
      </c>
      <c r="DE578" s="645">
        <f t="shared" si="2306"/>
        <v>0</v>
      </c>
      <c r="DF578" s="99">
        <f t="shared" si="2307"/>
        <v>0</v>
      </c>
      <c r="DG578" s="99">
        <f t="shared" si="2308"/>
        <v>6</v>
      </c>
      <c r="DH578" s="99">
        <f t="shared" si="2309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4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4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4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4"/>
      <c r="BV579" s="312"/>
      <c r="BW579" s="312"/>
      <c r="BX579" s="312">
        <f>18/3</f>
        <v>6</v>
      </c>
      <c r="BY579" s="312"/>
      <c r="BZ579" s="878" t="str">
        <f t="shared" si="2245"/>
        <v/>
      </c>
      <c r="CA579" s="878" t="str">
        <f t="shared" si="2246"/>
        <v/>
      </c>
      <c r="CB579" s="878">
        <f t="shared" si="2247"/>
        <v>16</v>
      </c>
      <c r="CC579" s="879" t="str">
        <f t="shared" si="2248"/>
        <v/>
      </c>
      <c r="CD579" s="512" t="str">
        <f t="shared" si="2303"/>
        <v/>
      </c>
      <c r="CE579" s="84" t="str">
        <f t="shared" si="2303"/>
        <v/>
      </c>
      <c r="CF579" s="84" t="str">
        <f t="shared" si="2303"/>
        <v/>
      </c>
      <c r="CG579" s="84" t="str">
        <f t="shared" si="2303"/>
        <v/>
      </c>
      <c r="CH579" s="84" t="str">
        <f t="shared" si="2303"/>
        <v/>
      </c>
      <c r="CI579" s="148" t="str">
        <f t="shared" si="2303"/>
        <v/>
      </c>
      <c r="CJ579" s="84" t="str">
        <f t="shared" si="2303"/>
        <v/>
      </c>
      <c r="CK579" s="84" t="str">
        <f t="shared" si="2303"/>
        <v/>
      </c>
      <c r="CL579" s="84" t="str">
        <f t="shared" si="2303"/>
        <v/>
      </c>
      <c r="CM579" s="84" t="str">
        <f t="shared" si="2303"/>
        <v/>
      </c>
      <c r="CN579" s="512" t="str">
        <f t="shared" si="2303"/>
        <v/>
      </c>
      <c r="CO579" s="542" t="str">
        <f t="shared" si="2304"/>
        <v/>
      </c>
      <c r="CP579" s="543" t="str">
        <f t="shared" si="2304"/>
        <v/>
      </c>
      <c r="CQ579" s="543" t="str">
        <f t="shared" si="2304"/>
        <v/>
      </c>
      <c r="CR579" s="543" t="str">
        <f t="shared" si="2304"/>
        <v/>
      </c>
      <c r="CS579" s="543" t="str">
        <f t="shared" si="2304"/>
        <v/>
      </c>
      <c r="CT579" s="543" t="str">
        <f t="shared" si="2304"/>
        <v/>
      </c>
      <c r="CU579" s="544" t="str">
        <f t="shared" si="2304"/>
        <v/>
      </c>
      <c r="CV579" s="544" t="str">
        <f t="shared" si="2304"/>
        <v/>
      </c>
      <c r="CW579" s="544" t="str">
        <f t="shared" si="2304"/>
        <v/>
      </c>
      <c r="CX579" s="543" t="str">
        <f t="shared" si="2304"/>
        <v/>
      </c>
      <c r="CY579" s="543" t="str">
        <f t="shared" si="2304"/>
        <v/>
      </c>
      <c r="CZ579" s="543" t="str">
        <f t="shared" si="2304"/>
        <v/>
      </c>
      <c r="DA579" s="543" t="str">
        <f t="shared" si="2304"/>
        <v/>
      </c>
      <c r="DB579" s="543" t="str">
        <f t="shared" si="2304"/>
        <v/>
      </c>
      <c r="DC579" s="542" t="str">
        <f t="shared" si="2304"/>
        <v/>
      </c>
      <c r="DD579" s="541" t="str">
        <f t="shared" si="2305"/>
        <v/>
      </c>
      <c r="DE579" s="880">
        <f t="shared" si="2306"/>
        <v>0</v>
      </c>
      <c r="DF579" s="835">
        <f t="shared" si="2307"/>
        <v>0</v>
      </c>
      <c r="DG579" s="835">
        <f t="shared" si="2308"/>
        <v>5</v>
      </c>
      <c r="DH579" s="835">
        <f t="shared" si="2309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51" t="str">
        <f t="shared" ref="B580" si="2417">IF(B579="","",B575*B576*B579)</f>
        <v/>
      </c>
      <c r="C580" s="751" t="str">
        <f t="shared" ref="C580" si="2418">IF(C579="","",C575*C576*C579)</f>
        <v/>
      </c>
      <c r="D580" s="751" t="str">
        <f t="shared" ref="D580" si="2419">IF(D579="","",D575*D576*D579)</f>
        <v/>
      </c>
      <c r="E580" s="751" t="str">
        <f t="shared" ref="E580" si="2420">IF(E579="","",E575*E576*E579)</f>
        <v/>
      </c>
      <c r="F580" s="751" t="str">
        <f t="shared" ref="F580" si="2421">IF(F579="","",F575*F576*F579)</f>
        <v/>
      </c>
      <c r="G580" s="751" t="str">
        <f t="shared" ref="G580" si="2422">IF(G579="","",G575*G576*G579)</f>
        <v/>
      </c>
      <c r="H580" s="751" t="str">
        <f t="shared" ref="H580" si="2423">IF(H579="","",H575*H576*H579)</f>
        <v/>
      </c>
      <c r="I580" s="751" t="str">
        <f t="shared" ref="I580" si="2424">IF(I579="","",I575*I576*I579)</f>
        <v/>
      </c>
      <c r="J580" s="751" t="str">
        <f t="shared" ref="J580" si="2425">IF(J579="","",J575*J576*J579)</f>
        <v/>
      </c>
      <c r="K580" s="751" t="str">
        <f t="shared" ref="K580" si="2426">IF(K579="","",K575*K576*K579)</f>
        <v/>
      </c>
      <c r="L580" s="751" t="str">
        <f t="shared" ref="L580" si="2427">IF(L579="","",L575*L576*L579)</f>
        <v/>
      </c>
      <c r="M580" s="751" t="str">
        <f t="shared" ref="M580" si="2428">IF(M579="","",M575*M576*M579)</f>
        <v/>
      </c>
      <c r="N580" s="751" t="str">
        <f t="shared" ref="N580" si="2429">IF(N579="","",N575*N576*N579)</f>
        <v/>
      </c>
      <c r="O580" s="751" t="str">
        <f t="shared" ref="O580" si="2430">IF(O579="","",O575*O576*O579)</f>
        <v/>
      </c>
      <c r="P580" s="751" t="str">
        <f t="shared" ref="P580" si="2431">IF(P579="","",P575*P576*P579)</f>
        <v/>
      </c>
      <c r="Q580" s="751" t="str">
        <f t="shared" ref="Q580" si="2432">IF(Q579="","",Q575*Q576*Q579)</f>
        <v/>
      </c>
      <c r="R580" s="751" t="str">
        <f t="shared" ref="R580" si="2433">IF(R579="","",R575*R576*R579)</f>
        <v/>
      </c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 t="str">
        <f t="shared" ref="V580" si="2436">IF(V579="","",V575*V576*V579)</f>
        <v/>
      </c>
      <c r="W580" s="751" t="str">
        <f t="shared" ref="W580" si="2437">IF(W579="","",W575*W576*W579)</f>
        <v/>
      </c>
      <c r="X580" s="751" t="str">
        <f t="shared" ref="X580" si="2438">IF(X579="","",X575*X576*X579)</f>
        <v/>
      </c>
      <c r="Y580" s="751" t="str">
        <f t="shared" ref="Y580" si="2439">IF(Y579="","",Y575*Y576*Y579)</f>
        <v/>
      </c>
      <c r="Z580" s="751" t="str">
        <f t="shared" ref="Z580" si="2440">IF(Z579="","",Z575*Z576*Z579)</f>
        <v/>
      </c>
      <c r="AA580" s="751" t="str">
        <f t="shared" ref="AA580" si="2441">IF(AA579="","",AA575*AA576*AA579)</f>
        <v/>
      </c>
      <c r="AB580" s="751" t="str">
        <f t="shared" ref="AB580" si="2442">IF(AB579="","",AB575*AB576*AB579)</f>
        <v/>
      </c>
      <c r="AC580" s="751" t="str">
        <f t="shared" ref="AC580" si="2443">IF(AC579="","",AC575*AC576*AC579)</f>
        <v/>
      </c>
      <c r="AD580" s="751" t="str">
        <f t="shared" ref="AD580" si="2444">IF(AD579="","",AD575*AD576*AD579)</f>
        <v/>
      </c>
      <c r="AE580" s="751" t="str">
        <f t="shared" ref="AE580" si="2445">IF(AE579="","",AE575*AE576*AE579)</f>
        <v/>
      </c>
      <c r="AF580" s="751" t="str">
        <f t="shared" ref="AF580" si="2446">IF(AF579="","",AF575*AF576*AF579)</f>
        <v/>
      </c>
      <c r="AG580" s="751" t="str">
        <f t="shared" ref="AG580" si="2447">IF(AG579="","",AG575*AG576*AG579)</f>
        <v/>
      </c>
      <c r="AH580" s="751" t="str">
        <f t="shared" ref="AH580" si="2448">IF(AH579="","",AH575*AH576*AH579)</f>
        <v/>
      </c>
      <c r="AI580" s="751" t="str">
        <f t="shared" ref="AI580" si="2449">IF(AI579="","",AI575*AI576*AI579)</f>
        <v/>
      </c>
      <c r="AJ580" s="751" t="str">
        <f t="shared" ref="AJ580" si="2450">IF(AJ579="","",AJ575*AJ576*AJ579)</f>
        <v/>
      </c>
      <c r="AK580" s="755"/>
      <c r="AL580" s="751">
        <f t="shared" ref="AL580" si="2451">IF(AL579="","",AL575*AL576*AL579)</f>
        <v>2016</v>
      </c>
      <c r="AM580" s="751">
        <f t="shared" ref="AM580" si="2452">IF(AM579="","",AM575*AM576*AM579)</f>
        <v>9792</v>
      </c>
      <c r="AN580" s="751" t="str">
        <f t="shared" ref="AN580" si="2453">IF(AN579="","",AN575*AN576*AN579)</f>
        <v/>
      </c>
      <c r="AO580" s="751" t="str">
        <f t="shared" ref="AO580" si="2454">IF(AO579="","",AO575*AO576*AO579)</f>
        <v/>
      </c>
      <c r="AP580" s="751">
        <f t="shared" ref="AP580" si="2455">IF(AP579="","",AP575*AP576*AP579)</f>
        <v>3600</v>
      </c>
      <c r="AQ580" s="751" t="str">
        <f t="shared" ref="AQ580" si="2456">IF(AQ579="","",AQ575*AQ576*AQ579)</f>
        <v/>
      </c>
      <c r="AR580" s="751" t="str">
        <f t="shared" ref="AR580" si="2457">IF(AR579="","",AR575*AR576*AR579)</f>
        <v/>
      </c>
      <c r="AS580" s="751">
        <f t="shared" ref="AS580" si="2458">IF(AS579="","",AS575*AS576*AS579)</f>
        <v>1260</v>
      </c>
      <c r="AT580" s="751">
        <f t="shared" ref="AT580" si="2459">IF(AT579="","",AT575*AT576*AT579)</f>
        <v>960</v>
      </c>
      <c r="AU580" s="751" t="str">
        <f t="shared" ref="AU580" si="2460">IF(AU579="","",AU575*AU576*AU579)</f>
        <v/>
      </c>
      <c r="AV580" s="751" t="str">
        <f t="shared" ref="AV580" si="2461">IF(AV579="","",AV575*AV576*AV579)</f>
        <v/>
      </c>
      <c r="AW580" s="751" t="str">
        <f t="shared" ref="AW580" si="2462">IF(AW579="","",AW575*AW576*AW579)</f>
        <v/>
      </c>
      <c r="AX580" s="751" t="str">
        <f t="shared" ref="AX580" si="2463">IF(AX579="","",AX575*AX576*AX579)</f>
        <v/>
      </c>
      <c r="AY580" s="751" t="str">
        <f t="shared" ref="AY580" si="2464">IF(AY579="","",AY575*AY576*AY579)</f>
        <v/>
      </c>
      <c r="AZ580" s="751" t="str">
        <f t="shared" ref="AZ580" si="2465">IF(AZ579="","",AZ575*AZ576*AZ579)</f>
        <v/>
      </c>
      <c r="BA580" s="751" t="str">
        <f t="shared" ref="BA580" si="2466">IF(BA579="","",BA575*BA576*BA579)</f>
        <v/>
      </c>
      <c r="BB580" s="751" t="str">
        <f t="shared" ref="BB580" si="2467">IF(BB579="","",BB575*BB576*BB579)</f>
        <v/>
      </c>
      <c r="BC580" s="755"/>
      <c r="BD580" s="751" t="str">
        <f t="shared" ref="BD580" si="2468">IF(BD579="","",BD575*BD576*BD579)</f>
        <v/>
      </c>
      <c r="BE580" s="751" t="str">
        <f t="shared" ref="BE580" si="2469">IF(BE579="","",BE575*BE576*BE579)</f>
        <v/>
      </c>
      <c r="BF580" s="751" t="str">
        <f t="shared" ref="BF580" si="2470">IF(BF579="","",BF575*BF576*BF579)</f>
        <v/>
      </c>
      <c r="BG580" s="751" t="str">
        <f t="shared" ref="BG580" si="2471">IF(BG579="","",BG575*BG576*BG579)</f>
        <v/>
      </c>
      <c r="BH580" s="751" t="str">
        <f t="shared" ref="BH580" si="2472">IF(BH579="","",BH575*BH576*BH579)</f>
        <v/>
      </c>
      <c r="BI580" s="751" t="str">
        <f t="shared" ref="BI580" si="2473">IF(BI579="","",BI575*BI576*BI579)</f>
        <v/>
      </c>
      <c r="BJ580" s="751" t="str">
        <f t="shared" ref="BJ580" si="2474">IF(BJ579="","",BJ575*BJ576*BJ579)</f>
        <v/>
      </c>
      <c r="BK580" s="751" t="str">
        <f t="shared" ref="BK580" si="2475">IF(BK579="","",BK575*BK576*BK579)</f>
        <v/>
      </c>
      <c r="BL580" s="751" t="str">
        <f t="shared" ref="BL580" si="2476">IF(BL579="","",BL575*BL576*BL579)</f>
        <v/>
      </c>
      <c r="BM580" s="751" t="str">
        <f t="shared" ref="BM580" si="2477">IF(BM579="","",BM575*BM576*BM579)</f>
        <v/>
      </c>
      <c r="BN580" s="751" t="str">
        <f t="shared" ref="BN580" si="2478">IF(BN579="","",BN575*BN576*BN579)</f>
        <v/>
      </c>
      <c r="BO580" s="751" t="str">
        <f t="shared" ref="BO580" si="2479">IF(BO579="","",BO575*BO576*BO579)</f>
        <v/>
      </c>
      <c r="BP580" s="751" t="str">
        <f t="shared" ref="BP580" si="2480">IF(BP579="","",BP575*BP576*BP579)</f>
        <v/>
      </c>
      <c r="BQ580" s="751" t="str">
        <f t="shared" ref="BQ580" si="2481">IF(BQ579="","",BQ575*BQ576*BQ579)</f>
        <v/>
      </c>
      <c r="BR580" s="751" t="str">
        <f t="shared" ref="BR580" si="2482">IF(BR579="","",BR575*BR576*BR579)</f>
        <v/>
      </c>
      <c r="BS580" s="751" t="str">
        <f t="shared" ref="BS580" si="2483">IF(BS579="","",BS575*BS576*BS579)</f>
        <v/>
      </c>
      <c r="BT580" s="751" t="str">
        <f t="shared" ref="BT580" si="2484">IF(BT579="","",BT575*BT576*BT579)</f>
        <v/>
      </c>
      <c r="BU580" s="755"/>
      <c r="BV580" s="751" t="str">
        <f t="shared" ref="BV580:BW580" si="2485">IF(BV579="","",BV575*BV576*BV579)</f>
        <v/>
      </c>
      <c r="BW580" s="751" t="str">
        <f t="shared" si="2485"/>
        <v/>
      </c>
      <c r="BX580" s="751">
        <f>IF(BX579="","",BX575*BX576*BX579)</f>
        <v>1080</v>
      </c>
      <c r="BY580" s="751" t="str">
        <f>IF(BY579="","",BY575*BY576*BY579)</f>
        <v/>
      </c>
      <c r="BZ580" s="878" t="str">
        <f t="shared" si="2245"/>
        <v/>
      </c>
      <c r="CA580" s="878" t="str">
        <f t="shared" si="2246"/>
        <v/>
      </c>
      <c r="CB580" s="878">
        <f t="shared" si="2247"/>
        <v>2292</v>
      </c>
      <c r="CC580" s="879" t="str">
        <f t="shared" si="2248"/>
        <v/>
      </c>
      <c r="CD580" s="512" t="str">
        <f t="shared" si="2303"/>
        <v/>
      </c>
      <c r="CE580" s="84" t="str">
        <f t="shared" si="2303"/>
        <v/>
      </c>
      <c r="CF580" s="84" t="str">
        <f t="shared" si="2303"/>
        <v/>
      </c>
      <c r="CG580" s="84" t="str">
        <f t="shared" si="2303"/>
        <v/>
      </c>
      <c r="CH580" s="84" t="str">
        <f t="shared" si="2303"/>
        <v/>
      </c>
      <c r="CI580" s="148" t="str">
        <f t="shared" si="2303"/>
        <v/>
      </c>
      <c r="CJ580" s="84" t="str">
        <f t="shared" si="2303"/>
        <v/>
      </c>
      <c r="CK580" s="84" t="str">
        <f t="shared" si="2303"/>
        <v/>
      </c>
      <c r="CL580" s="84" t="str">
        <f t="shared" si="2303"/>
        <v/>
      </c>
      <c r="CM580" s="84" t="str">
        <f t="shared" si="2303"/>
        <v/>
      </c>
      <c r="CN580" s="512" t="str">
        <f t="shared" si="2303"/>
        <v/>
      </c>
      <c r="CO580" s="542" t="str">
        <f t="shared" si="2304"/>
        <v/>
      </c>
      <c r="CP580" s="543" t="str">
        <f t="shared" si="2304"/>
        <v/>
      </c>
      <c r="CQ580" s="543" t="str">
        <f t="shared" si="2304"/>
        <v/>
      </c>
      <c r="CR580" s="543" t="str">
        <f t="shared" si="2304"/>
        <v/>
      </c>
      <c r="CS580" s="543" t="str">
        <f t="shared" si="2304"/>
        <v/>
      </c>
      <c r="CT580" s="543" t="str">
        <f t="shared" si="2304"/>
        <v/>
      </c>
      <c r="CU580" s="544" t="str">
        <f t="shared" si="2304"/>
        <v/>
      </c>
      <c r="CV580" s="544" t="str">
        <f t="shared" si="2304"/>
        <v/>
      </c>
      <c r="CW580" s="544" t="str">
        <f t="shared" si="2304"/>
        <v/>
      </c>
      <c r="CX580" s="543" t="str">
        <f t="shared" si="2304"/>
        <v/>
      </c>
      <c r="CY580" s="543" t="str">
        <f t="shared" si="2304"/>
        <v/>
      </c>
      <c r="CZ580" s="543" t="str">
        <f t="shared" si="2304"/>
        <v/>
      </c>
      <c r="DA580" s="543" t="str">
        <f t="shared" si="2304"/>
        <v/>
      </c>
      <c r="DB580" s="543" t="str">
        <f t="shared" si="2304"/>
        <v/>
      </c>
      <c r="DC580" s="542" t="str">
        <f t="shared" si="2304"/>
        <v/>
      </c>
      <c r="DD580" s="541" t="str">
        <f t="shared" si="2305"/>
        <v/>
      </c>
      <c r="DE580" s="880">
        <f t="shared" ref="DE580" si="2486">COUNT(B580:R580)</f>
        <v>0</v>
      </c>
      <c r="DF580" s="835">
        <f t="shared" ref="DF580" si="2487">COUNT(T580:AJ580)</f>
        <v>0</v>
      </c>
      <c r="DG580" s="835">
        <f t="shared" ref="DG580" si="2488">COUNT(AL580:BB580)</f>
        <v>5</v>
      </c>
      <c r="DH580" s="835">
        <f t="shared" ref="DH580" si="2489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5" t="s">
        <v>763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4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4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4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4"/>
      <c r="BV581" s="312"/>
      <c r="BW581" s="312"/>
      <c r="BX581" s="312"/>
      <c r="BY581" s="312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7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2" t="str">
        <f t="shared" si="2303"/>
        <v/>
      </c>
      <c r="CE582" s="84" t="str">
        <f t="shared" si="2303"/>
        <v/>
      </c>
      <c r="CF582" s="84" t="str">
        <f t="shared" si="2303"/>
        <v/>
      </c>
      <c r="CG582" s="84" t="str">
        <f t="shared" si="2303"/>
        <v/>
      </c>
      <c r="CH582" s="84" t="str">
        <f t="shared" si="2303"/>
        <v/>
      </c>
      <c r="CI582" s="148" t="str">
        <f t="shared" si="2303"/>
        <v/>
      </c>
      <c r="CJ582" s="84" t="str">
        <f t="shared" si="2303"/>
        <v/>
      </c>
      <c r="CK582" s="84" t="str">
        <f t="shared" si="2303"/>
        <v/>
      </c>
      <c r="CL582" s="84" t="str">
        <f t="shared" si="2303"/>
        <v/>
      </c>
      <c r="CM582" s="84" t="str">
        <f t="shared" si="2303"/>
        <v/>
      </c>
      <c r="CN582" s="512" t="str">
        <f t="shared" si="2303"/>
        <v/>
      </c>
      <c r="CO582" s="542" t="str">
        <f t="shared" si="2304"/>
        <v/>
      </c>
      <c r="CP582" s="543" t="str">
        <f t="shared" si="2304"/>
        <v/>
      </c>
      <c r="CQ582" s="543" t="str">
        <f t="shared" si="2304"/>
        <v/>
      </c>
      <c r="CR582" s="543" t="str">
        <f t="shared" si="2304"/>
        <v/>
      </c>
      <c r="CS582" s="543" t="str">
        <f t="shared" si="2304"/>
        <v/>
      </c>
      <c r="CT582" s="543" t="str">
        <f t="shared" si="2304"/>
        <v/>
      </c>
      <c r="CU582" s="544" t="str">
        <f t="shared" si="2304"/>
        <v/>
      </c>
      <c r="CV582" s="544" t="str">
        <f t="shared" si="2304"/>
        <v/>
      </c>
      <c r="CW582" s="544" t="str">
        <f t="shared" si="2304"/>
        <v/>
      </c>
      <c r="CX582" s="543" t="str">
        <f t="shared" si="2304"/>
        <v/>
      </c>
      <c r="CY582" s="543" t="str">
        <f t="shared" si="2304"/>
        <v/>
      </c>
      <c r="CZ582" s="543" t="str">
        <f t="shared" si="2304"/>
        <v/>
      </c>
      <c r="DA582" s="543" t="str">
        <f t="shared" si="2304"/>
        <v/>
      </c>
      <c r="DB582" s="543" t="str">
        <f t="shared" si="2304"/>
        <v/>
      </c>
      <c r="DC582" s="542" t="str">
        <f t="shared" si="2304"/>
        <v/>
      </c>
      <c r="DD582" s="541" t="str">
        <f t="shared" si="2305"/>
        <v/>
      </c>
      <c r="DE582" s="880">
        <f t="shared" ref="DE582:DE583" si="2490">COUNT(B582:R582)</f>
        <v>0</v>
      </c>
      <c r="DF582" s="835">
        <f t="shared" ref="DF582:DF583" si="2491">COUNT(T582:AJ582)</f>
        <v>0</v>
      </c>
      <c r="DG582" s="835">
        <f t="shared" ref="DG582:DG583" si="2492">COUNT(AL582:BB582)</f>
        <v>0</v>
      </c>
      <c r="DH582" s="835">
        <f t="shared" ref="DH582:DH583" si="2493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4" t="s">
        <v>288</v>
      </c>
      <c r="B583" s="752">
        <f>2670*$K$1</f>
        <v>11178.755999999999</v>
      </c>
      <c r="C583" s="752">
        <f t="shared" ref="C583:R583" si="2494">2670*$K$1</f>
        <v>11178.755999999999</v>
      </c>
      <c r="D583" s="752">
        <f t="shared" si="2494"/>
        <v>11178.755999999999</v>
      </c>
      <c r="E583" s="752">
        <f t="shared" si="2494"/>
        <v>11178.755999999999</v>
      </c>
      <c r="F583" s="752">
        <f t="shared" si="2494"/>
        <v>11178.755999999999</v>
      </c>
      <c r="G583" s="752">
        <f t="shared" si="2494"/>
        <v>11178.755999999999</v>
      </c>
      <c r="H583" s="752">
        <f t="shared" si="2494"/>
        <v>11178.755999999999</v>
      </c>
      <c r="I583" s="752">
        <f t="shared" si="2494"/>
        <v>11178.755999999999</v>
      </c>
      <c r="J583" s="752">
        <f t="shared" si="2494"/>
        <v>11178.755999999999</v>
      </c>
      <c r="K583" s="752">
        <f t="shared" si="2494"/>
        <v>11178.755999999999</v>
      </c>
      <c r="L583" s="752">
        <f t="shared" si="2494"/>
        <v>11178.755999999999</v>
      </c>
      <c r="M583" s="752">
        <f t="shared" si="2494"/>
        <v>11178.755999999999</v>
      </c>
      <c r="N583" s="752">
        <f t="shared" si="2494"/>
        <v>11178.755999999999</v>
      </c>
      <c r="O583" s="752">
        <f t="shared" si="2494"/>
        <v>11178.755999999999</v>
      </c>
      <c r="P583" s="752">
        <f t="shared" si="2494"/>
        <v>11178.755999999999</v>
      </c>
      <c r="Q583" s="752">
        <f t="shared" si="2494"/>
        <v>11178.755999999999</v>
      </c>
      <c r="R583" s="752">
        <f t="shared" si="2494"/>
        <v>11178.755999999999</v>
      </c>
      <c r="S583" s="595"/>
      <c r="T583" s="752">
        <f>2670*$K$1</f>
        <v>11178.755999999999</v>
      </c>
      <c r="U583" s="752">
        <f t="shared" ref="U583:AD583" si="2495">2670*$K$1</f>
        <v>11178.755999999999</v>
      </c>
      <c r="V583" s="752">
        <f t="shared" si="2495"/>
        <v>11178.755999999999</v>
      </c>
      <c r="W583" s="752">
        <f t="shared" si="2495"/>
        <v>11178.755999999999</v>
      </c>
      <c r="X583" s="752">
        <f t="shared" si="2495"/>
        <v>11178.755999999999</v>
      </c>
      <c r="Y583" s="752">
        <f t="shared" si="2495"/>
        <v>11178.755999999999</v>
      </c>
      <c r="Z583" s="752">
        <f t="shared" si="2495"/>
        <v>11178.755999999999</v>
      </c>
      <c r="AA583" s="752">
        <f t="shared" si="2495"/>
        <v>11178.755999999999</v>
      </c>
      <c r="AB583" s="752">
        <f t="shared" si="2495"/>
        <v>11178.755999999999</v>
      </c>
      <c r="AC583" s="752">
        <f t="shared" si="2495"/>
        <v>11178.755999999999</v>
      </c>
      <c r="AD583" s="752">
        <f t="shared" si="2495"/>
        <v>11178.755999999999</v>
      </c>
      <c r="AE583" s="752"/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V583" si="2496">2670*$K$1</f>
        <v>11178.755999999999</v>
      </c>
      <c r="AN583" s="752">
        <f t="shared" si="2496"/>
        <v>11178.755999999999</v>
      </c>
      <c r="AO583" s="752">
        <f t="shared" si="2496"/>
        <v>11178.755999999999</v>
      </c>
      <c r="AP583" s="752">
        <f t="shared" si="2496"/>
        <v>11178.755999999999</v>
      </c>
      <c r="AQ583" s="752">
        <f t="shared" si="2496"/>
        <v>11178.755999999999</v>
      </c>
      <c r="AR583" s="752">
        <f t="shared" si="2496"/>
        <v>11178.755999999999</v>
      </c>
      <c r="AS583" s="752">
        <f t="shared" si="2496"/>
        <v>11178.755999999999</v>
      </c>
      <c r="AT583" s="752">
        <f t="shared" si="2496"/>
        <v>11178.755999999999</v>
      </c>
      <c r="AU583" s="752">
        <f t="shared" si="2496"/>
        <v>11178.755999999999</v>
      </c>
      <c r="AV583" s="752">
        <f t="shared" si="2496"/>
        <v>11178.755999999999</v>
      </c>
      <c r="AW583" s="752"/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97">2670*$K$1</f>
        <v>11178.755999999999</v>
      </c>
      <c r="BF583" s="752">
        <f t="shared" si="2497"/>
        <v>11178.755999999999</v>
      </c>
      <c r="BG583" s="752">
        <f t="shared" si="2497"/>
        <v>11178.755999999999</v>
      </c>
      <c r="BH583" s="752">
        <f t="shared" si="2497"/>
        <v>11178.755999999999</v>
      </c>
      <c r="BI583" s="752">
        <f t="shared" si="2497"/>
        <v>11178.755999999999</v>
      </c>
      <c r="BJ583" s="752">
        <f t="shared" si="2497"/>
        <v>11178.755999999999</v>
      </c>
      <c r="BK583" s="752">
        <f t="shared" si="2497"/>
        <v>11178.755999999999</v>
      </c>
      <c r="BL583" s="752">
        <f t="shared" si="2497"/>
        <v>11178.755999999999</v>
      </c>
      <c r="BM583" s="752">
        <f t="shared" si="2497"/>
        <v>11178.755999999999</v>
      </c>
      <c r="BN583" s="752">
        <f t="shared" si="2497"/>
        <v>11178.755999999999</v>
      </c>
      <c r="BO583" s="752"/>
      <c r="BP583" s="752"/>
      <c r="BQ583" s="752"/>
      <c r="BR583" s="752"/>
      <c r="BS583" s="752"/>
      <c r="BT583" s="752"/>
      <c r="BU583" s="746"/>
      <c r="BV583" s="752">
        <f t="shared" si="2497"/>
        <v>11178.755999999999</v>
      </c>
      <c r="BW583" s="752">
        <f t="shared" si="2497"/>
        <v>11178.755999999999</v>
      </c>
      <c r="BX583" s="752">
        <f t="shared" si="2497"/>
        <v>11178.755999999999</v>
      </c>
      <c r="BY583" s="752">
        <f t="shared" si="2497"/>
        <v>11178.755999999999</v>
      </c>
      <c r="BZ583" s="878">
        <f>IF(DE583&lt;3,"",(SUM(B583:R583)-MIN(B583:R583)-MAX(B583:R583))/(DE583-2))</f>
        <v>11178.755999999996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2">
        <f t="shared" si="2303"/>
        <v>11178.755999999999</v>
      </c>
      <c r="CE583" s="84">
        <f t="shared" si="2303"/>
        <v>11178.755999999999</v>
      </c>
      <c r="CF583" s="84">
        <f t="shared" si="2303"/>
        <v>11178.755999999999</v>
      </c>
      <c r="CG583" s="84">
        <f t="shared" si="2303"/>
        <v>11178.755999999999</v>
      </c>
      <c r="CH583" s="84">
        <f t="shared" si="2303"/>
        <v>11178.755999999999</v>
      </c>
      <c r="CI583" s="148">
        <f t="shared" si="2303"/>
        <v>11178.755999999999</v>
      </c>
      <c r="CJ583" s="84">
        <f t="shared" si="2303"/>
        <v>11178.755999999999</v>
      </c>
      <c r="CK583" s="84">
        <f t="shared" si="2303"/>
        <v>11178.755999999999</v>
      </c>
      <c r="CL583" s="84">
        <f t="shared" si="2303"/>
        <v>11178.755999999999</v>
      </c>
      <c r="CM583" s="84">
        <f t="shared" si="2303"/>
        <v>11178.755999999999</v>
      </c>
      <c r="CN583" s="512">
        <f t="shared" si="2303"/>
        <v>11178.755999999999</v>
      </c>
      <c r="CO583" s="542" t="str">
        <f t="shared" si="2304"/>
        <v/>
      </c>
      <c r="CP583" s="543" t="str">
        <f t="shared" si="2304"/>
        <v/>
      </c>
      <c r="CQ583" s="543">
        <f t="shared" si="2304"/>
        <v>11178.755999999999</v>
      </c>
      <c r="CR583" s="543">
        <f t="shared" si="2304"/>
        <v>11178.755999999999</v>
      </c>
      <c r="CS583" s="543">
        <f t="shared" si="2304"/>
        <v>11178.755999999999</v>
      </c>
      <c r="CT583" s="543">
        <f t="shared" si="2304"/>
        <v>11178.755999999999</v>
      </c>
      <c r="CU583" s="544">
        <f t="shared" si="2304"/>
        <v>11178.755999999999</v>
      </c>
      <c r="CV583" s="544">
        <f t="shared" si="2304"/>
        <v>11178.755999999999</v>
      </c>
      <c r="CW583" s="544">
        <f t="shared" si="2304"/>
        <v>11178.755999999999</v>
      </c>
      <c r="CX583" s="543">
        <f t="shared" si="2304"/>
        <v>11178.755999999999</v>
      </c>
      <c r="CY583" s="543">
        <f t="shared" si="2304"/>
        <v>11178.755999999999</v>
      </c>
      <c r="CZ583" s="543">
        <f t="shared" si="2304"/>
        <v>11178.755999999999</v>
      </c>
      <c r="DA583" s="543">
        <f t="shared" si="2304"/>
        <v>11178.755999999999</v>
      </c>
      <c r="DB583" s="543" t="str">
        <f t="shared" si="2304"/>
        <v/>
      </c>
      <c r="DC583" s="542" t="str">
        <f t="shared" si="2304"/>
        <v/>
      </c>
      <c r="DD583" s="541" t="str">
        <f t="shared" si="2305"/>
        <v/>
      </c>
      <c r="DE583" s="880">
        <f t="shared" si="2490"/>
        <v>17</v>
      </c>
      <c r="DF583" s="835">
        <f t="shared" si="2491"/>
        <v>11</v>
      </c>
      <c r="DG583" s="835">
        <f t="shared" si="2492"/>
        <v>11</v>
      </c>
      <c r="DH583" s="835">
        <f t="shared" si="2493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4" t="str">
        <f>IF(B582="","",B582*B583/B$46/365/$G$1)</f>
        <v/>
      </c>
      <c r="C584" s="754" t="str">
        <f t="shared" ref="C584" si="2498">IF(C582="","",C582*C583/C$46/365/$G$1)</f>
        <v/>
      </c>
      <c r="D584" s="754" t="str">
        <f t="shared" ref="D584" si="2499">IF(D582="","",D582*D583/D$46/365/$G$1)</f>
        <v/>
      </c>
      <c r="E584" s="754" t="str">
        <f t="shared" ref="E584" si="2500">IF(E582="","",E582*E583/E$46/365/$G$1)</f>
        <v/>
      </c>
      <c r="F584" s="754" t="str">
        <f t="shared" ref="F584" si="2501">IF(F582="","",F582*F583/F$46/365/$G$1)</f>
        <v/>
      </c>
      <c r="G584" s="754" t="str">
        <f t="shared" ref="G584" si="2502">IF(G582="","",G582*G583/G$46/365/$G$1)</f>
        <v/>
      </c>
      <c r="H584" s="754" t="str">
        <f t="shared" ref="H584" si="2503">IF(H582="","",H582*H583/H$46/365/$G$1)</f>
        <v/>
      </c>
      <c r="I584" s="754" t="str">
        <f t="shared" ref="I584" si="2504">IF(I582="","",I582*I583/I$46/365/$G$1)</f>
        <v/>
      </c>
      <c r="J584" s="754" t="str">
        <f t="shared" ref="J584" si="2505">IF(J582="","",J582*J583/J$46/365/$G$1)</f>
        <v/>
      </c>
      <c r="K584" s="754" t="str">
        <f t="shared" ref="K584" si="2506">IF(K582="","",K582*K583/K$46/365/$G$1)</f>
        <v/>
      </c>
      <c r="L584" s="754" t="str">
        <f t="shared" ref="L584" si="2507">IF(L582="","",L582*L583/L$46/365/$G$1)</f>
        <v/>
      </c>
      <c r="M584" s="754" t="str">
        <f t="shared" ref="M584" si="2508">IF(M582="","",M582*M583/M$46/365/$G$1)</f>
        <v/>
      </c>
      <c r="N584" s="754" t="str">
        <f t="shared" ref="N584" si="2509">IF(N582="","",N582*N583/N$46/365/$G$1)</f>
        <v/>
      </c>
      <c r="O584" s="754" t="str">
        <f t="shared" ref="O584" si="2510">IF(O582="","",O582*O583/O$46/365/$G$1)</f>
        <v/>
      </c>
      <c r="P584" s="754" t="str">
        <f t="shared" ref="P584" si="2511">IF(P582="","",P582*P583/P$46/365/$G$1)</f>
        <v/>
      </c>
      <c r="Q584" s="754" t="str">
        <f t="shared" ref="Q584" si="2512">IF(Q582="","",Q582*Q583/Q$46/365/$G$1)</f>
        <v/>
      </c>
      <c r="R584" s="754" t="str">
        <f t="shared" ref="R584" si="2513">IF(R582="","",R582*R583/R$46/365/$G$1)</f>
        <v/>
      </c>
      <c r="S584" s="581"/>
      <c r="T584" s="754" t="str">
        <f>IF(T582="","",T582*T583/T$46/365/$G$1)</f>
        <v/>
      </c>
      <c r="U584" s="754" t="str">
        <f t="shared" ref="U584" si="2514">IF(U582="","",U582*U583/U$46/365/$G$1)</f>
        <v/>
      </c>
      <c r="V584" s="754" t="str">
        <f t="shared" ref="V584" si="2515">IF(V582="","",V582*V583/V$46/365/$G$1)</f>
        <v/>
      </c>
      <c r="W584" s="754" t="str">
        <f t="shared" ref="W584" si="2516">IF(W582="","",W582*W583/W$46/365/$G$1)</f>
        <v/>
      </c>
      <c r="X584" s="754" t="str">
        <f t="shared" ref="X584" si="2517">IF(X582="","",X582*X583/X$46/365/$G$1)</f>
        <v/>
      </c>
      <c r="Y584" s="754" t="str">
        <f t="shared" ref="Y584" si="2518">IF(Y582="","",Y582*Y583/Y$46/365/$G$1)</f>
        <v/>
      </c>
      <c r="Z584" s="754" t="str">
        <f t="shared" ref="Z584" si="2519">IF(Z582="","",Z582*Z583/Z$46/365/$G$1)</f>
        <v/>
      </c>
      <c r="AA584" s="754" t="str">
        <f t="shared" ref="AA584" si="2520">IF(AA582="","",AA582*AA583/AA$46/365/$G$1)</f>
        <v/>
      </c>
      <c r="AB584" s="754" t="str">
        <f t="shared" ref="AB584" si="2521">IF(AB582="","",AB582*AB583/AB$46/365/$G$1)</f>
        <v/>
      </c>
      <c r="AC584" s="754" t="str">
        <f t="shared" ref="AC584" si="2522">IF(AC582="","",AC582*AC583/AC$46/365/$G$1)</f>
        <v/>
      </c>
      <c r="AD584" s="754" t="str">
        <f t="shared" ref="AD584" si="2523">IF(AD582="","",AD582*AD583/AD$46/365/$G$1)</f>
        <v/>
      </c>
      <c r="AE584" s="754"/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24">IF(AM582="","",AM582*AM583/AM$46/365/$G$1)</f>
        <v/>
      </c>
      <c r="AN584" s="754" t="str">
        <f t="shared" ref="AN584" si="2525">IF(AN582="","",AN582*AN583/AN$46/365/$G$1)</f>
        <v/>
      </c>
      <c r="AO584" s="754" t="str">
        <f t="shared" ref="AO584" si="2526">IF(AO582="","",AO582*AO583/AO$46/365/$G$1)</f>
        <v/>
      </c>
      <c r="AP584" s="754" t="str">
        <f t="shared" ref="AP584" si="2527">IF(AP582="","",AP582*AP583/AP$46/365/$G$1)</f>
        <v/>
      </c>
      <c r="AQ584" s="754" t="str">
        <f t="shared" ref="AQ584" si="2528">IF(AQ582="","",AQ582*AQ583/AQ$46/365/$G$1)</f>
        <v/>
      </c>
      <c r="AR584" s="754" t="str">
        <f t="shared" ref="AR584" si="2529">IF(AR582="","",AR582*AR583/AR$46/365/$G$1)</f>
        <v/>
      </c>
      <c r="AS584" s="754" t="str">
        <f t="shared" ref="AS584" si="2530">IF(AS582="","",AS582*AS583/AS$46/365/$G$1)</f>
        <v/>
      </c>
      <c r="AT584" s="754" t="str">
        <f t="shared" ref="AT584" si="2531">IF(AT582="","",AT582*AT583/AT$46/365/$G$1)</f>
        <v/>
      </c>
      <c r="AU584" s="754" t="str">
        <f t="shared" ref="AU584" si="2532">IF(AU582="","",AU582*AU583/AU$46/365/$G$1)</f>
        <v/>
      </c>
      <c r="AV584" s="754" t="str">
        <f t="shared" ref="AV584" si="2533">IF(AV582="","",AV582*AV583/AV$46/365/$G$1)</f>
        <v/>
      </c>
      <c r="AW584" s="754"/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534">IF(BE582="","",BE582*BE583/BE$46/365/$G$1)</f>
        <v/>
      </c>
      <c r="BF584" s="754" t="str">
        <f t="shared" ref="BF584" si="2535">IF(BF582="","",BF582*BF583/BF$46/365/$G$1)</f>
        <v/>
      </c>
      <c r="BG584" s="754" t="str">
        <f t="shared" ref="BG584" si="2536">IF(BG582="","",BG582*BG583/BG$46/365/$G$1)</f>
        <v/>
      </c>
      <c r="BH584" s="754" t="str">
        <f t="shared" ref="BH584" si="2537">IF(BH582="","",BH582*BH583/BH$46/365/$G$1)</f>
        <v/>
      </c>
      <c r="BI584" s="754" t="str">
        <f t="shared" ref="BI584" si="2538">IF(BI582="","",BI582*BI583/BI$46/365/$G$1)</f>
        <v/>
      </c>
      <c r="BJ584" s="754" t="str">
        <f t="shared" ref="BJ584" si="2539">IF(BJ582="","",BJ582*BJ583/BJ$46/365/$G$1)</f>
        <v/>
      </c>
      <c r="BK584" s="754" t="str">
        <f t="shared" ref="BK584" si="2540">IF(BK582="","",BK582*BK583/BK$46/365/$G$1)</f>
        <v/>
      </c>
      <c r="BL584" s="754" t="str">
        <f t="shared" ref="BL584" si="2541">IF(BL582="","",BL582*BL583/BL$46/365/$G$1)</f>
        <v/>
      </c>
      <c r="BM584" s="754" t="str">
        <f t="shared" ref="BM584" si="2542">IF(BM582="","",BM582*BM583/BM$46/365/$G$1)</f>
        <v/>
      </c>
      <c r="BN584" s="754" t="str">
        <f t="shared" ref="BN584" si="2543">IF(BN582="","",BN582*BN583/BN$46/365/$G$1)</f>
        <v/>
      </c>
      <c r="BO584" s="754"/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544">IF(BW581="","",BW581*BW582*BW583/BW$46/365/$G$1)</f>
        <v/>
      </c>
      <c r="BX584" s="754" t="str">
        <f t="shared" si="2544"/>
        <v/>
      </c>
      <c r="BY584" s="754" t="str">
        <f t="shared" si="2544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2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5" t="str">
        <f t="shared" ref="CE584:CN592" si="254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5" t="str">
        <f t="shared" si="2545"/>
        <v/>
      </c>
      <c r="CG584" s="1325" t="str">
        <f t="shared" si="2545"/>
        <v/>
      </c>
      <c r="CH584" s="1325" t="str">
        <f t="shared" si="2545"/>
        <v/>
      </c>
      <c r="CI584" s="1326" t="str">
        <f t="shared" si="2545"/>
        <v/>
      </c>
      <c r="CJ584" s="1325" t="str">
        <f t="shared" si="2545"/>
        <v/>
      </c>
      <c r="CK584" s="1325" t="str">
        <f t="shared" si="2545"/>
        <v/>
      </c>
      <c r="CL584" s="1325" t="str">
        <f t="shared" si="2545"/>
        <v/>
      </c>
      <c r="CM584" s="1325" t="str">
        <f t="shared" si="2545"/>
        <v/>
      </c>
      <c r="CN584" s="1324" t="str">
        <f t="shared" si="2545"/>
        <v/>
      </c>
      <c r="CO584" s="530" t="str">
        <f t="shared" ref="CO584:DC595" si="2546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6"/>
        <v/>
      </c>
      <c r="CQ584" s="531" t="str">
        <f t="shared" si="2546"/>
        <v/>
      </c>
      <c r="CR584" s="531" t="str">
        <f t="shared" si="2546"/>
        <v/>
      </c>
      <c r="CS584" s="531" t="str">
        <f t="shared" si="2546"/>
        <v/>
      </c>
      <c r="CT584" s="531" t="str">
        <f t="shared" si="2546"/>
        <v/>
      </c>
      <c r="CU584" s="532" t="str">
        <f t="shared" si="2546"/>
        <v/>
      </c>
      <c r="CV584" s="532" t="str">
        <f t="shared" si="2546"/>
        <v/>
      </c>
      <c r="CW584" s="532" t="str">
        <f t="shared" si="2546"/>
        <v/>
      </c>
      <c r="CX584" s="531" t="str">
        <f t="shared" si="2546"/>
        <v/>
      </c>
      <c r="CY584" s="531" t="str">
        <f t="shared" si="2546"/>
        <v/>
      </c>
      <c r="CZ584" s="531" t="str">
        <f t="shared" si="2546"/>
        <v/>
      </c>
      <c r="DA584" s="531" t="str">
        <f t="shared" si="2546"/>
        <v/>
      </c>
      <c r="DB584" s="531" t="str">
        <f t="shared" si="2546"/>
        <v/>
      </c>
      <c r="DC584" s="530" t="str">
        <f t="shared" si="2546"/>
        <v/>
      </c>
      <c r="DD584" s="529" t="str">
        <f t="shared" ref="DD584:DD590" si="254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ref="DE584:DE591" si="2548">COUNT(B584:R584)</f>
        <v>0</v>
      </c>
      <c r="DF584" s="99">
        <f t="shared" ref="DF584:DF591" si="2549">COUNT(T584:AJ584)</f>
        <v>0</v>
      </c>
      <c r="DG584" s="99">
        <f t="shared" ref="DG584:DG591" si="2550">COUNT(AL584:BB584)</f>
        <v>0</v>
      </c>
      <c r="DH584" s="99">
        <f t="shared" ref="DH584:DH591" si="2551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2" t="str">
        <f t="shared" si="2303"/>
        <v/>
      </c>
      <c r="CE585" s="84" t="str">
        <f t="shared" si="2545"/>
        <v/>
      </c>
      <c r="CF585" s="84" t="str">
        <f t="shared" si="2545"/>
        <v/>
      </c>
      <c r="CG585" s="84" t="str">
        <f t="shared" si="2545"/>
        <v/>
      </c>
      <c r="CH585" s="84" t="str">
        <f t="shared" si="2545"/>
        <v/>
      </c>
      <c r="CI585" s="148" t="str">
        <f t="shared" si="2545"/>
        <v/>
      </c>
      <c r="CJ585" s="84" t="str">
        <f t="shared" si="2545"/>
        <v/>
      </c>
      <c r="CK585" s="84" t="str">
        <f t="shared" si="2545"/>
        <v/>
      </c>
      <c r="CL585" s="84" t="str">
        <f t="shared" si="2545"/>
        <v/>
      </c>
      <c r="CM585" s="84" t="str">
        <f t="shared" si="2545"/>
        <v/>
      </c>
      <c r="CN585" s="512" t="str">
        <f t="shared" si="2545"/>
        <v/>
      </c>
      <c r="CO585" s="542" t="str">
        <f t="shared" si="2304"/>
        <v/>
      </c>
      <c r="CP585" s="543" t="str">
        <f t="shared" si="2304"/>
        <v/>
      </c>
      <c r="CQ585" s="543" t="str">
        <f t="shared" si="2304"/>
        <v/>
      </c>
      <c r="CR585" s="543" t="str">
        <f t="shared" si="2304"/>
        <v/>
      </c>
      <c r="CS585" s="543" t="str">
        <f t="shared" si="2304"/>
        <v/>
      </c>
      <c r="CT585" s="543" t="str">
        <f t="shared" si="2304"/>
        <v/>
      </c>
      <c r="CU585" s="544" t="str">
        <f t="shared" si="2304"/>
        <v/>
      </c>
      <c r="CV585" s="544" t="str">
        <f t="shared" si="2304"/>
        <v/>
      </c>
      <c r="CW585" s="544" t="str">
        <f t="shared" si="2304"/>
        <v/>
      </c>
      <c r="CX585" s="543" t="str">
        <f t="shared" si="2304"/>
        <v/>
      </c>
      <c r="CY585" s="543" t="str">
        <f t="shared" si="2304"/>
        <v/>
      </c>
      <c r="CZ585" s="543" t="str">
        <f t="shared" si="2304"/>
        <v/>
      </c>
      <c r="DA585" s="543" t="str">
        <f t="shared" si="2304"/>
        <v/>
      </c>
      <c r="DB585" s="543" t="str">
        <f t="shared" si="2304"/>
        <v/>
      </c>
      <c r="DC585" s="542" t="str">
        <f t="shared" si="2546"/>
        <v/>
      </c>
      <c r="DD585" s="541" t="str">
        <f t="shared" si="2305"/>
        <v/>
      </c>
      <c r="DE585" s="880">
        <f t="shared" si="2548"/>
        <v>0</v>
      </c>
      <c r="DF585" s="835">
        <f t="shared" si="2549"/>
        <v>0</v>
      </c>
      <c r="DG585" s="835">
        <f t="shared" si="2550"/>
        <v>0</v>
      </c>
      <c r="DH585" s="835">
        <f t="shared" si="2551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51" t="str">
        <f>IF(B585="","",B582*B585)</f>
        <v/>
      </c>
      <c r="C586" s="751" t="str">
        <f t="shared" ref="C586" si="2552">IF(C585="","",C582*C585)</f>
        <v/>
      </c>
      <c r="D586" s="751" t="str">
        <f t="shared" ref="D586" si="2553">IF(D585="","",D582*D585)</f>
        <v/>
      </c>
      <c r="E586" s="751" t="str">
        <f t="shared" ref="E586" si="2554">IF(E585="","",E582*E585)</f>
        <v/>
      </c>
      <c r="F586" s="751" t="str">
        <f t="shared" ref="F586" si="2555">IF(F585="","",F582*F585)</f>
        <v/>
      </c>
      <c r="G586" s="751" t="str">
        <f t="shared" ref="G586" si="2556">IF(G585="","",G582*G585)</f>
        <v/>
      </c>
      <c r="H586" s="751" t="str">
        <f t="shared" ref="H586" si="2557">IF(H585="","",H582*H585)</f>
        <v/>
      </c>
      <c r="I586" s="751" t="str">
        <f t="shared" ref="I586" si="2558">IF(I585="","",I582*I585)</f>
        <v/>
      </c>
      <c r="J586" s="751" t="str">
        <f t="shared" ref="J586" si="2559">IF(J585="","",J582*J585)</f>
        <v/>
      </c>
      <c r="K586" s="751" t="str">
        <f t="shared" ref="K586" si="2560">IF(K585="","",K582*K585)</f>
        <v/>
      </c>
      <c r="L586" s="751" t="str">
        <f t="shared" ref="L586" si="2561">IF(L585="","",L582*L585)</f>
        <v/>
      </c>
      <c r="M586" s="751" t="str">
        <f t="shared" ref="M586" si="2562">IF(M585="","",M582*M585)</f>
        <v/>
      </c>
      <c r="N586" s="751" t="str">
        <f t="shared" ref="N586" si="2563">IF(N585="","",N582*N585)</f>
        <v/>
      </c>
      <c r="O586" s="751" t="str">
        <f t="shared" ref="O586" si="2564">IF(O585="","",O582*O585)</f>
        <v/>
      </c>
      <c r="P586" s="751" t="str">
        <f t="shared" ref="P586" si="2565">IF(P585="","",P582*P585)</f>
        <v/>
      </c>
      <c r="Q586" s="751" t="str">
        <f t="shared" ref="Q586" si="2566">IF(Q585="","",Q582*Q585)</f>
        <v/>
      </c>
      <c r="R586" s="751" t="str">
        <f t="shared" ref="R586" si="2567">IF(R585="","",R582*R585)</f>
        <v/>
      </c>
      <c r="S586" s="755"/>
      <c r="T586" s="751" t="str">
        <f>IF(T585="","",T582*T585)</f>
        <v/>
      </c>
      <c r="U586" s="751" t="str">
        <f t="shared" ref="U586" si="2568">IF(U585="","",U582*U585)</f>
        <v/>
      </c>
      <c r="V586" s="751" t="str">
        <f t="shared" ref="V586" si="2569">IF(V585="","",V582*V585)</f>
        <v/>
      </c>
      <c r="W586" s="751" t="str">
        <f t="shared" ref="W586" si="2570">IF(W585="","",W582*W585)</f>
        <v/>
      </c>
      <c r="X586" s="751" t="str">
        <f t="shared" ref="X586" si="2571">IF(X585="","",X582*X585)</f>
        <v/>
      </c>
      <c r="Y586" s="751" t="str">
        <f t="shared" ref="Y586" si="2572">IF(Y585="","",Y582*Y585)</f>
        <v/>
      </c>
      <c r="Z586" s="751" t="str">
        <f t="shared" ref="Z586" si="2573">IF(Z585="","",Z582*Z585)</f>
        <v/>
      </c>
      <c r="AA586" s="751" t="str">
        <f t="shared" ref="AA586" si="2574">IF(AA585="","",AA582*AA585)</f>
        <v/>
      </c>
      <c r="AB586" s="751" t="str">
        <f t="shared" ref="AB586" si="2575">IF(AB585="","",AB582*AB585)</f>
        <v/>
      </c>
      <c r="AC586" s="751" t="str">
        <f t="shared" ref="AC586" si="2576">IF(AC585="","",AC582*AC585)</f>
        <v/>
      </c>
      <c r="AD586" s="751" t="str">
        <f t="shared" ref="AD586" si="2577">IF(AD585="","",AD582*AD585)</f>
        <v/>
      </c>
      <c r="AE586" s="751"/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78">IF(AM585="","",AM582*AM585)</f>
        <v/>
      </c>
      <c r="AN586" s="751" t="str">
        <f t="shared" ref="AN586" si="2579">IF(AN585="","",AN582*AN585)</f>
        <v/>
      </c>
      <c r="AO586" s="751" t="str">
        <f t="shared" ref="AO586" si="2580">IF(AO585="","",AO582*AO585)</f>
        <v/>
      </c>
      <c r="AP586" s="751" t="str">
        <f t="shared" ref="AP586" si="2581">IF(AP585="","",AP582*AP585)</f>
        <v/>
      </c>
      <c r="AQ586" s="751" t="str">
        <f t="shared" ref="AQ586" si="2582">IF(AQ585="","",AQ582*AQ585)</f>
        <v/>
      </c>
      <c r="AR586" s="751" t="str">
        <f t="shared" ref="AR586" si="2583">IF(AR585="","",AR582*AR585)</f>
        <v/>
      </c>
      <c r="AS586" s="751" t="str">
        <f t="shared" ref="AS586" si="2584">IF(AS585="","",AS582*AS585)</f>
        <v/>
      </c>
      <c r="AT586" s="751" t="str">
        <f t="shared" ref="AT586" si="2585">IF(AT585="","",AT582*AT585)</f>
        <v/>
      </c>
      <c r="AU586" s="751" t="str">
        <f t="shared" ref="AU586" si="2586">IF(AU585="","",AU582*AU585)</f>
        <v/>
      </c>
      <c r="AV586" s="751" t="str">
        <f t="shared" ref="AV586" si="2587">IF(AV585="","",AV582*AV585)</f>
        <v/>
      </c>
      <c r="AW586" s="751"/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88">IF(BE585="","",BE582*BE585)</f>
        <v/>
      </c>
      <c r="BF586" s="751" t="str">
        <f t="shared" ref="BF586" si="2589">IF(BF585="","",BF582*BF585)</f>
        <v/>
      </c>
      <c r="BG586" s="751" t="str">
        <f t="shared" ref="BG586" si="2590">IF(BG585="","",BG582*BG585)</f>
        <v/>
      </c>
      <c r="BH586" s="751" t="str">
        <f t="shared" ref="BH586" si="2591">IF(BH585="","",BH582*BH585)</f>
        <v/>
      </c>
      <c r="BI586" s="751" t="str">
        <f t="shared" ref="BI586" si="2592">IF(BI585="","",BI582*BI585)</f>
        <v/>
      </c>
      <c r="BJ586" s="751" t="str">
        <f t="shared" ref="BJ586" si="2593">IF(BJ585="","",BJ582*BJ585)</f>
        <v/>
      </c>
      <c r="BK586" s="751" t="str">
        <f t="shared" ref="BK586" si="2594">IF(BK585="","",BK582*BK585)</f>
        <v/>
      </c>
      <c r="BL586" s="751" t="str">
        <f t="shared" ref="BL586" si="2595">IF(BL585="","",BL582*BL585)</f>
        <v/>
      </c>
      <c r="BM586" s="751" t="str">
        <f t="shared" ref="BM586" si="2596">IF(BM585="","",BM582*BM585)</f>
        <v/>
      </c>
      <c r="BN586" s="751" t="str">
        <f t="shared" ref="BN586" si="2597">IF(BN585="","",BN582*BN585)</f>
        <v/>
      </c>
      <c r="BO586" s="751"/>
      <c r="BP586" s="751"/>
      <c r="BQ586" s="751"/>
      <c r="BR586" s="751"/>
      <c r="BS586" s="751"/>
      <c r="BT586" s="751"/>
      <c r="BU586" s="755"/>
      <c r="BV586" s="751" t="str">
        <f t="shared" ref="BV586" si="2598">IF(BV585="","",BV582*BV585)</f>
        <v/>
      </c>
      <c r="BW586" s="751" t="str">
        <f t="shared" ref="BW586" si="2599">IF(BW585="","",BW582*BW585)</f>
        <v/>
      </c>
      <c r="BX586" s="751" t="str">
        <f t="shared" ref="BX586" si="2600">IF(BX585="","",BX582*BX585)</f>
        <v/>
      </c>
      <c r="BY586" s="751" t="str">
        <f t="shared" ref="BY586" si="260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2" t="str">
        <f t="shared" ref="CD586:CD587" si="260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5"/>
        <v/>
      </c>
      <c r="CF586" s="84" t="str">
        <f t="shared" si="2545"/>
        <v/>
      </c>
      <c r="CG586" s="84" t="str">
        <f t="shared" si="2545"/>
        <v/>
      </c>
      <c r="CH586" s="84" t="str">
        <f t="shared" si="2545"/>
        <v/>
      </c>
      <c r="CI586" s="148" t="str">
        <f t="shared" si="2545"/>
        <v/>
      </c>
      <c r="CJ586" s="84" t="str">
        <f t="shared" si="2545"/>
        <v/>
      </c>
      <c r="CK586" s="84" t="str">
        <f t="shared" si="2545"/>
        <v/>
      </c>
      <c r="CL586" s="84" t="str">
        <f t="shared" si="2545"/>
        <v/>
      </c>
      <c r="CM586" s="84" t="str">
        <f t="shared" si="2545"/>
        <v/>
      </c>
      <c r="CN586" s="512" t="str">
        <f t="shared" si="2545"/>
        <v/>
      </c>
      <c r="CO586" s="542" t="str">
        <f t="shared" ref="CO586:DB586" si="2603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3"/>
        <v/>
      </c>
      <c r="CQ586" s="543" t="str">
        <f t="shared" si="2603"/>
        <v/>
      </c>
      <c r="CR586" s="543" t="str">
        <f t="shared" si="2603"/>
        <v/>
      </c>
      <c r="CS586" s="543" t="str">
        <f t="shared" si="2603"/>
        <v/>
      </c>
      <c r="CT586" s="543" t="str">
        <f t="shared" si="2603"/>
        <v/>
      </c>
      <c r="CU586" s="544" t="str">
        <f t="shared" si="2603"/>
        <v/>
      </c>
      <c r="CV586" s="544" t="str">
        <f t="shared" si="2603"/>
        <v/>
      </c>
      <c r="CW586" s="544" t="str">
        <f t="shared" si="2603"/>
        <v/>
      </c>
      <c r="CX586" s="543" t="str">
        <f t="shared" si="2603"/>
        <v/>
      </c>
      <c r="CY586" s="543" t="str">
        <f t="shared" si="2603"/>
        <v/>
      </c>
      <c r="CZ586" s="543" t="str">
        <f t="shared" si="2603"/>
        <v/>
      </c>
      <c r="DA586" s="543" t="str">
        <f t="shared" si="2603"/>
        <v/>
      </c>
      <c r="DB586" s="543" t="str">
        <f t="shared" si="2603"/>
        <v/>
      </c>
      <c r="DC586" s="542" t="str">
        <f t="shared" si="2546"/>
        <v/>
      </c>
      <c r="DD586" s="541" t="str">
        <f t="shared" si="2305"/>
        <v/>
      </c>
      <c r="DE586" s="880">
        <f t="shared" ref="DE586" si="2604">COUNT(B586:R586)</f>
        <v>0</v>
      </c>
      <c r="DF586" s="835">
        <f t="shared" ref="DF586" si="2605">COUNT(T586:AJ586)</f>
        <v>0</v>
      </c>
      <c r="DG586" s="835">
        <f t="shared" ref="DG586" si="2606">COUNT(AL586:BB586)</f>
        <v>0</v>
      </c>
      <c r="DH586" s="835">
        <f t="shared" ref="DH586" si="2607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5" t="s">
        <v>764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4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4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4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4"/>
      <c r="BV587" s="312"/>
      <c r="BW587" s="312"/>
      <c r="BX587" s="312">
        <v>2</v>
      </c>
      <c r="BY587" s="312">
        <v>1</v>
      </c>
      <c r="BZ587" s="885"/>
      <c r="CA587" s="885"/>
      <c r="CB587" s="885"/>
      <c r="CC587" s="886"/>
      <c r="CD587" s="512">
        <f t="shared" si="2602"/>
        <v>1</v>
      </c>
      <c r="CE587" s="84">
        <f t="shared" si="2545"/>
        <v>1</v>
      </c>
      <c r="CF587" s="84">
        <f t="shared" si="2545"/>
        <v>1</v>
      </c>
      <c r="CG587" s="84">
        <f t="shared" si="2545"/>
        <v>1</v>
      </c>
      <c r="CH587" s="84">
        <f t="shared" si="2545"/>
        <v>1</v>
      </c>
      <c r="CI587" s="148">
        <f t="shared" si="2545"/>
        <v>1</v>
      </c>
      <c r="CJ587" s="84">
        <f t="shared" si="2545"/>
        <v>1</v>
      </c>
      <c r="CK587" s="84">
        <f t="shared" si="2545"/>
        <v>1</v>
      </c>
      <c r="CL587" s="84">
        <f t="shared" si="2545"/>
        <v>1</v>
      </c>
      <c r="CM587" s="84">
        <f t="shared" si="2545"/>
        <v>1</v>
      </c>
      <c r="CN587" s="512">
        <f t="shared" si="2545"/>
        <v>2</v>
      </c>
      <c r="CO587" s="530" t="str">
        <f t="shared" si="2546"/>
        <v/>
      </c>
      <c r="CP587" s="531" t="str">
        <f t="shared" si="2546"/>
        <v/>
      </c>
      <c r="CQ587" s="531">
        <f t="shared" si="2546"/>
        <v>1</v>
      </c>
      <c r="CR587" s="531">
        <f t="shared" si="2546"/>
        <v>1</v>
      </c>
      <c r="CS587" s="531">
        <f t="shared" si="2546"/>
        <v>1</v>
      </c>
      <c r="CT587" s="531">
        <f t="shared" si="2546"/>
        <v>1</v>
      </c>
      <c r="CU587" s="532">
        <f t="shared" si="2546"/>
        <v>1</v>
      </c>
      <c r="CV587" s="532">
        <f t="shared" si="2546"/>
        <v>1</v>
      </c>
      <c r="CW587" s="532">
        <f t="shared" si="2546"/>
        <v>1</v>
      </c>
      <c r="CX587" s="531">
        <f t="shared" si="2546"/>
        <v>1</v>
      </c>
      <c r="CY587" s="531">
        <f t="shared" si="2546"/>
        <v>1</v>
      </c>
      <c r="CZ587" s="531">
        <f t="shared" si="2546"/>
        <v>1</v>
      </c>
      <c r="DA587" s="531">
        <f t="shared" si="2546"/>
        <v>2</v>
      </c>
      <c r="DB587" s="531" t="str">
        <f t="shared" si="2546"/>
        <v/>
      </c>
      <c r="DC587" s="530" t="str">
        <f t="shared" si="2546"/>
        <v/>
      </c>
      <c r="DD587" s="529" t="str">
        <f t="shared" si="2547"/>
        <v/>
      </c>
      <c r="DE587" s="880">
        <f t="shared" si="2548"/>
        <v>0</v>
      </c>
      <c r="DF587" s="835">
        <f t="shared" si="2549"/>
        <v>0</v>
      </c>
      <c r="DG587" s="835">
        <f t="shared" si="2550"/>
        <v>5</v>
      </c>
      <c r="DH587" s="835">
        <f t="shared" si="2551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/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>
        <v>12</v>
      </c>
      <c r="AP588" s="633"/>
      <c r="AQ588" s="633">
        <v>12</v>
      </c>
      <c r="AR588" s="633">
        <v>12</v>
      </c>
      <c r="AS588" s="633"/>
      <c r="AT588" s="633">
        <v>12</v>
      </c>
      <c r="AU588" s="633">
        <v>12</v>
      </c>
      <c r="AV588" s="633"/>
      <c r="AW588" s="633"/>
      <c r="AX588" s="633"/>
      <c r="AY588" s="633"/>
      <c r="AZ588" s="633"/>
      <c r="BA588" s="633"/>
      <c r="BB588" s="633"/>
      <c r="BC588" s="696"/>
      <c r="BD588" s="633">
        <v>12</v>
      </c>
      <c r="BE588" s="633">
        <v>12</v>
      </c>
      <c r="BF588" s="633">
        <v>12</v>
      </c>
      <c r="BG588" s="633">
        <v>12</v>
      </c>
      <c r="BH588" s="633">
        <v>12</v>
      </c>
      <c r="BI588" s="633">
        <v>12</v>
      </c>
      <c r="BJ588" s="633">
        <v>12</v>
      </c>
      <c r="BK588" s="633">
        <v>12</v>
      </c>
      <c r="BL588" s="633">
        <v>12</v>
      </c>
      <c r="BM588" s="633">
        <v>12</v>
      </c>
      <c r="BN588" s="633">
        <v>12</v>
      </c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>
        <f>IF(DG588&lt;3,"",(SUM(AL588:BB588)-MIN(AL588:BB588)-MAX(AL588:BB588))/(DG588-2))</f>
        <v>12</v>
      </c>
      <c r="CC588" s="879">
        <f>IF(DH588&lt;3,"",(SUM(BD588:BT588)-MIN(BD588:BT588)-MAX(BD588:BT588))/(DH588-2))</f>
        <v>12</v>
      </c>
      <c r="CD588" s="512">
        <f t="shared" ref="CD588:CN596" si="260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12</v>
      </c>
      <c r="CE588" s="84">
        <f t="shared" si="2545"/>
        <v>12</v>
      </c>
      <c r="CF588" s="84">
        <f t="shared" si="2545"/>
        <v>12</v>
      </c>
      <c r="CG588" s="84">
        <f t="shared" si="2545"/>
        <v>12</v>
      </c>
      <c r="CH588" s="84">
        <f t="shared" si="2545"/>
        <v>12</v>
      </c>
      <c r="CI588" s="148">
        <f t="shared" si="2545"/>
        <v>12</v>
      </c>
      <c r="CJ588" s="84">
        <f t="shared" si="2545"/>
        <v>12</v>
      </c>
      <c r="CK588" s="84">
        <f t="shared" si="2545"/>
        <v>12</v>
      </c>
      <c r="CL588" s="84">
        <f t="shared" si="2545"/>
        <v>12</v>
      </c>
      <c r="CM588" s="84">
        <f t="shared" si="2545"/>
        <v>12</v>
      </c>
      <c r="CN588" s="512">
        <f t="shared" si="2545"/>
        <v>12</v>
      </c>
      <c r="CO588" s="542" t="str">
        <f t="shared" si="2546"/>
        <v/>
      </c>
      <c r="CP588" s="543" t="str">
        <f t="shared" si="2546"/>
        <v/>
      </c>
      <c r="CQ588" s="543">
        <f t="shared" si="2546"/>
        <v>12</v>
      </c>
      <c r="CR588" s="543">
        <f t="shared" si="2546"/>
        <v>12</v>
      </c>
      <c r="CS588" s="543">
        <f t="shared" si="2546"/>
        <v>12</v>
      </c>
      <c r="CT588" s="543">
        <f t="shared" si="2546"/>
        <v>12</v>
      </c>
      <c r="CU588" s="544">
        <f t="shared" si="2546"/>
        <v>12</v>
      </c>
      <c r="CV588" s="544">
        <f t="shared" si="2546"/>
        <v>12</v>
      </c>
      <c r="CW588" s="544">
        <f t="shared" si="2546"/>
        <v>12</v>
      </c>
      <c r="CX588" s="543">
        <f t="shared" si="2546"/>
        <v>12</v>
      </c>
      <c r="CY588" s="543">
        <f t="shared" si="2546"/>
        <v>12</v>
      </c>
      <c r="CZ588" s="543">
        <f t="shared" si="2546"/>
        <v>12</v>
      </c>
      <c r="DA588" s="543">
        <f t="shared" si="2546"/>
        <v>12</v>
      </c>
      <c r="DB588" s="543" t="str">
        <f t="shared" si="2546"/>
        <v/>
      </c>
      <c r="DC588" s="542" t="str">
        <f t="shared" si="2546"/>
        <v/>
      </c>
      <c r="DD588" s="541" t="str">
        <f t="shared" si="2305"/>
        <v/>
      </c>
      <c r="DE588" s="880">
        <f t="shared" ref="DE588" si="2609">COUNT(B588:R588)</f>
        <v>0</v>
      </c>
      <c r="DF588" s="835">
        <f t="shared" ref="DF588" si="2610">COUNT(T588:AJ588)</f>
        <v>0</v>
      </c>
      <c r="DG588" s="835">
        <f t="shared" ref="DG588" si="2611">COUNT(AL588:BB588)</f>
        <v>5</v>
      </c>
      <c r="DH588" s="835">
        <f t="shared" ref="DH588" si="2612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4" t="s">
        <v>288</v>
      </c>
      <c r="B589" s="752">
        <f>3322*$K$1</f>
        <v>13908.5496</v>
      </c>
      <c r="C589" s="752">
        <f t="shared" ref="C589:R589" si="2613">3322*$K$1</f>
        <v>13908.5496</v>
      </c>
      <c r="D589" s="752">
        <f t="shared" si="2613"/>
        <v>13908.5496</v>
      </c>
      <c r="E589" s="752">
        <f t="shared" si="2613"/>
        <v>13908.5496</v>
      </c>
      <c r="F589" s="752">
        <f t="shared" si="2613"/>
        <v>13908.5496</v>
      </c>
      <c r="G589" s="752">
        <f t="shared" si="2613"/>
        <v>13908.5496</v>
      </c>
      <c r="H589" s="752">
        <f t="shared" si="2613"/>
        <v>13908.5496</v>
      </c>
      <c r="I589" s="752">
        <f t="shared" si="2613"/>
        <v>13908.5496</v>
      </c>
      <c r="J589" s="752">
        <f t="shared" si="2613"/>
        <v>13908.5496</v>
      </c>
      <c r="K589" s="752">
        <f t="shared" si="2613"/>
        <v>13908.5496</v>
      </c>
      <c r="L589" s="752">
        <f t="shared" si="2613"/>
        <v>13908.5496</v>
      </c>
      <c r="M589" s="752">
        <f t="shared" si="2613"/>
        <v>13908.5496</v>
      </c>
      <c r="N589" s="752">
        <f t="shared" si="2613"/>
        <v>13908.5496</v>
      </c>
      <c r="O589" s="752">
        <f t="shared" si="2613"/>
        <v>13908.5496</v>
      </c>
      <c r="P589" s="752">
        <f t="shared" si="2613"/>
        <v>13908.5496</v>
      </c>
      <c r="Q589" s="752">
        <f t="shared" si="2613"/>
        <v>13908.5496</v>
      </c>
      <c r="R589" s="752">
        <f t="shared" si="2613"/>
        <v>13908.5496</v>
      </c>
      <c r="S589" s="595"/>
      <c r="T589" s="752">
        <f>3322*$K$1</f>
        <v>13908.5496</v>
      </c>
      <c r="U589" s="752">
        <f t="shared" ref="U589:AD589" si="2614">3322*$K$1</f>
        <v>13908.5496</v>
      </c>
      <c r="V589" s="752">
        <f t="shared" si="2614"/>
        <v>13908.5496</v>
      </c>
      <c r="W589" s="752">
        <f t="shared" si="2614"/>
        <v>13908.5496</v>
      </c>
      <c r="X589" s="752">
        <f t="shared" si="2614"/>
        <v>13908.5496</v>
      </c>
      <c r="Y589" s="752">
        <f t="shared" si="2614"/>
        <v>13908.5496</v>
      </c>
      <c r="Z589" s="752">
        <f t="shared" si="2614"/>
        <v>13908.5496</v>
      </c>
      <c r="AA589" s="752">
        <f t="shared" si="2614"/>
        <v>13908.5496</v>
      </c>
      <c r="AB589" s="752">
        <f t="shared" si="2614"/>
        <v>13908.5496</v>
      </c>
      <c r="AC589" s="752">
        <f t="shared" si="2614"/>
        <v>13908.5496</v>
      </c>
      <c r="AD589" s="752">
        <f t="shared" si="2614"/>
        <v>13908.5496</v>
      </c>
      <c r="AE589" s="752"/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V589" si="2615">3322*$K$1</f>
        <v>13908.5496</v>
      </c>
      <c r="AN589" s="752">
        <f t="shared" si="2615"/>
        <v>13908.5496</v>
      </c>
      <c r="AO589" s="752">
        <f t="shared" si="2615"/>
        <v>13908.5496</v>
      </c>
      <c r="AP589" s="752">
        <f t="shared" si="2615"/>
        <v>13908.5496</v>
      </c>
      <c r="AQ589" s="752">
        <f t="shared" si="2615"/>
        <v>13908.5496</v>
      </c>
      <c r="AR589" s="752">
        <f t="shared" si="2615"/>
        <v>13908.5496</v>
      </c>
      <c r="AS589" s="752">
        <f t="shared" si="2615"/>
        <v>13908.5496</v>
      </c>
      <c r="AT589" s="752">
        <f t="shared" si="2615"/>
        <v>13908.5496</v>
      </c>
      <c r="AU589" s="752">
        <f t="shared" si="2615"/>
        <v>13908.5496</v>
      </c>
      <c r="AV589" s="752">
        <f t="shared" si="2615"/>
        <v>13908.5496</v>
      </c>
      <c r="AW589" s="752"/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616">3322*$K$1</f>
        <v>13908.5496</v>
      </c>
      <c r="BF589" s="752">
        <f t="shared" si="2616"/>
        <v>13908.5496</v>
      </c>
      <c r="BG589" s="752">
        <f t="shared" si="2616"/>
        <v>13908.5496</v>
      </c>
      <c r="BH589" s="752">
        <f t="shared" si="2616"/>
        <v>13908.5496</v>
      </c>
      <c r="BI589" s="752">
        <f t="shared" si="2616"/>
        <v>13908.5496</v>
      </c>
      <c r="BJ589" s="752">
        <f t="shared" si="2616"/>
        <v>13908.5496</v>
      </c>
      <c r="BK589" s="752">
        <f t="shared" si="2616"/>
        <v>13908.5496</v>
      </c>
      <c r="BL589" s="752">
        <f t="shared" si="2616"/>
        <v>13908.5496</v>
      </c>
      <c r="BM589" s="752">
        <f t="shared" si="2616"/>
        <v>13908.5496</v>
      </c>
      <c r="BN589" s="752">
        <f t="shared" si="2616"/>
        <v>13908.5496</v>
      </c>
      <c r="BO589" s="752"/>
      <c r="BP589" s="752"/>
      <c r="BQ589" s="752"/>
      <c r="BR589" s="752"/>
      <c r="BS589" s="752"/>
      <c r="BT589" s="752"/>
      <c r="BU589" s="746"/>
      <c r="BV589" s="752">
        <f t="shared" si="2616"/>
        <v>13908.5496</v>
      </c>
      <c r="BW589" s="752">
        <f t="shared" si="2616"/>
        <v>13908.5496</v>
      </c>
      <c r="BX589" s="752">
        <f t="shared" si="2616"/>
        <v>13908.5496</v>
      </c>
      <c r="BY589" s="752">
        <f t="shared" si="2616"/>
        <v>13908.5496</v>
      </c>
      <c r="BZ589" s="878">
        <f>IF(DE589&lt;3,"",(SUM(B589:R589)-MIN(B589:R589)-MAX(B589:R589))/(DE589-2))</f>
        <v>13908.5496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2">
        <f t="shared" si="2608"/>
        <v>13908.5496</v>
      </c>
      <c r="CE589" s="84">
        <f t="shared" si="2545"/>
        <v>13908.5496</v>
      </c>
      <c r="CF589" s="84">
        <f t="shared" si="2545"/>
        <v>13908.5496</v>
      </c>
      <c r="CG589" s="84">
        <f t="shared" si="2545"/>
        <v>13908.5496</v>
      </c>
      <c r="CH589" s="84">
        <f t="shared" si="2545"/>
        <v>13908.5496</v>
      </c>
      <c r="CI589" s="148">
        <f t="shared" si="2545"/>
        <v>13908.5496</v>
      </c>
      <c r="CJ589" s="84">
        <f t="shared" si="2545"/>
        <v>13908.5496</v>
      </c>
      <c r="CK589" s="84">
        <f t="shared" si="2545"/>
        <v>13908.5496</v>
      </c>
      <c r="CL589" s="84">
        <f t="shared" si="2545"/>
        <v>13908.5496</v>
      </c>
      <c r="CM589" s="84">
        <f t="shared" si="2545"/>
        <v>13908.5496</v>
      </c>
      <c r="CN589" s="512">
        <f t="shared" si="2545"/>
        <v>13908.5496</v>
      </c>
      <c r="CO589" s="542" t="str">
        <f t="shared" si="2546"/>
        <v/>
      </c>
      <c r="CP589" s="543" t="str">
        <f t="shared" si="2546"/>
        <v/>
      </c>
      <c r="CQ589" s="543">
        <f t="shared" si="2546"/>
        <v>13908.5496</v>
      </c>
      <c r="CR589" s="543">
        <f t="shared" si="2546"/>
        <v>13908.5496</v>
      </c>
      <c r="CS589" s="543">
        <f t="shared" si="2546"/>
        <v>13908.5496</v>
      </c>
      <c r="CT589" s="543">
        <f t="shared" si="2546"/>
        <v>13908.5496</v>
      </c>
      <c r="CU589" s="544">
        <f t="shared" si="2546"/>
        <v>13908.5496</v>
      </c>
      <c r="CV589" s="544">
        <f t="shared" si="2546"/>
        <v>13908.5496</v>
      </c>
      <c r="CW589" s="544">
        <f t="shared" si="2546"/>
        <v>13908.5496</v>
      </c>
      <c r="CX589" s="543">
        <f t="shared" si="2546"/>
        <v>13908.5496</v>
      </c>
      <c r="CY589" s="543">
        <f t="shared" si="2546"/>
        <v>13908.5496</v>
      </c>
      <c r="CZ589" s="543">
        <f t="shared" si="2546"/>
        <v>13908.5496</v>
      </c>
      <c r="DA589" s="543">
        <f t="shared" si="2546"/>
        <v>13908.5496</v>
      </c>
      <c r="DB589" s="543" t="str">
        <f t="shared" si="2546"/>
        <v/>
      </c>
      <c r="DC589" s="542" t="str">
        <f t="shared" si="2546"/>
        <v/>
      </c>
      <c r="DD589" s="541" t="str">
        <f t="shared" si="2305"/>
        <v/>
      </c>
      <c r="DE589" s="880">
        <f t="shared" ref="DE589" si="2617">COUNT(B589:R589)</f>
        <v>17</v>
      </c>
      <c r="DF589" s="835">
        <f t="shared" ref="DF589" si="2618">COUNT(T589:AJ589)</f>
        <v>11</v>
      </c>
      <c r="DG589" s="835">
        <f t="shared" ref="DG589" si="2619">COUNT(AL589:BB589)</f>
        <v>11</v>
      </c>
      <c r="DH589" s="835">
        <f t="shared" ref="DH589" si="2620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4" t="str">
        <f>IF(B588="","",B588*B589/B$46/365/$G$1)</f>
        <v/>
      </c>
      <c r="C590" s="754" t="str">
        <f t="shared" ref="C590" si="2621">IF(C588="","",C588*C589/C$46/365/$G$1)</f>
        <v/>
      </c>
      <c r="D590" s="754" t="str">
        <f t="shared" ref="D590" si="2622">IF(D588="","",D588*D589/D$46/365/$G$1)</f>
        <v/>
      </c>
      <c r="E590" s="754" t="str">
        <f t="shared" ref="E590" si="2623">IF(E588="","",E588*E589/E$46/365/$G$1)</f>
        <v/>
      </c>
      <c r="F590" s="754" t="str">
        <f t="shared" ref="F590" si="2624">IF(F588="","",F588*F589/F$46/365/$G$1)</f>
        <v/>
      </c>
      <c r="G590" s="754" t="str">
        <f t="shared" ref="G590" si="2625">IF(G588="","",G588*G589/G$46/365/$G$1)</f>
        <v/>
      </c>
      <c r="H590" s="754" t="str">
        <f t="shared" ref="H590" si="2626">IF(H588="","",H588*H589/H$46/365/$G$1)</f>
        <v/>
      </c>
      <c r="I590" s="754" t="str">
        <f t="shared" ref="I590" si="2627">IF(I588="","",I588*I589/I$46/365/$G$1)</f>
        <v/>
      </c>
      <c r="J590" s="754" t="str">
        <f t="shared" ref="J590" si="2628">IF(J588="","",J588*J589/J$46/365/$G$1)</f>
        <v/>
      </c>
      <c r="K590" s="754" t="str">
        <f t="shared" ref="K590" si="2629">IF(K588="","",K588*K589/K$46/365/$G$1)</f>
        <v/>
      </c>
      <c r="L590" s="754" t="str">
        <f t="shared" ref="L590" si="2630">IF(L588="","",L588*L589/L$46/365/$G$1)</f>
        <v/>
      </c>
      <c r="M590" s="754" t="str">
        <f t="shared" ref="M590" si="2631">IF(M588="","",M588*M589/M$46/365/$G$1)</f>
        <v/>
      </c>
      <c r="N590" s="754" t="str">
        <f t="shared" ref="N590" si="2632">IF(N588="","",N588*N589/N$46/365/$G$1)</f>
        <v/>
      </c>
      <c r="O590" s="754" t="str">
        <f t="shared" ref="O590" si="2633">IF(O588="","",O588*O589/O$46/365/$G$1)</f>
        <v/>
      </c>
      <c r="P590" s="754" t="str">
        <f t="shared" ref="P590" si="2634">IF(P588="","",P588*P589/P$46/365/$G$1)</f>
        <v/>
      </c>
      <c r="Q590" s="754" t="str">
        <f t="shared" ref="Q590" si="2635">IF(Q588="","",Q588*Q589/Q$46/365/$G$1)</f>
        <v/>
      </c>
      <c r="R590" s="754" t="str">
        <f t="shared" ref="R590" si="2636">IF(R588="","",R588*R589/R$46/365/$G$1)</f>
        <v/>
      </c>
      <c r="S590" s="581"/>
      <c r="T590" s="754" t="str">
        <f>IF(T588="","",T588*T589/T$46/365/$G$1)</f>
        <v/>
      </c>
      <c r="U590" s="754" t="str">
        <f t="shared" ref="U590" si="2637">IF(U588="","",U588*U589/U$46/365/$G$1)</f>
        <v/>
      </c>
      <c r="V590" s="754" t="str">
        <f t="shared" ref="V590" si="2638">IF(V588="","",V588*V589/V$46/365/$G$1)</f>
        <v/>
      </c>
      <c r="W590" s="754" t="str">
        <f t="shared" ref="W590" si="2639">IF(W588="","",W588*W589/W$46/365/$G$1)</f>
        <v/>
      </c>
      <c r="X590" s="754" t="str">
        <f t="shared" ref="X590" si="2640">IF(X588="","",X588*X589/X$46/365/$G$1)</f>
        <v/>
      </c>
      <c r="Y590" s="754" t="str">
        <f t="shared" ref="Y590" si="2641">IF(Y588="","",Y588*Y589/Y$46/365/$G$1)</f>
        <v/>
      </c>
      <c r="Z590" s="754" t="str">
        <f t="shared" ref="Z590" si="2642">IF(Z588="","",Z588*Z589/Z$46/365/$G$1)</f>
        <v/>
      </c>
      <c r="AA590" s="754" t="str">
        <f t="shared" ref="AA590" si="2643">IF(AA588="","",AA588*AA589/AA$46/365/$G$1)</f>
        <v/>
      </c>
      <c r="AB590" s="754" t="str">
        <f t="shared" ref="AB590" si="2644">IF(AB588="","",AB588*AB589/AB$46/365/$G$1)</f>
        <v/>
      </c>
      <c r="AC590" s="754" t="str">
        <f t="shared" ref="AC590" si="2645">IF(AC588="","",AC588*AC589/AC$46/365/$G$1)</f>
        <v/>
      </c>
      <c r="AD590" s="754" t="str">
        <f t="shared" ref="AD590" si="2646">IF(AD588="","",AD588*AD589/AD$46/365/$G$1)</f>
        <v/>
      </c>
      <c r="AE590" s="754"/>
      <c r="AF590" s="754"/>
      <c r="AG590" s="754"/>
      <c r="AH590" s="754"/>
      <c r="AI590" s="754"/>
      <c r="AJ590" s="754"/>
      <c r="AK590" s="581"/>
      <c r="AL590" s="754" t="str">
        <f>IF(AL588="","",AL588*AL589/AL$46/365/$G$1)</f>
        <v/>
      </c>
      <c r="AM590" s="754" t="str">
        <f t="shared" ref="AM590" si="2647">IF(AM588="","",AM588*AM589/AM$46/365/$G$1)</f>
        <v/>
      </c>
      <c r="AN590" s="754" t="str">
        <f t="shared" ref="AN590" si="2648">IF(AN588="","",AN588*AN589/AN$46/365/$G$1)</f>
        <v/>
      </c>
      <c r="AO590" s="754">
        <f t="shared" ref="AO590" si="2649">IF(AO588="","",AO588*AO589/AO$46/365/$G$1)</f>
        <v>7.4231718199608615E-3</v>
      </c>
      <c r="AP590" s="754" t="str">
        <f t="shared" ref="AP590" si="2650">IF(AP588="","",AP588*AP589/AP$46/365/$G$1)</f>
        <v/>
      </c>
      <c r="AQ590" s="754">
        <f t="shared" ref="AQ590" si="2651">IF(AQ588="","",AQ588*AQ589/AQ$46/365/$G$1)</f>
        <v>8.6603671232876722E-3</v>
      </c>
      <c r="AR590" s="754">
        <f t="shared" ref="AR590" si="2652">IF(AR588="","",AR588*AR589/AR$46/365/$G$1)</f>
        <v>7.4231718199608615E-3</v>
      </c>
      <c r="AS590" s="754" t="str">
        <f t="shared" ref="AS590" si="2653">IF(AS588="","",AS588*AS589/AS$46/365/$G$1)</f>
        <v/>
      </c>
      <c r="AT590" s="754">
        <f t="shared" ref="AT590" si="2654">IF(AT588="","",AT588*AT589/AT$46/365/$G$1)</f>
        <v>1.0392440547945204E-2</v>
      </c>
      <c r="AU590" s="754">
        <f t="shared" ref="AU590" si="2655">IF(AU588="","",AU588*AU589/AU$46/365/$G$1)</f>
        <v>7.4231718199608615E-3</v>
      </c>
      <c r="AV590" s="754" t="str">
        <f t="shared" ref="AV590" si="2656">IF(AV588="","",AV588*AV589/AV$46/365/$G$1)</f>
        <v/>
      </c>
      <c r="AW590" s="754"/>
      <c r="AX590" s="754"/>
      <c r="AY590" s="754"/>
      <c r="AZ590" s="754"/>
      <c r="BA590" s="754"/>
      <c r="BB590" s="754"/>
      <c r="BC590" s="644"/>
      <c r="BD590" s="754">
        <f>IF(BD588="","",BD588*BD589/BD$46/365/$G$1)</f>
        <v>8.6603671232876722E-3</v>
      </c>
      <c r="BE590" s="754">
        <f t="shared" ref="BE590" si="2657">IF(BE588="","",BE588*BE589/BE$46/365/$G$1)</f>
        <v>1.7320734246575344E-2</v>
      </c>
      <c r="BF590" s="754">
        <f t="shared" ref="BF590" si="2658">IF(BF588="","",BF588*BF589/BF$46/365/$G$1)</f>
        <v>1.0392440547945204E-2</v>
      </c>
      <c r="BG590" s="754">
        <f t="shared" ref="BG590" si="2659">IF(BG588="","",BG588*BG589/BG$46/365/$G$1)</f>
        <v>8.6603671232876722E-3</v>
      </c>
      <c r="BH590" s="754">
        <f t="shared" ref="BH590" si="2660">IF(BH588="","",BH588*BH589/BH$46/365/$G$1)</f>
        <v>1.0392440547945204E-2</v>
      </c>
      <c r="BI590" s="754">
        <f t="shared" ref="BI590" si="2661">IF(BI588="","",BI588*BI589/BI$46/365/$G$1)</f>
        <v>1.7320734246575344E-2</v>
      </c>
      <c r="BJ590" s="754">
        <f t="shared" ref="BJ590" si="2662">IF(BJ588="","",BJ588*BJ589/BJ$46/365/$G$1)</f>
        <v>8.6603671232876722E-3</v>
      </c>
      <c r="BK590" s="754">
        <f t="shared" ref="BK590" si="2663">IF(BK588="","",BK588*BK589/BK$46/365/$G$1)</f>
        <v>6.4952753424657537E-3</v>
      </c>
      <c r="BL590" s="754">
        <f t="shared" ref="BL590" si="2664">IF(BL588="","",BL588*BL589/BL$46/365/$G$1)</f>
        <v>8.6603671232876722E-3</v>
      </c>
      <c r="BM590" s="754">
        <f t="shared" ref="BM590" si="2665">IF(BM588="","",BM588*BM589/BM$46/365/$G$1)</f>
        <v>1.2990550684931507E-2</v>
      </c>
      <c r="BN590" s="754">
        <f t="shared" ref="BN590" si="2666">IF(BN588="","",BN588*BN589/BN$46/365/$G$1)</f>
        <v>6.4952753424657537E-3</v>
      </c>
      <c r="BO590" s="754"/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667">IF(BW587="","",BW587*BW588*BW589/BW$46/365/$G$1)</f>
        <v/>
      </c>
      <c r="BX590" s="754">
        <f t="shared" si="2667"/>
        <v>1.7320734246575344E-2</v>
      </c>
      <c r="BY590" s="754">
        <f t="shared" si="2667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324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>6.4952753424657537E-3</v>
      </c>
      <c r="CE590" s="1325">
        <f t="shared" si="2545"/>
        <v>6.4952753424657537E-3</v>
      </c>
      <c r="CF590" s="1325">
        <f t="shared" si="2545"/>
        <v>8.6603671232876722E-3</v>
      </c>
      <c r="CG590" s="1325">
        <f t="shared" si="2545"/>
        <v>8.6603671232876722E-3</v>
      </c>
      <c r="CH590" s="1325">
        <f t="shared" si="2545"/>
        <v>8.6603671232876722E-3</v>
      </c>
      <c r="CI590" s="1326">
        <f t="shared" si="2545"/>
        <v>8.6603671232876722E-3</v>
      </c>
      <c r="CJ590" s="1325">
        <f t="shared" si="2545"/>
        <v>1.0392440547945204E-2</v>
      </c>
      <c r="CK590" s="1325">
        <f t="shared" si="2545"/>
        <v>1.0392440547945204E-2</v>
      </c>
      <c r="CL590" s="1325">
        <f t="shared" si="2545"/>
        <v>1.2990550684931507E-2</v>
      </c>
      <c r="CM590" s="1325">
        <f t="shared" si="2545"/>
        <v>1.7320734246575344E-2</v>
      </c>
      <c r="CN590" s="1324">
        <f t="shared" si="2545"/>
        <v>1.7320734246575344E-2</v>
      </c>
      <c r="CO590" s="530" t="str">
        <f t="shared" si="2546"/>
        <v/>
      </c>
      <c r="CP590" s="531" t="str">
        <f t="shared" si="2546"/>
        <v/>
      </c>
      <c r="CQ590" s="531">
        <f t="shared" si="2546"/>
        <v>6.4952753424657537E-3</v>
      </c>
      <c r="CR590" s="531">
        <f t="shared" si="2546"/>
        <v>6.4952753424657537E-3</v>
      </c>
      <c r="CS590" s="531">
        <f t="shared" si="2546"/>
        <v>8.6603671232876722E-3</v>
      </c>
      <c r="CT590" s="531">
        <f t="shared" si="2546"/>
        <v>8.6603671232876722E-3</v>
      </c>
      <c r="CU590" s="532">
        <f t="shared" si="2546"/>
        <v>8.6603671232876722E-3</v>
      </c>
      <c r="CV590" s="532">
        <f t="shared" si="2546"/>
        <v>8.6603671232876722E-3</v>
      </c>
      <c r="CW590" s="532">
        <f t="shared" si="2546"/>
        <v>1.0392440547945204E-2</v>
      </c>
      <c r="CX590" s="531">
        <f t="shared" si="2546"/>
        <v>1.0392440547945204E-2</v>
      </c>
      <c r="CY590" s="531">
        <f t="shared" si="2546"/>
        <v>1.2990550684931507E-2</v>
      </c>
      <c r="CZ590" s="531">
        <f t="shared" si="2546"/>
        <v>1.7320734246575344E-2</v>
      </c>
      <c r="DA590" s="531">
        <f t="shared" si="2546"/>
        <v>1.7320734246575344E-2</v>
      </c>
      <c r="DB590" s="531" t="str">
        <f t="shared" si="2546"/>
        <v/>
      </c>
      <c r="DC590" s="530" t="str">
        <f t="shared" si="2546"/>
        <v/>
      </c>
      <c r="DD590" s="529" t="str">
        <f t="shared" si="2547"/>
        <v/>
      </c>
      <c r="DE590" s="645">
        <f t="shared" si="2548"/>
        <v>0</v>
      </c>
      <c r="DF590" s="99">
        <f t="shared" si="2549"/>
        <v>0</v>
      </c>
      <c r="DG590" s="99">
        <f t="shared" si="2550"/>
        <v>5</v>
      </c>
      <c r="DH590" s="99">
        <f t="shared" si="2551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/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>
        <v>20</v>
      </c>
      <c r="AP591" s="633"/>
      <c r="AQ591" s="633">
        <v>25</v>
      </c>
      <c r="AR591" s="633">
        <v>27</v>
      </c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>
        <v>25</v>
      </c>
      <c r="BE591" s="633">
        <v>25</v>
      </c>
      <c r="BF591" s="633">
        <v>20</v>
      </c>
      <c r="BG591" s="633">
        <v>20</v>
      </c>
      <c r="BH591" s="633">
        <v>20</v>
      </c>
      <c r="BI591" s="633">
        <v>20</v>
      </c>
      <c r="BJ591" s="633">
        <v>25</v>
      </c>
      <c r="BK591" s="633">
        <v>25</v>
      </c>
      <c r="BL591" s="633">
        <v>19</v>
      </c>
      <c r="BM591" s="633">
        <v>20</v>
      </c>
      <c r="BN591" s="633">
        <v>20</v>
      </c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>
        <v>25</v>
      </c>
      <c r="BY591" s="633">
        <v>20</v>
      </c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>
        <f>IF(DG591&lt;3,"",(SUM(AL591:BB591)-MIN(AL591:BB591)-MAX(AL591:BB591))/(DG591-2))</f>
        <v>25</v>
      </c>
      <c r="CC591" s="879">
        <f>IF(DH591&lt;3,"",(SUM(BD591:BT591)-MIN(BD591:BT591)-MAX(BD591:BT591))/(DH591-2))</f>
        <v>21.666666666666668</v>
      </c>
      <c r="CD591" s="512">
        <f t="shared" si="2608"/>
        <v>19</v>
      </c>
      <c r="CE591" s="84">
        <f t="shared" si="2545"/>
        <v>20</v>
      </c>
      <c r="CF591" s="84">
        <f t="shared" si="2545"/>
        <v>20</v>
      </c>
      <c r="CG591" s="84">
        <f t="shared" si="2545"/>
        <v>20</v>
      </c>
      <c r="CH591" s="84">
        <f t="shared" si="2545"/>
        <v>20</v>
      </c>
      <c r="CI591" s="148">
        <f t="shared" si="2545"/>
        <v>20</v>
      </c>
      <c r="CJ591" s="84">
        <f t="shared" si="2545"/>
        <v>20</v>
      </c>
      <c r="CK591" s="84">
        <f t="shared" si="2545"/>
        <v>25</v>
      </c>
      <c r="CL591" s="84">
        <f t="shared" si="2545"/>
        <v>25</v>
      </c>
      <c r="CM591" s="84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>25</v>
      </c>
      <c r="CN591" s="512">
        <f t="shared" si="2545"/>
        <v>25</v>
      </c>
      <c r="CO591" s="542" t="str">
        <f t="shared" si="2546"/>
        <v/>
      </c>
      <c r="CP591" s="543" t="str">
        <f t="shared" si="2546"/>
        <v/>
      </c>
      <c r="CQ591" s="543">
        <f t="shared" si="2546"/>
        <v>19</v>
      </c>
      <c r="CR591" s="543">
        <f t="shared" si="2546"/>
        <v>20</v>
      </c>
      <c r="CS591" s="543">
        <f t="shared" si="2546"/>
        <v>20</v>
      </c>
      <c r="CT591" s="543">
        <f t="shared" si="2546"/>
        <v>20</v>
      </c>
      <c r="CU591" s="544">
        <f t="shared" si="2546"/>
        <v>20</v>
      </c>
      <c r="CV591" s="544">
        <f t="shared" si="2546"/>
        <v>20</v>
      </c>
      <c r="CW591" s="544">
        <f t="shared" si="2546"/>
        <v>20</v>
      </c>
      <c r="CX591" s="543">
        <f t="shared" si="2546"/>
        <v>25</v>
      </c>
      <c r="CY591" s="543">
        <f t="shared" si="2546"/>
        <v>25</v>
      </c>
      <c r="CZ591" s="543">
        <f t="shared" si="2546"/>
        <v>25</v>
      </c>
      <c r="DA591" s="543">
        <f t="shared" si="2546"/>
        <v>25</v>
      </c>
      <c r="DB591" s="543" t="str">
        <f t="shared" si="2546"/>
        <v/>
      </c>
      <c r="DC591" s="542" t="str">
        <f t="shared" si="2546"/>
        <v/>
      </c>
      <c r="DD591" s="541" t="str">
        <f t="shared" si="2305"/>
        <v/>
      </c>
      <c r="DE591" s="880">
        <f t="shared" si="2548"/>
        <v>0</v>
      </c>
      <c r="DF591" s="835">
        <f t="shared" si="2549"/>
        <v>0</v>
      </c>
      <c r="DG591" s="835">
        <f t="shared" si="2550"/>
        <v>3</v>
      </c>
      <c r="DH591" s="835">
        <f t="shared" si="2551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51" t="str">
        <f>IF(B591="","",B587*B588*B591)</f>
        <v/>
      </c>
      <c r="C592" s="751" t="str">
        <f t="shared" ref="C592:R592" si="2668">IF(C591="","",C587*C588*C591)</f>
        <v/>
      </c>
      <c r="D592" s="751" t="str">
        <f t="shared" si="2668"/>
        <v/>
      </c>
      <c r="E592" s="751" t="str">
        <f t="shared" si="2668"/>
        <v/>
      </c>
      <c r="F592" s="751" t="str">
        <f t="shared" si="2668"/>
        <v/>
      </c>
      <c r="G592" s="751" t="str">
        <f t="shared" si="2668"/>
        <v/>
      </c>
      <c r="H592" s="751" t="str">
        <f t="shared" si="2668"/>
        <v/>
      </c>
      <c r="I592" s="751" t="str">
        <f t="shared" si="2668"/>
        <v/>
      </c>
      <c r="J592" s="751" t="str">
        <f t="shared" si="2668"/>
        <v/>
      </c>
      <c r="K592" s="751" t="str">
        <f t="shared" si="2668"/>
        <v/>
      </c>
      <c r="L592" s="751" t="str">
        <f t="shared" si="2668"/>
        <v/>
      </c>
      <c r="M592" s="751" t="str">
        <f t="shared" si="2668"/>
        <v/>
      </c>
      <c r="N592" s="751" t="str">
        <f t="shared" si="2668"/>
        <v/>
      </c>
      <c r="O592" s="751" t="str">
        <f t="shared" si="2668"/>
        <v/>
      </c>
      <c r="P592" s="751" t="str">
        <f t="shared" si="2668"/>
        <v/>
      </c>
      <c r="Q592" s="751" t="str">
        <f t="shared" si="2668"/>
        <v/>
      </c>
      <c r="R592" s="751" t="str">
        <f t="shared" si="2668"/>
        <v/>
      </c>
      <c r="S592" s="755"/>
      <c r="T592" s="751" t="str">
        <f>IF(T591="","",T587*T588*T591)</f>
        <v/>
      </c>
      <c r="U592" s="751" t="str">
        <f t="shared" ref="U592" si="2669">IF(U591="","",U587*U588*U591)</f>
        <v/>
      </c>
      <c r="V592" s="751" t="str">
        <f t="shared" ref="V592" si="2670">IF(V591="","",V587*V588*V591)</f>
        <v/>
      </c>
      <c r="W592" s="751" t="str">
        <f t="shared" ref="W592" si="2671">IF(W591="","",W587*W588*W591)</f>
        <v/>
      </c>
      <c r="X592" s="751" t="str">
        <f t="shared" ref="X592" si="2672">IF(X591="","",X587*X588*X591)</f>
        <v/>
      </c>
      <c r="Y592" s="751" t="str">
        <f t="shared" ref="Y592" si="2673">IF(Y591="","",Y587*Y588*Y591)</f>
        <v/>
      </c>
      <c r="Z592" s="751" t="str">
        <f t="shared" ref="Z592" si="2674">IF(Z591="","",Z587*Z588*Z591)</f>
        <v/>
      </c>
      <c r="AA592" s="751" t="str">
        <f t="shared" ref="AA592" si="2675">IF(AA591="","",AA587*AA588*AA591)</f>
        <v/>
      </c>
      <c r="AB592" s="751" t="str">
        <f t="shared" ref="AB592" si="2676">IF(AB591="","",AB587*AB588*AB591)</f>
        <v/>
      </c>
      <c r="AC592" s="751" t="str">
        <f t="shared" ref="AC592" si="2677">IF(AC591="","",AC587*AC588*AC591)</f>
        <v/>
      </c>
      <c r="AD592" s="751" t="str">
        <f t="shared" ref="AD592" si="2678">IF(AD591="","",AD587*AD588*AD591)</f>
        <v/>
      </c>
      <c r="AE592" s="751" t="str">
        <f t="shared" ref="AE592" si="2679">IF(AE591="","",AE587*AE588*AE591)</f>
        <v/>
      </c>
      <c r="AF592" s="751" t="str">
        <f t="shared" ref="AF592" si="2680">IF(AF591="","",AF587*AF588*AF591)</f>
        <v/>
      </c>
      <c r="AG592" s="751" t="str">
        <f t="shared" ref="AG592" si="2681">IF(AG591="","",AG587*AG588*AG591)</f>
        <v/>
      </c>
      <c r="AH592" s="751" t="str">
        <f t="shared" ref="AH592" si="2682">IF(AH591="","",AH587*AH588*AH591)</f>
        <v/>
      </c>
      <c r="AI592" s="751" t="str">
        <f t="shared" ref="AI592" si="2683">IF(AI591="","",AI587*AI588*AI591)</f>
        <v/>
      </c>
      <c r="AJ592" s="751" t="str">
        <f t="shared" ref="AJ592" si="2684">IF(AJ591="","",AJ587*AJ588*AJ591)</f>
        <v/>
      </c>
      <c r="AK592" s="755"/>
      <c r="AL592" s="751" t="str">
        <f>IF(AL591="","",AL587*AL588*AL591)</f>
        <v/>
      </c>
      <c r="AM592" s="751" t="str">
        <f t="shared" ref="AM592" si="2685">IF(AM591="","",AM587*AM588*AM591)</f>
        <v/>
      </c>
      <c r="AN592" s="751" t="str">
        <f t="shared" ref="AN592" si="2686">IF(AN591="","",AN587*AN588*AN591)</f>
        <v/>
      </c>
      <c r="AO592" s="751">
        <f t="shared" ref="AO592" si="2687">IF(AO591="","",AO587*AO588*AO591)</f>
        <v>240</v>
      </c>
      <c r="AP592" s="751" t="str">
        <f t="shared" ref="AP592" si="2688">IF(AP591="","",AP587*AP588*AP591)</f>
        <v/>
      </c>
      <c r="AQ592" s="751">
        <f t="shared" ref="AQ592" si="2689">IF(AQ591="","",AQ587*AQ588*AQ591)</f>
        <v>300</v>
      </c>
      <c r="AR592" s="751">
        <f t="shared" ref="AR592" si="2690">IF(AR591="","",AR587*AR588*AR591)</f>
        <v>324</v>
      </c>
      <c r="AS592" s="751" t="str">
        <f t="shared" ref="AS592" si="2691">IF(AS591="","",AS587*AS588*AS591)</f>
        <v/>
      </c>
      <c r="AT592" s="751" t="str">
        <f t="shared" ref="AT592" si="2692">IF(AT591="","",AT587*AT588*AT591)</f>
        <v/>
      </c>
      <c r="AU592" s="751" t="str">
        <f t="shared" ref="AU592" si="2693">IF(AU591="","",AU587*AU588*AU591)</f>
        <v/>
      </c>
      <c r="AV592" s="751" t="str">
        <f t="shared" ref="AV592" si="2694">IF(AV591="","",AV587*AV588*AV591)</f>
        <v/>
      </c>
      <c r="AW592" s="751" t="str">
        <f t="shared" ref="AW592" si="2695">IF(AW591="","",AW587*AW588*AW591)</f>
        <v/>
      </c>
      <c r="AX592" s="751" t="str">
        <f t="shared" ref="AX592" si="2696">IF(AX591="","",AX587*AX588*AX591)</f>
        <v/>
      </c>
      <c r="AY592" s="751" t="str">
        <f t="shared" ref="AY592" si="2697">IF(AY591="","",AY587*AY588*AY591)</f>
        <v/>
      </c>
      <c r="AZ592" s="751" t="str">
        <f t="shared" ref="AZ592" si="2698">IF(AZ591="","",AZ587*AZ588*AZ591)</f>
        <v/>
      </c>
      <c r="BA592" s="751" t="str">
        <f t="shared" ref="BA592" si="2699">IF(BA591="","",BA587*BA588*BA591)</f>
        <v/>
      </c>
      <c r="BB592" s="751" t="str">
        <f t="shared" ref="BB592" si="2700">IF(BB591="","",BB587*BB588*BB591)</f>
        <v/>
      </c>
      <c r="BC592" s="755"/>
      <c r="BD592" s="751">
        <f>IF(BD591="","",BD587*BD588*BD591)</f>
        <v>300</v>
      </c>
      <c r="BE592" s="751">
        <f t="shared" ref="BE592" si="2701">IF(BE591="","",BE587*BE588*BE591)</f>
        <v>600</v>
      </c>
      <c r="BF592" s="751">
        <f t="shared" ref="BF592" si="2702">IF(BF591="","",BF587*BF588*BF591)</f>
        <v>240</v>
      </c>
      <c r="BG592" s="751">
        <f t="shared" ref="BG592" si="2703">IF(BG591="","",BG587*BG588*BG591)</f>
        <v>240</v>
      </c>
      <c r="BH592" s="751">
        <f t="shared" ref="BH592" si="2704">IF(BH591="","",BH587*BH588*BH591)</f>
        <v>240</v>
      </c>
      <c r="BI592" s="751">
        <f t="shared" ref="BI592" si="2705">IF(BI591="","",BI587*BI588*BI591)</f>
        <v>240</v>
      </c>
      <c r="BJ592" s="751">
        <f t="shared" ref="BJ592" si="2706">IF(BJ591="","",BJ587*BJ588*BJ591)</f>
        <v>300</v>
      </c>
      <c r="BK592" s="751">
        <f t="shared" ref="BK592" si="2707">IF(BK591="","",BK587*BK588*BK591)</f>
        <v>300</v>
      </c>
      <c r="BL592" s="751">
        <f t="shared" ref="BL592" si="2708">IF(BL591="","",BL587*BL588*BL591)</f>
        <v>228</v>
      </c>
      <c r="BM592" s="751">
        <f t="shared" ref="BM592" si="2709">IF(BM591="","",BM587*BM588*BM591)</f>
        <v>240</v>
      </c>
      <c r="BN592" s="751">
        <f t="shared" ref="BN592" si="2710">IF(BN591="","",BN587*BN588*BN591)</f>
        <v>240</v>
      </c>
      <c r="BO592" s="751" t="str">
        <f t="shared" ref="BO592" si="2711">IF(BO591="","",BO587*BO588*BO591)</f>
        <v/>
      </c>
      <c r="BP592" s="751" t="str">
        <f t="shared" ref="BP592" si="2712">IF(BP591="","",BP587*BP588*BP591)</f>
        <v/>
      </c>
      <c r="BQ592" s="751" t="str">
        <f t="shared" ref="BQ592" si="2713">IF(BQ591="","",BQ587*BQ588*BQ591)</f>
        <v/>
      </c>
      <c r="BR592" s="751" t="str">
        <f t="shared" ref="BR592" si="2714">IF(BR591="","",BR587*BR588*BR591)</f>
        <v/>
      </c>
      <c r="BS592" s="751" t="str">
        <f t="shared" ref="BS592" si="2715">IF(BS591="","",BS587*BS588*BS591)</f>
        <v/>
      </c>
      <c r="BT592" s="751" t="str">
        <f t="shared" ref="BT592" si="2716">IF(BT591="","",BT587*BT588*BT591)</f>
        <v/>
      </c>
      <c r="BU592" s="755"/>
      <c r="BV592" s="751" t="str">
        <f>IF(BV591="","",BV587*BV588*BV591)</f>
        <v/>
      </c>
      <c r="BW592" s="751" t="str">
        <f>IF(BW591="","",BW587*BW588*BW591)</f>
        <v/>
      </c>
      <c r="BX592" s="751">
        <f>IF(BX591="","",BX587*BX588*BX591)</f>
        <v>600</v>
      </c>
      <c r="BY592" s="751">
        <f>IF(BY591="","",BY587*BY588*BY591)</f>
        <v>240</v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>
        <f>IF(DG592&lt;3,"",(SUM(AL592:BB592)-MIN(AL592:BB592)-MAX(AL592:BB592))/(DG592-2))</f>
        <v>300</v>
      </c>
      <c r="CC592" s="879">
        <f>IF(DH592&lt;3,"",(SUM(BD592:BT592)-MIN(BD592:BT592)-MAX(BD592:BT592))/(DH592-2))</f>
        <v>260</v>
      </c>
      <c r="CD592" s="512">
        <f t="shared" si="2608"/>
        <v>228</v>
      </c>
      <c r="CE592" s="84">
        <f t="shared" si="2545"/>
        <v>240</v>
      </c>
      <c r="CF592" s="84">
        <f t="shared" si="2545"/>
        <v>240</v>
      </c>
      <c r="CG592" s="84">
        <f t="shared" si="2545"/>
        <v>240</v>
      </c>
      <c r="CH592" s="84">
        <f t="shared" si="2545"/>
        <v>240</v>
      </c>
      <c r="CI592" s="148">
        <f t="shared" ref="CI592:CN592" si="271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240</v>
      </c>
      <c r="CJ592" s="84">
        <f t="shared" si="2717"/>
        <v>240</v>
      </c>
      <c r="CK592" s="84">
        <f t="shared" si="2717"/>
        <v>300</v>
      </c>
      <c r="CL592" s="84">
        <f t="shared" si="2717"/>
        <v>300</v>
      </c>
      <c r="CM592" s="84">
        <f t="shared" si="2717"/>
        <v>300</v>
      </c>
      <c r="CN592" s="512">
        <f t="shared" si="2717"/>
        <v>600</v>
      </c>
      <c r="CO592" s="542" t="str">
        <f t="shared" si="2546"/>
        <v/>
      </c>
      <c r="CP592" s="543" t="str">
        <f t="shared" si="2546"/>
        <v/>
      </c>
      <c r="CQ592" s="543">
        <f t="shared" si="2546"/>
        <v>228</v>
      </c>
      <c r="CR592" s="543">
        <f t="shared" si="2546"/>
        <v>240</v>
      </c>
      <c r="CS592" s="543">
        <f t="shared" si="2546"/>
        <v>240</v>
      </c>
      <c r="CT592" s="543">
        <f t="shared" si="2546"/>
        <v>240</v>
      </c>
      <c r="CU592" s="544">
        <f t="shared" si="2546"/>
        <v>240</v>
      </c>
      <c r="CV592" s="544">
        <f t="shared" si="2546"/>
        <v>240</v>
      </c>
      <c r="CW592" s="544">
        <f t="shared" si="2546"/>
        <v>240</v>
      </c>
      <c r="CX592" s="543">
        <f t="shared" si="2546"/>
        <v>300</v>
      </c>
      <c r="CY592" s="543">
        <f t="shared" si="2546"/>
        <v>300</v>
      </c>
      <c r="CZ592" s="543">
        <f t="shared" si="2546"/>
        <v>300</v>
      </c>
      <c r="DA592" s="543">
        <f t="shared" si="2546"/>
        <v>600</v>
      </c>
      <c r="DB592" s="543" t="str">
        <f t="shared" si="2546"/>
        <v/>
      </c>
      <c r="DC592" s="542" t="str">
        <f t="shared" si="2546"/>
        <v/>
      </c>
      <c r="DD592" s="541" t="str">
        <f t="shared" si="2305"/>
        <v/>
      </c>
      <c r="DE592" s="880">
        <f t="shared" ref="DE592" si="2718">COUNT(B592:R592)</f>
        <v>0</v>
      </c>
      <c r="DF592" s="835">
        <f t="shared" ref="DF592" si="2719">COUNT(T592:AJ592)</f>
        <v>0</v>
      </c>
      <c r="DG592" s="835">
        <f t="shared" ref="DG592" si="2720">COUNT(AL592:BB592)</f>
        <v>3</v>
      </c>
      <c r="DH592" s="835">
        <f t="shared" ref="DH592" si="2721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771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8" t="str">
        <f t="shared" ref="BZ594:BZ599" si="2722">IF(DE594&lt;3,"",(SUM(B594:R594)-MIN(B594:R594)-MAX(B594:R594))/(DE594-2))</f>
        <v/>
      </c>
      <c r="CA594" s="878" t="str">
        <f t="shared" ref="CA594:CA599" si="2723">IF(DF594&lt;3,"",(SUM(T594:AJ594)-MIN(T594:AJ594)-MAX(T594:AJ594))/(DF594-2))</f>
        <v/>
      </c>
      <c r="CB594" s="878" t="str">
        <f t="shared" ref="CB594:CB599" si="2724">IF(DG594&lt;3,"",(SUM(AL594:BB594)-MIN(AL594:BB594)-MAX(AL594:BB594))/(DG594-2))</f>
        <v/>
      </c>
      <c r="CC594" s="879" t="str">
        <f t="shared" ref="CC594:CC599" si="2725">IF(DH594&lt;3,"",(SUM(BD594:BT594)-MIN(BD594:BT594)-MAX(BD594:BT594))/(DH594-2))</f>
        <v/>
      </c>
      <c r="CD594" s="512" t="str">
        <f t="shared" si="2608"/>
        <v/>
      </c>
      <c r="CE594" s="84" t="str">
        <f t="shared" si="2608"/>
        <v/>
      </c>
      <c r="CF594" s="84" t="str">
        <f t="shared" si="2608"/>
        <v/>
      </c>
      <c r="CG594" s="84" t="str">
        <f t="shared" si="2608"/>
        <v/>
      </c>
      <c r="CH594" s="84" t="str">
        <f t="shared" si="2608"/>
        <v/>
      </c>
      <c r="CI594" s="148" t="str">
        <f t="shared" si="2608"/>
        <v/>
      </c>
      <c r="CJ594" s="84" t="str">
        <f t="shared" si="2608"/>
        <v/>
      </c>
      <c r="CK594" s="84" t="str">
        <f t="shared" si="2608"/>
        <v/>
      </c>
      <c r="CL594" s="84" t="str">
        <f t="shared" si="2608"/>
        <v/>
      </c>
      <c r="CM594" s="84" t="str">
        <f t="shared" si="2608"/>
        <v/>
      </c>
      <c r="CN594" s="512" t="str">
        <f t="shared" si="2608"/>
        <v/>
      </c>
      <c r="CO594" s="542" t="str">
        <f t="shared" si="2546"/>
        <v/>
      </c>
      <c r="CP594" s="543" t="str">
        <f t="shared" si="2546"/>
        <v/>
      </c>
      <c r="CQ594" s="543" t="str">
        <f t="shared" si="2546"/>
        <v/>
      </c>
      <c r="CR594" s="543" t="str">
        <f t="shared" si="2546"/>
        <v/>
      </c>
      <c r="CS594" s="543" t="str">
        <f t="shared" si="2546"/>
        <v/>
      </c>
      <c r="CT594" s="543" t="str">
        <f t="shared" si="2546"/>
        <v/>
      </c>
      <c r="CU594" s="544" t="str">
        <f t="shared" si="2546"/>
        <v/>
      </c>
      <c r="CV594" s="544" t="str">
        <f t="shared" si="2546"/>
        <v/>
      </c>
      <c r="CW594" s="544" t="str">
        <f t="shared" si="2546"/>
        <v/>
      </c>
      <c r="CX594" s="543" t="str">
        <f t="shared" si="2546"/>
        <v/>
      </c>
      <c r="CY594" s="543" t="str">
        <f t="shared" si="2546"/>
        <v/>
      </c>
      <c r="CZ594" s="543" t="str">
        <f t="shared" si="2546"/>
        <v/>
      </c>
      <c r="DA594" s="543" t="str">
        <f t="shared" si="2546"/>
        <v/>
      </c>
      <c r="DB594" s="543" t="str">
        <f t="shared" si="2546"/>
        <v/>
      </c>
      <c r="DC594" s="542" t="str">
        <f t="shared" si="2546"/>
        <v/>
      </c>
      <c r="DD594" s="541" t="str">
        <f t="shared" si="2305"/>
        <v/>
      </c>
      <c r="DE594" s="880">
        <f t="shared" ref="DE594" si="2726">COUNT(B594:R594)</f>
        <v>0</v>
      </c>
      <c r="DF594" s="835">
        <f t="shared" ref="DF594" si="2727">COUNT(T594:AJ594)</f>
        <v>0</v>
      </c>
      <c r="DG594" s="835">
        <f t="shared" ref="DG594" si="2728">COUNT(AL594:BB594)</f>
        <v>1</v>
      </c>
      <c r="DH594" s="835">
        <f t="shared" ref="DH594" si="2729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8" t="str">
        <f t="shared" si="2722"/>
        <v/>
      </c>
      <c r="CA595" s="878" t="str">
        <f t="shared" si="2723"/>
        <v/>
      </c>
      <c r="CB595" s="878" t="str">
        <f t="shared" si="2724"/>
        <v/>
      </c>
      <c r="CC595" s="879" t="str">
        <f t="shared" si="2725"/>
        <v/>
      </c>
      <c r="CD595" s="512" t="str">
        <f t="shared" si="2608"/>
        <v/>
      </c>
      <c r="CE595" s="84" t="str">
        <f t="shared" si="2608"/>
        <v/>
      </c>
      <c r="CF595" s="84" t="str">
        <f t="shared" si="2608"/>
        <v/>
      </c>
      <c r="CG595" s="84" t="str">
        <f t="shared" si="2608"/>
        <v/>
      </c>
      <c r="CH595" s="84" t="str">
        <f t="shared" si="2608"/>
        <v/>
      </c>
      <c r="CI595" s="148" t="str">
        <f t="shared" si="2608"/>
        <v/>
      </c>
      <c r="CJ595" s="84" t="str">
        <f t="shared" si="2608"/>
        <v/>
      </c>
      <c r="CK595" s="84" t="str">
        <f t="shared" si="2608"/>
        <v/>
      </c>
      <c r="CL595" s="84" t="str">
        <f t="shared" si="2608"/>
        <v/>
      </c>
      <c r="CM595" s="84" t="str">
        <f t="shared" si="2608"/>
        <v/>
      </c>
      <c r="CN595" s="512" t="str">
        <f t="shared" si="2608"/>
        <v/>
      </c>
      <c r="CO595" s="542" t="str">
        <f t="shared" si="2546"/>
        <v/>
      </c>
      <c r="CP595" s="543" t="str">
        <f t="shared" si="2546"/>
        <v/>
      </c>
      <c r="CQ595" s="543" t="str">
        <f t="shared" si="2546"/>
        <v/>
      </c>
      <c r="CR595" s="543" t="str">
        <f t="shared" si="2546"/>
        <v/>
      </c>
      <c r="CS595" s="543" t="str">
        <f t="shared" si="2546"/>
        <v/>
      </c>
      <c r="CT595" s="543" t="str">
        <f t="shared" si="2546"/>
        <v/>
      </c>
      <c r="CU595" s="544" t="str">
        <f t="shared" si="2546"/>
        <v/>
      </c>
      <c r="CV595" s="544" t="str">
        <f t="shared" si="2546"/>
        <v/>
      </c>
      <c r="CW595" s="544" t="str">
        <f t="shared" si="2546"/>
        <v/>
      </c>
      <c r="CX595" s="543" t="str">
        <f t="shared" si="2546"/>
        <v/>
      </c>
      <c r="CY595" s="543" t="str">
        <f t="shared" si="2546"/>
        <v/>
      </c>
      <c r="CZ595" s="543" t="str">
        <f t="shared" si="2546"/>
        <v/>
      </c>
      <c r="DA595" s="543" t="str">
        <f t="shared" ref="CO595:DC596" si="2730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0"/>
        <v/>
      </c>
      <c r="DC595" s="542" t="str">
        <f t="shared" si="2730"/>
        <v/>
      </c>
      <c r="DD595" s="541" t="str">
        <f t="shared" si="2305"/>
        <v/>
      </c>
      <c r="DE595" s="880">
        <f t="shared" ref="DE595:DE596" si="2731">COUNT(B595:R595)</f>
        <v>0</v>
      </c>
      <c r="DF595" s="835">
        <f t="shared" ref="DF595:DF596" si="2732">COUNT(T595:AJ595)</f>
        <v>0</v>
      </c>
      <c r="DG595" s="835">
        <f t="shared" ref="DG595:DG596" si="2733">COUNT(AL595:BB595)</f>
        <v>1</v>
      </c>
      <c r="DH595" s="835">
        <f t="shared" ref="DH595:DH596" si="2734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4" t="s">
        <v>288</v>
      </c>
      <c r="B596" s="752">
        <f>330*$K$1</f>
        <v>1381.644</v>
      </c>
      <c r="C596" s="752">
        <f t="shared" ref="C596:R596" si="2735">330*$K$1</f>
        <v>1381.644</v>
      </c>
      <c r="D596" s="752">
        <f t="shared" si="2735"/>
        <v>1381.644</v>
      </c>
      <c r="E596" s="752">
        <f t="shared" si="2735"/>
        <v>1381.644</v>
      </c>
      <c r="F596" s="752">
        <f t="shared" si="2735"/>
        <v>1381.644</v>
      </c>
      <c r="G596" s="752">
        <f t="shared" si="2735"/>
        <v>1381.644</v>
      </c>
      <c r="H596" s="752">
        <f t="shared" si="2735"/>
        <v>1381.644</v>
      </c>
      <c r="I596" s="752">
        <f t="shared" si="2735"/>
        <v>1381.644</v>
      </c>
      <c r="J596" s="752">
        <f t="shared" si="2735"/>
        <v>1381.644</v>
      </c>
      <c r="K596" s="752">
        <f t="shared" si="2735"/>
        <v>1381.644</v>
      </c>
      <c r="L596" s="752">
        <f t="shared" si="2735"/>
        <v>1381.644</v>
      </c>
      <c r="M596" s="752">
        <f t="shared" si="2735"/>
        <v>1381.644</v>
      </c>
      <c r="N596" s="752">
        <f t="shared" si="2735"/>
        <v>1381.644</v>
      </c>
      <c r="O596" s="752">
        <f t="shared" si="2735"/>
        <v>1381.644</v>
      </c>
      <c r="P596" s="752">
        <f t="shared" si="2735"/>
        <v>1381.644</v>
      </c>
      <c r="Q596" s="752">
        <f t="shared" si="2735"/>
        <v>1381.644</v>
      </c>
      <c r="R596" s="752">
        <f t="shared" si="2735"/>
        <v>1381.644</v>
      </c>
      <c r="S596" s="581"/>
      <c r="T596" s="752">
        <f>330*$K$1</f>
        <v>1381.644</v>
      </c>
      <c r="U596" s="752">
        <f t="shared" ref="U596:AD596" si="2736">330*$K$1</f>
        <v>1381.644</v>
      </c>
      <c r="V596" s="752">
        <f t="shared" si="2736"/>
        <v>1381.644</v>
      </c>
      <c r="W596" s="752">
        <f t="shared" si="2736"/>
        <v>1381.644</v>
      </c>
      <c r="X596" s="752">
        <f t="shared" si="2736"/>
        <v>1381.644</v>
      </c>
      <c r="Y596" s="752">
        <f t="shared" si="2736"/>
        <v>1381.644</v>
      </c>
      <c r="Z596" s="752">
        <f t="shared" si="2736"/>
        <v>1381.644</v>
      </c>
      <c r="AA596" s="752">
        <f t="shared" si="2736"/>
        <v>1381.644</v>
      </c>
      <c r="AB596" s="752">
        <f t="shared" si="2736"/>
        <v>1381.644</v>
      </c>
      <c r="AC596" s="752">
        <f t="shared" si="2736"/>
        <v>1381.644</v>
      </c>
      <c r="AD596" s="752">
        <f t="shared" si="2736"/>
        <v>1381.644</v>
      </c>
      <c r="AE596" s="752"/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V596" si="2737">330*$K$1</f>
        <v>1381.644</v>
      </c>
      <c r="AN596" s="752">
        <f t="shared" si="2737"/>
        <v>1381.644</v>
      </c>
      <c r="AO596" s="752">
        <f t="shared" si="2737"/>
        <v>1381.644</v>
      </c>
      <c r="AP596" s="752">
        <f t="shared" si="2737"/>
        <v>1381.644</v>
      </c>
      <c r="AQ596" s="752">
        <f t="shared" si="2737"/>
        <v>1381.644</v>
      </c>
      <c r="AR596" s="752">
        <f t="shared" si="2737"/>
        <v>1381.644</v>
      </c>
      <c r="AS596" s="752">
        <f t="shared" si="2737"/>
        <v>1381.644</v>
      </c>
      <c r="AT596" s="752">
        <f t="shared" si="2737"/>
        <v>1381.644</v>
      </c>
      <c r="AU596" s="752">
        <f t="shared" si="2737"/>
        <v>1381.644</v>
      </c>
      <c r="AV596" s="752">
        <f t="shared" si="2737"/>
        <v>1381.644</v>
      </c>
      <c r="AW596" s="752"/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738">330*$K$1</f>
        <v>1381.644</v>
      </c>
      <c r="BF596" s="752">
        <f t="shared" si="2738"/>
        <v>1381.644</v>
      </c>
      <c r="BG596" s="752">
        <f t="shared" si="2738"/>
        <v>1381.644</v>
      </c>
      <c r="BH596" s="752">
        <f t="shared" si="2738"/>
        <v>1381.644</v>
      </c>
      <c r="BI596" s="752">
        <f t="shared" si="2738"/>
        <v>1381.644</v>
      </c>
      <c r="BJ596" s="752">
        <f t="shared" si="2738"/>
        <v>1381.644</v>
      </c>
      <c r="BK596" s="752">
        <f t="shared" si="2738"/>
        <v>1381.644</v>
      </c>
      <c r="BL596" s="752">
        <f t="shared" si="2738"/>
        <v>1381.644</v>
      </c>
      <c r="BM596" s="752">
        <f t="shared" si="2738"/>
        <v>1381.644</v>
      </c>
      <c r="BN596" s="752">
        <f t="shared" si="2738"/>
        <v>1381.644</v>
      </c>
      <c r="BO596" s="752"/>
      <c r="BP596" s="752"/>
      <c r="BQ596" s="752"/>
      <c r="BR596" s="752"/>
      <c r="BS596" s="752"/>
      <c r="BT596" s="752"/>
      <c r="BU596" s="581"/>
      <c r="BV596" s="752">
        <f t="shared" si="2738"/>
        <v>1381.644</v>
      </c>
      <c r="BW596" s="752">
        <f t="shared" si="2738"/>
        <v>1381.644</v>
      </c>
      <c r="BX596" s="752">
        <f t="shared" si="2738"/>
        <v>1381.644</v>
      </c>
      <c r="BY596" s="752">
        <f t="shared" si="2738"/>
        <v>1381.644</v>
      </c>
      <c r="BZ596" s="878">
        <f t="shared" si="2722"/>
        <v>1381.644</v>
      </c>
      <c r="CA596" s="878">
        <f t="shared" si="2723"/>
        <v>1381.644</v>
      </c>
      <c r="CB596" s="878">
        <f t="shared" si="2724"/>
        <v>1381.644</v>
      </c>
      <c r="CC596" s="879">
        <f t="shared" si="2725"/>
        <v>1381.644</v>
      </c>
      <c r="CD596" s="512">
        <f t="shared" si="2608"/>
        <v>1381.644</v>
      </c>
      <c r="CE596" s="84">
        <f t="shared" si="2608"/>
        <v>1381.644</v>
      </c>
      <c r="CF596" s="84">
        <f t="shared" si="2608"/>
        <v>1381.644</v>
      </c>
      <c r="CG596" s="84">
        <f t="shared" si="2608"/>
        <v>1381.644</v>
      </c>
      <c r="CH596" s="84">
        <f t="shared" si="2608"/>
        <v>1381.644</v>
      </c>
      <c r="CI596" s="148">
        <f t="shared" si="2608"/>
        <v>1381.644</v>
      </c>
      <c r="CJ596" s="84">
        <f t="shared" si="2608"/>
        <v>1381.644</v>
      </c>
      <c r="CK596" s="84">
        <f t="shared" si="2608"/>
        <v>1381.644</v>
      </c>
      <c r="CL596" s="84">
        <f t="shared" si="2608"/>
        <v>1381.644</v>
      </c>
      <c r="CM596" s="84">
        <f t="shared" si="2608"/>
        <v>1381.644</v>
      </c>
      <c r="CN596" s="512">
        <f t="shared" si="2608"/>
        <v>1381.644</v>
      </c>
      <c r="CO596" s="542" t="str">
        <f t="shared" si="2730"/>
        <v/>
      </c>
      <c r="CP596" s="543" t="str">
        <f t="shared" si="2730"/>
        <v/>
      </c>
      <c r="CQ596" s="543">
        <f t="shared" si="2730"/>
        <v>1381.644</v>
      </c>
      <c r="CR596" s="543">
        <f t="shared" si="2730"/>
        <v>1381.644</v>
      </c>
      <c r="CS596" s="543">
        <f t="shared" si="2730"/>
        <v>1381.644</v>
      </c>
      <c r="CT596" s="543">
        <f t="shared" si="2730"/>
        <v>1381.644</v>
      </c>
      <c r="CU596" s="544">
        <f t="shared" si="2730"/>
        <v>1381.644</v>
      </c>
      <c r="CV596" s="544">
        <f t="shared" si="2730"/>
        <v>1381.644</v>
      </c>
      <c r="CW596" s="544">
        <f t="shared" si="2730"/>
        <v>1381.644</v>
      </c>
      <c r="CX596" s="543">
        <f t="shared" si="2730"/>
        <v>1381.644</v>
      </c>
      <c r="CY596" s="543">
        <f t="shared" si="2730"/>
        <v>1381.644</v>
      </c>
      <c r="CZ596" s="543">
        <f t="shared" si="2730"/>
        <v>1381.644</v>
      </c>
      <c r="DA596" s="543">
        <f t="shared" si="2730"/>
        <v>1381.644</v>
      </c>
      <c r="DB596" s="543" t="str">
        <f t="shared" si="2730"/>
        <v/>
      </c>
      <c r="DC596" s="542" t="str">
        <f t="shared" si="2730"/>
        <v/>
      </c>
      <c r="DD596" s="541" t="str">
        <f t="shared" si="2305"/>
        <v/>
      </c>
      <c r="DE596" s="880">
        <f t="shared" si="2731"/>
        <v>17</v>
      </c>
      <c r="DF596" s="835">
        <f t="shared" si="2732"/>
        <v>11</v>
      </c>
      <c r="DG596" s="835">
        <f t="shared" si="2733"/>
        <v>11</v>
      </c>
      <c r="DH596" s="835">
        <f t="shared" si="2734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5" t="str">
        <f t="shared" ref="B597:R597" si="2739">IF(B594="","",B594*B595*B596/B$46/365/$G$1)</f>
        <v/>
      </c>
      <c r="C597" s="625" t="str">
        <f t="shared" si="2739"/>
        <v/>
      </c>
      <c r="D597" s="625" t="str">
        <f t="shared" si="2739"/>
        <v/>
      </c>
      <c r="E597" s="625" t="str">
        <f t="shared" si="2739"/>
        <v/>
      </c>
      <c r="F597" s="625" t="str">
        <f t="shared" si="2739"/>
        <v/>
      </c>
      <c r="G597" s="625" t="str">
        <f t="shared" si="2739"/>
        <v/>
      </c>
      <c r="H597" s="625" t="str">
        <f t="shared" si="2739"/>
        <v/>
      </c>
      <c r="I597" s="625" t="str">
        <f t="shared" si="2739"/>
        <v/>
      </c>
      <c r="J597" s="625" t="str">
        <f t="shared" si="2739"/>
        <v/>
      </c>
      <c r="K597" s="625" t="str">
        <f t="shared" si="2739"/>
        <v/>
      </c>
      <c r="L597" s="625" t="str">
        <f t="shared" si="2739"/>
        <v/>
      </c>
      <c r="M597" s="625" t="str">
        <f t="shared" si="2739"/>
        <v/>
      </c>
      <c r="N597" s="625" t="str">
        <f t="shared" si="2739"/>
        <v/>
      </c>
      <c r="O597" s="625" t="str">
        <f t="shared" si="2739"/>
        <v/>
      </c>
      <c r="P597" s="625" t="str">
        <f t="shared" si="2739"/>
        <v/>
      </c>
      <c r="Q597" s="625" t="str">
        <f t="shared" si="2739"/>
        <v/>
      </c>
      <c r="R597" s="625" t="str">
        <f t="shared" si="2739"/>
        <v/>
      </c>
      <c r="S597" s="644"/>
      <c r="T597" s="625" t="str">
        <f t="shared" ref="T597:AD597" si="2740">IF(T594="","",T594*T595*T596/T$46/365/$G$1)</f>
        <v/>
      </c>
      <c r="U597" s="625" t="str">
        <f t="shared" si="2740"/>
        <v/>
      </c>
      <c r="V597" s="625" t="str">
        <f t="shared" si="2740"/>
        <v/>
      </c>
      <c r="W597" s="625" t="str">
        <f t="shared" si="2740"/>
        <v/>
      </c>
      <c r="X597" s="625" t="str">
        <f t="shared" si="2740"/>
        <v/>
      </c>
      <c r="Y597" s="625" t="str">
        <f t="shared" si="2740"/>
        <v/>
      </c>
      <c r="Z597" s="625" t="str">
        <f t="shared" si="2740"/>
        <v/>
      </c>
      <c r="AA597" s="625" t="str">
        <f t="shared" si="2740"/>
        <v/>
      </c>
      <c r="AB597" s="625" t="str">
        <f t="shared" si="2740"/>
        <v/>
      </c>
      <c r="AC597" s="625" t="str">
        <f t="shared" si="2740"/>
        <v/>
      </c>
      <c r="AD597" s="625" t="str">
        <f t="shared" si="2740"/>
        <v/>
      </c>
      <c r="AE597" s="625"/>
      <c r="AF597" s="625"/>
      <c r="AG597" s="625"/>
      <c r="AH597" s="625"/>
      <c r="AI597" s="625"/>
      <c r="AJ597" s="625"/>
      <c r="AK597" s="644"/>
      <c r="AL597" s="625" t="str">
        <f t="shared" ref="AL597:AV597" si="2741">IF(AL594="","",AL594*AL595*AL596/AL$46/365/$G$1)</f>
        <v/>
      </c>
      <c r="AM597" s="625" t="str">
        <f t="shared" si="2741"/>
        <v/>
      </c>
      <c r="AN597" s="625" t="str">
        <f t="shared" si="2741"/>
        <v/>
      </c>
      <c r="AO597" s="625" t="str">
        <f t="shared" si="2741"/>
        <v/>
      </c>
      <c r="AP597" s="625" t="str">
        <f t="shared" si="2741"/>
        <v/>
      </c>
      <c r="AQ597" s="625" t="str">
        <f t="shared" si="2741"/>
        <v/>
      </c>
      <c r="AR597" s="625" t="str">
        <f t="shared" si="2741"/>
        <v/>
      </c>
      <c r="AS597" s="625" t="str">
        <f t="shared" si="2741"/>
        <v/>
      </c>
      <c r="AT597" s="625">
        <f t="shared" si="2741"/>
        <v>1.0323616438356164E-3</v>
      </c>
      <c r="AU597" s="625" t="str">
        <f t="shared" si="2741"/>
        <v/>
      </c>
      <c r="AV597" s="625" t="str">
        <f t="shared" si="2741"/>
        <v/>
      </c>
      <c r="AW597" s="625"/>
      <c r="AX597" s="625"/>
      <c r="AY597" s="625"/>
      <c r="AZ597" s="625"/>
      <c r="BA597" s="625"/>
      <c r="BB597" s="625"/>
      <c r="BC597" s="644"/>
      <c r="BD597" s="625" t="str">
        <f t="shared" ref="BD597:BN597" si="2742">IF(BD594="","",BD594*BD595*BD596/BD$46/365/$G$1)</f>
        <v/>
      </c>
      <c r="BE597" s="625" t="str">
        <f t="shared" si="2742"/>
        <v/>
      </c>
      <c r="BF597" s="625" t="str">
        <f t="shared" si="2742"/>
        <v/>
      </c>
      <c r="BG597" s="625" t="str">
        <f t="shared" si="2742"/>
        <v/>
      </c>
      <c r="BH597" s="625" t="str">
        <f t="shared" si="2742"/>
        <v/>
      </c>
      <c r="BI597" s="625" t="str">
        <f t="shared" si="2742"/>
        <v/>
      </c>
      <c r="BJ597" s="625" t="str">
        <f t="shared" si="2742"/>
        <v/>
      </c>
      <c r="BK597" s="625" t="str">
        <f t="shared" si="2742"/>
        <v/>
      </c>
      <c r="BL597" s="625" t="str">
        <f t="shared" si="2742"/>
        <v/>
      </c>
      <c r="BM597" s="625" t="str">
        <f t="shared" si="2742"/>
        <v/>
      </c>
      <c r="BN597" s="625" t="str">
        <f t="shared" si="2742"/>
        <v/>
      </c>
      <c r="BO597" s="625"/>
      <c r="BP597" s="625"/>
      <c r="BQ597" s="625"/>
      <c r="BR597" s="625"/>
      <c r="BS597" s="625"/>
      <c r="BT597" s="625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722"/>
        <v/>
      </c>
      <c r="CA597" s="615" t="str">
        <f t="shared" si="2723"/>
        <v/>
      </c>
      <c r="CB597" s="615" t="str">
        <f t="shared" si="2724"/>
        <v/>
      </c>
      <c r="CC597" s="615" t="str">
        <f t="shared" si="2725"/>
        <v/>
      </c>
      <c r="CD597" s="1324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5" t="str">
        <f t="shared" ref="CE597:CN597" si="27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5" t="str">
        <f t="shared" si="2743"/>
        <v/>
      </c>
      <c r="CG597" s="1325" t="str">
        <f t="shared" si="2743"/>
        <v/>
      </c>
      <c r="CH597" s="1325" t="str">
        <f t="shared" si="2743"/>
        <v/>
      </c>
      <c r="CI597" s="1326" t="str">
        <f t="shared" si="2743"/>
        <v/>
      </c>
      <c r="CJ597" s="1325" t="str">
        <f t="shared" si="2743"/>
        <v/>
      </c>
      <c r="CK597" s="1325" t="str">
        <f t="shared" si="2743"/>
        <v/>
      </c>
      <c r="CL597" s="1325" t="str">
        <f t="shared" si="2743"/>
        <v/>
      </c>
      <c r="CM597" s="1325" t="str">
        <f t="shared" si="2743"/>
        <v/>
      </c>
      <c r="CN597" s="1324" t="str">
        <f t="shared" si="2743"/>
        <v/>
      </c>
      <c r="CO597" s="530" t="str">
        <f t="shared" ref="CO597" si="274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4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4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4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5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5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5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ref="DE597:DE598" si="2760">COUNT(B597:R597)</f>
        <v>0</v>
      </c>
      <c r="DF597" s="99">
        <f t="shared" ref="DF597:DF598" si="2761">COUNT(T597:AJ597)</f>
        <v>0</v>
      </c>
      <c r="DG597" s="99">
        <f t="shared" ref="DG597:DG598" si="2762">COUNT(AL597:BB597)</f>
        <v>1</v>
      </c>
      <c r="DH597" s="99">
        <f t="shared" ref="DH597:DH598" si="2763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4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4"/>
      <c r="BV598" s="312"/>
      <c r="BW598" s="312"/>
      <c r="BX598" s="312"/>
      <c r="BY598" s="312"/>
      <c r="BZ598" s="878" t="str">
        <f t="shared" si="2722"/>
        <v/>
      </c>
      <c r="CA598" s="878" t="str">
        <f t="shared" si="2723"/>
        <v/>
      </c>
      <c r="CB598" s="878" t="str">
        <f t="shared" si="2724"/>
        <v/>
      </c>
      <c r="CC598" s="879" t="str">
        <f t="shared" si="2725"/>
        <v/>
      </c>
      <c r="CD598" s="1406"/>
      <c r="CE598" s="1407"/>
      <c r="CF598" s="1407"/>
      <c r="CG598" s="1407"/>
      <c r="CH598" s="1407"/>
      <c r="CI598" s="1408"/>
      <c r="CJ598" s="1407"/>
      <c r="CK598" s="1407"/>
      <c r="CL598" s="1407"/>
      <c r="CM598" s="1407"/>
      <c r="CN598" s="1406"/>
      <c r="CO598" s="1409">
        <v>0</v>
      </c>
      <c r="CP598" s="1409">
        <v>0</v>
      </c>
      <c r="CQ598" s="1409">
        <v>0</v>
      </c>
      <c r="CR598" s="1410"/>
      <c r="CS598" s="543" t="str">
        <f t="shared" si="2748"/>
        <v/>
      </c>
      <c r="CT598" s="543" t="str">
        <f t="shared" si="2749"/>
        <v/>
      </c>
      <c r="CU598" s="544" t="str">
        <f t="shared" si="2750"/>
        <v/>
      </c>
      <c r="CV598" s="544" t="str">
        <f t="shared" si="2751"/>
        <v/>
      </c>
      <c r="CW598" s="544" t="str">
        <f t="shared" si="2752"/>
        <v/>
      </c>
      <c r="CX598" s="543" t="str">
        <f t="shared" si="2753"/>
        <v/>
      </c>
      <c r="CY598" s="543" t="str">
        <f t="shared" si="2754"/>
        <v/>
      </c>
      <c r="CZ598" s="543" t="str">
        <f t="shared" si="2755"/>
        <v/>
      </c>
      <c r="DA598" s="543" t="str">
        <f t="shared" si="2756"/>
        <v/>
      </c>
      <c r="DB598" s="543" t="str">
        <f t="shared" si="2757"/>
        <v/>
      </c>
      <c r="DC598" s="542" t="str">
        <f t="shared" si="2758"/>
        <v/>
      </c>
      <c r="DD598" s="541" t="str">
        <f t="shared" si="2759"/>
        <v/>
      </c>
      <c r="DE598" s="645">
        <f t="shared" si="2760"/>
        <v>0</v>
      </c>
      <c r="DF598" s="99">
        <f t="shared" si="2761"/>
        <v>0</v>
      </c>
      <c r="DG598" s="99">
        <f t="shared" si="2762"/>
        <v>1</v>
      </c>
      <c r="DH598" s="99">
        <f t="shared" si="2763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2" t="str">
        <f t="shared" ref="B599:R599" si="2764">IF(B598="","",B594*B595*B598)</f>
        <v/>
      </c>
      <c r="C599" s="622" t="str">
        <f t="shared" si="2764"/>
        <v/>
      </c>
      <c r="D599" s="622" t="str">
        <f t="shared" si="2764"/>
        <v/>
      </c>
      <c r="E599" s="622" t="str">
        <f t="shared" si="2764"/>
        <v/>
      </c>
      <c r="F599" s="622" t="str">
        <f t="shared" si="2764"/>
        <v/>
      </c>
      <c r="G599" s="622" t="str">
        <f t="shared" si="2764"/>
        <v/>
      </c>
      <c r="H599" s="622" t="str">
        <f t="shared" si="2764"/>
        <v/>
      </c>
      <c r="I599" s="622" t="str">
        <f t="shared" si="2764"/>
        <v/>
      </c>
      <c r="J599" s="622" t="str">
        <f t="shared" si="2764"/>
        <v/>
      </c>
      <c r="K599" s="622" t="str">
        <f t="shared" si="2764"/>
        <v/>
      </c>
      <c r="L599" s="622" t="str">
        <f t="shared" si="2764"/>
        <v/>
      </c>
      <c r="M599" s="622" t="str">
        <f t="shared" si="2764"/>
        <v/>
      </c>
      <c r="N599" s="622" t="str">
        <f t="shared" si="2764"/>
        <v/>
      </c>
      <c r="O599" s="622" t="str">
        <f t="shared" si="2764"/>
        <v/>
      </c>
      <c r="P599" s="622" t="str">
        <f t="shared" si="2764"/>
        <v/>
      </c>
      <c r="Q599" s="622" t="str">
        <f t="shared" si="2764"/>
        <v/>
      </c>
      <c r="R599" s="622" t="str">
        <f t="shared" si="2764"/>
        <v/>
      </c>
      <c r="S599" s="654"/>
      <c r="T599" s="622" t="str">
        <f t="shared" ref="T599:AD599" si="2765">IF(T598="","",T594*T595*T598)</f>
        <v/>
      </c>
      <c r="U599" s="622" t="str">
        <f t="shared" si="2765"/>
        <v/>
      </c>
      <c r="V599" s="622" t="str">
        <f t="shared" si="2765"/>
        <v/>
      </c>
      <c r="W599" s="622" t="str">
        <f t="shared" si="2765"/>
        <v/>
      </c>
      <c r="X599" s="622" t="str">
        <f t="shared" si="2765"/>
        <v/>
      </c>
      <c r="Y599" s="622" t="str">
        <f t="shared" si="2765"/>
        <v/>
      </c>
      <c r="Z599" s="622" t="str">
        <f t="shared" si="2765"/>
        <v/>
      </c>
      <c r="AA599" s="622" t="str">
        <f t="shared" si="2765"/>
        <v/>
      </c>
      <c r="AB599" s="622" t="str">
        <f t="shared" si="2765"/>
        <v/>
      </c>
      <c r="AC599" s="622" t="str">
        <f t="shared" si="2765"/>
        <v/>
      </c>
      <c r="AD599" s="622" t="str">
        <f t="shared" si="2765"/>
        <v/>
      </c>
      <c r="AE599" s="622"/>
      <c r="AF599" s="622"/>
      <c r="AG599" s="622"/>
      <c r="AH599" s="622"/>
      <c r="AI599" s="622"/>
      <c r="AJ599" s="622"/>
      <c r="AK599" s="654"/>
      <c r="AL599" s="622" t="str">
        <f t="shared" ref="AL599:AV599" si="2766">IF(AL598="","",AL594*AL595*AL598)</f>
        <v/>
      </c>
      <c r="AM599" s="622" t="str">
        <f t="shared" si="2766"/>
        <v/>
      </c>
      <c r="AN599" s="622" t="str">
        <f t="shared" si="2766"/>
        <v/>
      </c>
      <c r="AO599" s="622" t="str">
        <f t="shared" si="2766"/>
        <v/>
      </c>
      <c r="AP599" s="622" t="str">
        <f t="shared" si="2766"/>
        <v/>
      </c>
      <c r="AQ599" s="622" t="str">
        <f t="shared" si="2766"/>
        <v/>
      </c>
      <c r="AR599" s="622" t="str">
        <f t="shared" si="2766"/>
        <v/>
      </c>
      <c r="AS599" s="622" t="str">
        <f t="shared" si="2766"/>
        <v/>
      </c>
      <c r="AT599" s="622">
        <f t="shared" si="2766"/>
        <v>180</v>
      </c>
      <c r="AU599" s="622" t="str">
        <f t="shared" si="2766"/>
        <v/>
      </c>
      <c r="AV599" s="622" t="str">
        <f t="shared" si="2766"/>
        <v/>
      </c>
      <c r="AW599" s="622"/>
      <c r="AX599" s="622"/>
      <c r="AY599" s="622"/>
      <c r="AZ599" s="622"/>
      <c r="BA599" s="622"/>
      <c r="BB599" s="622"/>
      <c r="BC599" s="654"/>
      <c r="BD599" s="622" t="str">
        <f t="shared" ref="BD599:BN599" si="2767">IF(BD598="","",BD594*BD595*BD598)</f>
        <v/>
      </c>
      <c r="BE599" s="622" t="str">
        <f t="shared" si="2767"/>
        <v/>
      </c>
      <c r="BF599" s="622" t="str">
        <f t="shared" si="2767"/>
        <v/>
      </c>
      <c r="BG599" s="622" t="str">
        <f t="shared" si="2767"/>
        <v/>
      </c>
      <c r="BH599" s="622" t="str">
        <f t="shared" si="2767"/>
        <v/>
      </c>
      <c r="BI599" s="622" t="str">
        <f t="shared" si="2767"/>
        <v/>
      </c>
      <c r="BJ599" s="622" t="str">
        <f t="shared" si="2767"/>
        <v/>
      </c>
      <c r="BK599" s="622" t="str">
        <f t="shared" si="2767"/>
        <v/>
      </c>
      <c r="BL599" s="622" t="str">
        <f t="shared" si="2767"/>
        <v/>
      </c>
      <c r="BM599" s="622" t="str">
        <f t="shared" si="2767"/>
        <v/>
      </c>
      <c r="BN599" s="622" t="str">
        <f t="shared" si="2767"/>
        <v/>
      </c>
      <c r="BO599" s="622"/>
      <c r="BP599" s="622"/>
      <c r="BQ599" s="622"/>
      <c r="BR599" s="622"/>
      <c r="BS599" s="622"/>
      <c r="BT599" s="622"/>
      <c r="BU599" s="654"/>
      <c r="BV599" s="622" t="str">
        <f t="shared" ref="BV599:BW599" si="2768">IF(BV598="","",BV594*BV595*BV598)</f>
        <v/>
      </c>
      <c r="BW599" s="622" t="str">
        <f t="shared" si="2768"/>
        <v/>
      </c>
      <c r="BX599" s="622" t="str">
        <f>IF(BX598="","",BX594*BX595*BX598)</f>
        <v/>
      </c>
      <c r="BY599" s="622" t="str">
        <f>IF(BY598="","",BY594*BY595*BY598)</f>
        <v/>
      </c>
      <c r="BZ599" s="878" t="str">
        <f t="shared" si="2722"/>
        <v/>
      </c>
      <c r="CA599" s="878" t="str">
        <f t="shared" si="2723"/>
        <v/>
      </c>
      <c r="CB599" s="878" t="str">
        <f t="shared" si="2724"/>
        <v/>
      </c>
      <c r="CC599" s="879" t="str">
        <f t="shared" si="2725"/>
        <v/>
      </c>
      <c r="CD599" s="1406"/>
      <c r="CE599" s="1407"/>
      <c r="CF599" s="1407"/>
      <c r="CG599" s="1407"/>
      <c r="CH599" s="1407"/>
      <c r="CI599" s="1408"/>
      <c r="CJ599" s="1407"/>
      <c r="CK599" s="1407"/>
      <c r="CL599" s="1407"/>
      <c r="CM599" s="1407"/>
      <c r="CN599" s="1406"/>
      <c r="CO599" s="1409">
        <v>0</v>
      </c>
      <c r="CP599" s="1409">
        <v>0</v>
      </c>
      <c r="CQ599" s="1409">
        <v>0</v>
      </c>
      <c r="CR599" s="1410"/>
      <c r="CS599" s="543" t="str">
        <f t="shared" si="2748"/>
        <v/>
      </c>
      <c r="CT599" s="543" t="str">
        <f t="shared" si="2749"/>
        <v/>
      </c>
      <c r="CU599" s="544" t="str">
        <f t="shared" si="2750"/>
        <v/>
      </c>
      <c r="CV599" s="544" t="str">
        <f t="shared" si="2751"/>
        <v/>
      </c>
      <c r="CW599" s="544" t="str">
        <f t="shared" si="2752"/>
        <v/>
      </c>
      <c r="CX599" s="543" t="str">
        <f t="shared" si="2753"/>
        <v/>
      </c>
      <c r="CY599" s="543" t="str">
        <f t="shared" si="2754"/>
        <v/>
      </c>
      <c r="CZ599" s="543" t="str">
        <f t="shared" si="2755"/>
        <v/>
      </c>
      <c r="DA599" s="543" t="str">
        <f t="shared" si="2756"/>
        <v/>
      </c>
      <c r="DB599" s="543" t="str">
        <f t="shared" si="2757"/>
        <v/>
      </c>
      <c r="DC599" s="542" t="str">
        <f t="shared" si="2758"/>
        <v/>
      </c>
      <c r="DD599" s="541" t="str">
        <f t="shared" si="2759"/>
        <v/>
      </c>
      <c r="DE599" s="645">
        <f t="shared" ref="DE599" si="2769">COUNT(B599:R599)</f>
        <v>0</v>
      </c>
      <c r="DF599" s="99">
        <f t="shared" ref="DF599" si="2770">COUNT(T599:AJ599)</f>
        <v>0</v>
      </c>
      <c r="DG599" s="99">
        <f t="shared" ref="DG599" si="2771">COUNT(AL599:BB599)</f>
        <v>1</v>
      </c>
      <c r="DH599" s="99">
        <f t="shared" ref="DH599" si="2772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5" t="s">
        <v>765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627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>
        <v>2</v>
      </c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>
        <f>IF(DH601&lt;3,"",(SUM(BD601:BT601)-MIN(BD601:BT601)-MAX(BD601:BT601))/(DH601-2))</f>
        <v>2</v>
      </c>
      <c r="CD601" s="512" t="str">
        <f t="shared" ref="CD601:CN605" si="27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3"/>
        <v/>
      </c>
      <c r="CF601" s="84" t="str">
        <f t="shared" si="2773"/>
        <v/>
      </c>
      <c r="CG601" s="84" t="str">
        <f t="shared" si="2773"/>
        <v/>
      </c>
      <c r="CH601" s="84">
        <f t="shared" si="2773"/>
        <v>2</v>
      </c>
      <c r="CI601" s="148">
        <f t="shared" si="2773"/>
        <v>2</v>
      </c>
      <c r="CJ601" s="84">
        <f t="shared" si="2773"/>
        <v>2</v>
      </c>
      <c r="CK601" s="84" t="str">
        <f t="shared" si="2773"/>
        <v/>
      </c>
      <c r="CL601" s="84" t="str">
        <f t="shared" si="2773"/>
        <v/>
      </c>
      <c r="CM601" s="84" t="str">
        <f t="shared" si="2773"/>
        <v/>
      </c>
      <c r="CN601" s="512" t="str">
        <f t="shared" si="2773"/>
        <v/>
      </c>
      <c r="CO601" s="542" t="str">
        <f t="shared" ref="CO601:DD605" si="2774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4"/>
        <v/>
      </c>
      <c r="CQ601" s="543" t="str">
        <f t="shared" si="2774"/>
        <v/>
      </c>
      <c r="CR601" s="543" t="str">
        <f t="shared" si="2774"/>
        <v/>
      </c>
      <c r="CS601" s="543" t="str">
        <f t="shared" si="2774"/>
        <v/>
      </c>
      <c r="CT601" s="543" t="str">
        <f t="shared" si="2774"/>
        <v/>
      </c>
      <c r="CU601" s="544">
        <f t="shared" si="2774"/>
        <v>2</v>
      </c>
      <c r="CV601" s="544">
        <f t="shared" si="2774"/>
        <v>2</v>
      </c>
      <c r="CW601" s="544">
        <f t="shared" si="2774"/>
        <v>2</v>
      </c>
      <c r="CX601" s="543" t="str">
        <f t="shared" si="2774"/>
        <v/>
      </c>
      <c r="CY601" s="543" t="str">
        <f t="shared" si="2774"/>
        <v/>
      </c>
      <c r="CZ601" s="543" t="str">
        <f t="shared" si="2774"/>
        <v/>
      </c>
      <c r="DA601" s="543" t="str">
        <f t="shared" si="2774"/>
        <v/>
      </c>
      <c r="DB601" s="543" t="str">
        <f t="shared" si="2774"/>
        <v/>
      </c>
      <c r="DC601" s="542" t="str">
        <f t="shared" si="2774"/>
        <v/>
      </c>
      <c r="DD601" s="541" t="str">
        <f t="shared" si="2774"/>
        <v/>
      </c>
      <c r="DE601" s="880">
        <f t="shared" ref="DE601" si="2775">COUNT(B601:R601)</f>
        <v>0</v>
      </c>
      <c r="DF601" s="835">
        <f t="shared" ref="DF601" si="2776">COUNT(T601:AJ601)</f>
        <v>0</v>
      </c>
      <c r="DG601" s="835">
        <f t="shared" ref="DG601" si="2777">COUNT(AL601:BB601)</f>
        <v>0</v>
      </c>
      <c r="DH601" s="835">
        <f t="shared" ref="DH601" si="2778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79">2166*$K$1</f>
        <v>9068.6088</v>
      </c>
      <c r="D602" s="603">
        <f t="shared" si="2779"/>
        <v>9068.6088</v>
      </c>
      <c r="E602" s="603">
        <f t="shared" si="2779"/>
        <v>9068.6088</v>
      </c>
      <c r="F602" s="603">
        <f t="shared" si="2779"/>
        <v>9068.6088</v>
      </c>
      <c r="G602" s="603">
        <f t="shared" si="2779"/>
        <v>9068.6088</v>
      </c>
      <c r="H602" s="603">
        <f t="shared" si="2779"/>
        <v>9068.6088</v>
      </c>
      <c r="I602" s="603">
        <f t="shared" si="2779"/>
        <v>9068.6088</v>
      </c>
      <c r="J602" s="603">
        <f t="shared" si="2779"/>
        <v>9068.6088</v>
      </c>
      <c r="K602" s="603">
        <f t="shared" si="2779"/>
        <v>9068.6088</v>
      </c>
      <c r="L602" s="603">
        <f t="shared" si="2779"/>
        <v>9068.6088</v>
      </c>
      <c r="M602" s="603">
        <f t="shared" si="2779"/>
        <v>9068.6088</v>
      </c>
      <c r="N602" s="603">
        <f t="shared" si="2779"/>
        <v>9068.6088</v>
      </c>
      <c r="O602" s="603">
        <f t="shared" si="2779"/>
        <v>9068.6088</v>
      </c>
      <c r="P602" s="603">
        <f t="shared" si="2779"/>
        <v>9068.6088</v>
      </c>
      <c r="Q602" s="603">
        <f t="shared" si="2779"/>
        <v>9068.6088</v>
      </c>
      <c r="R602" s="603">
        <f t="shared" si="2779"/>
        <v>9068.6088</v>
      </c>
      <c r="S602" s="704"/>
      <c r="T602" s="603">
        <f>2166*$K$1</f>
        <v>9068.6088</v>
      </c>
      <c r="U602" s="603">
        <f t="shared" ref="U602:AD602" si="2780">2166*$K$1</f>
        <v>9068.6088</v>
      </c>
      <c r="V602" s="603">
        <f t="shared" si="2780"/>
        <v>9068.6088</v>
      </c>
      <c r="W602" s="603">
        <f t="shared" si="2780"/>
        <v>9068.6088</v>
      </c>
      <c r="X602" s="603">
        <f t="shared" si="2780"/>
        <v>9068.6088</v>
      </c>
      <c r="Y602" s="603">
        <f t="shared" si="2780"/>
        <v>9068.6088</v>
      </c>
      <c r="Z602" s="603">
        <f t="shared" si="2780"/>
        <v>9068.6088</v>
      </c>
      <c r="AA602" s="603">
        <f t="shared" si="2780"/>
        <v>9068.6088</v>
      </c>
      <c r="AB602" s="603">
        <f t="shared" si="2780"/>
        <v>9068.6088</v>
      </c>
      <c r="AC602" s="603">
        <f t="shared" si="2780"/>
        <v>9068.6088</v>
      </c>
      <c r="AD602" s="603">
        <f t="shared" si="2780"/>
        <v>9068.6088</v>
      </c>
      <c r="AE602" s="603"/>
      <c r="AF602" s="603"/>
      <c r="AG602" s="603"/>
      <c r="AH602" s="603"/>
      <c r="AI602" s="603"/>
      <c r="AJ602" s="603"/>
      <c r="AK602" s="704"/>
      <c r="AL602" s="603">
        <f>2166*$K$1</f>
        <v>9068.6088</v>
      </c>
      <c r="AM602" s="603">
        <f t="shared" ref="AM602:AV602" si="2781">2166*$K$1</f>
        <v>9068.6088</v>
      </c>
      <c r="AN602" s="603">
        <f t="shared" si="2781"/>
        <v>9068.6088</v>
      </c>
      <c r="AO602" s="603">
        <f t="shared" si="2781"/>
        <v>9068.6088</v>
      </c>
      <c r="AP602" s="603">
        <f t="shared" si="2781"/>
        <v>9068.6088</v>
      </c>
      <c r="AQ602" s="603">
        <f t="shared" si="2781"/>
        <v>9068.6088</v>
      </c>
      <c r="AR602" s="603">
        <f t="shared" si="2781"/>
        <v>9068.6088</v>
      </c>
      <c r="AS602" s="603">
        <f t="shared" si="2781"/>
        <v>9068.6088</v>
      </c>
      <c r="AT602" s="603">
        <f t="shared" si="2781"/>
        <v>9068.6088</v>
      </c>
      <c r="AU602" s="603">
        <f t="shared" si="2781"/>
        <v>9068.6088</v>
      </c>
      <c r="AV602" s="603">
        <f t="shared" si="2781"/>
        <v>9068.6088</v>
      </c>
      <c r="AW602" s="603"/>
      <c r="AX602" s="603"/>
      <c r="AY602" s="603"/>
      <c r="AZ602" s="603"/>
      <c r="BA602" s="603"/>
      <c r="BB602" s="603"/>
      <c r="BC602" s="704"/>
      <c r="BD602" s="603">
        <f>2166*$K$1</f>
        <v>9068.6088</v>
      </c>
      <c r="BE602" s="603">
        <f t="shared" ref="BE602:BY602" si="2782">2166*$K$1</f>
        <v>9068.6088</v>
      </c>
      <c r="BF602" s="603">
        <f t="shared" si="2782"/>
        <v>9068.6088</v>
      </c>
      <c r="BG602" s="603">
        <f t="shared" si="2782"/>
        <v>9068.6088</v>
      </c>
      <c r="BH602" s="603">
        <f t="shared" si="2782"/>
        <v>9068.6088</v>
      </c>
      <c r="BI602" s="603">
        <f t="shared" si="2782"/>
        <v>9068.6088</v>
      </c>
      <c r="BJ602" s="603">
        <f t="shared" si="2782"/>
        <v>9068.6088</v>
      </c>
      <c r="BK602" s="603">
        <f t="shared" si="2782"/>
        <v>9068.6088</v>
      </c>
      <c r="BL602" s="603">
        <f t="shared" si="2782"/>
        <v>9068.6088</v>
      </c>
      <c r="BM602" s="603">
        <f t="shared" si="2782"/>
        <v>9068.6088</v>
      </c>
      <c r="BN602" s="603">
        <f t="shared" si="2782"/>
        <v>9068.6088</v>
      </c>
      <c r="BO602" s="603"/>
      <c r="BP602" s="603"/>
      <c r="BQ602" s="603"/>
      <c r="BR602" s="603"/>
      <c r="BS602" s="603"/>
      <c r="BT602" s="603"/>
      <c r="BU602" s="704"/>
      <c r="BV602" s="603">
        <f t="shared" si="2782"/>
        <v>9068.6088</v>
      </c>
      <c r="BW602" s="603">
        <f t="shared" si="2782"/>
        <v>9068.6088</v>
      </c>
      <c r="BX602" s="603">
        <f t="shared" si="2782"/>
        <v>9068.6088</v>
      </c>
      <c r="BY602" s="603">
        <f t="shared" si="2782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2">
        <f t="shared" si="2773"/>
        <v>9068.6088</v>
      </c>
      <c r="CE602" s="84">
        <f t="shared" si="2773"/>
        <v>9068.6088</v>
      </c>
      <c r="CF602" s="84">
        <f t="shared" si="2773"/>
        <v>9068.6088</v>
      </c>
      <c r="CG602" s="84">
        <f t="shared" si="2773"/>
        <v>9068.6088</v>
      </c>
      <c r="CH602" s="84">
        <f t="shared" si="2773"/>
        <v>9068.6088</v>
      </c>
      <c r="CI602" s="148">
        <f t="shared" si="2773"/>
        <v>9068.6088</v>
      </c>
      <c r="CJ602" s="84">
        <f t="shared" si="2773"/>
        <v>9068.6088</v>
      </c>
      <c r="CK602" s="84">
        <f t="shared" si="2773"/>
        <v>9068.6088</v>
      </c>
      <c r="CL602" s="84">
        <f t="shared" si="2773"/>
        <v>9068.6088</v>
      </c>
      <c r="CM602" s="84">
        <f t="shared" si="2773"/>
        <v>9068.6088</v>
      </c>
      <c r="CN602" s="512">
        <f t="shared" si="2773"/>
        <v>9068.6088</v>
      </c>
      <c r="CO602" s="542" t="str">
        <f t="shared" si="2774"/>
        <v/>
      </c>
      <c r="CP602" s="543" t="str">
        <f t="shared" si="2774"/>
        <v/>
      </c>
      <c r="CQ602" s="543">
        <f t="shared" si="2774"/>
        <v>9068.6088</v>
      </c>
      <c r="CR602" s="543">
        <f t="shared" si="2774"/>
        <v>9068.6088</v>
      </c>
      <c r="CS602" s="543">
        <f t="shared" si="2774"/>
        <v>9068.6088</v>
      </c>
      <c r="CT602" s="543">
        <f t="shared" si="2774"/>
        <v>9068.6088</v>
      </c>
      <c r="CU602" s="544">
        <f t="shared" si="2774"/>
        <v>9068.6088</v>
      </c>
      <c r="CV602" s="544">
        <f t="shared" si="2774"/>
        <v>9068.6088</v>
      </c>
      <c r="CW602" s="544">
        <f t="shared" si="2774"/>
        <v>9068.6088</v>
      </c>
      <c r="CX602" s="543">
        <f t="shared" si="2774"/>
        <v>9068.6088</v>
      </c>
      <c r="CY602" s="543">
        <f t="shared" si="2774"/>
        <v>9068.6088</v>
      </c>
      <c r="CZ602" s="543">
        <f t="shared" si="2774"/>
        <v>9068.6088</v>
      </c>
      <c r="DA602" s="543">
        <f t="shared" si="2774"/>
        <v>9068.6088</v>
      </c>
      <c r="DB602" s="543" t="str">
        <f t="shared" si="2774"/>
        <v/>
      </c>
      <c r="DC602" s="542" t="str">
        <f t="shared" si="2774"/>
        <v/>
      </c>
      <c r="DD602" s="541" t="str">
        <f t="shared" si="2774"/>
        <v/>
      </c>
      <c r="DE602" s="880">
        <f t="shared" ref="DE602" si="2783">COUNT(B602:R602)</f>
        <v>17</v>
      </c>
      <c r="DF602" s="835">
        <f t="shared" ref="DF602" si="2784">COUNT(T602:AJ602)</f>
        <v>11</v>
      </c>
      <c r="DG602" s="835">
        <f t="shared" ref="DG602" si="2785">COUNT(AL602:BB602)</f>
        <v>11</v>
      </c>
      <c r="DH602" s="835">
        <f t="shared" ref="DH602" si="2786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5" t="str">
        <f t="shared" ref="B603:R603" si="2787">IF(B601="","",B601*B602/B$46/365/$G$1)</f>
        <v/>
      </c>
      <c r="C603" s="625" t="str">
        <f t="shared" si="2787"/>
        <v/>
      </c>
      <c r="D603" s="625" t="str">
        <f t="shared" si="2787"/>
        <v/>
      </c>
      <c r="E603" s="625" t="str">
        <f t="shared" si="2787"/>
        <v/>
      </c>
      <c r="F603" s="625" t="str">
        <f t="shared" si="2787"/>
        <v/>
      </c>
      <c r="G603" s="625" t="str">
        <f t="shared" si="2787"/>
        <v/>
      </c>
      <c r="H603" s="625" t="str">
        <f t="shared" si="2787"/>
        <v/>
      </c>
      <c r="I603" s="625" t="str">
        <f t="shared" si="2787"/>
        <v/>
      </c>
      <c r="J603" s="625" t="str">
        <f t="shared" si="2787"/>
        <v/>
      </c>
      <c r="K603" s="625" t="str">
        <f t="shared" si="2787"/>
        <v/>
      </c>
      <c r="L603" s="625" t="str">
        <f t="shared" si="2787"/>
        <v/>
      </c>
      <c r="M603" s="625" t="str">
        <f t="shared" si="2787"/>
        <v/>
      </c>
      <c r="N603" s="625" t="str">
        <f t="shared" si="2787"/>
        <v/>
      </c>
      <c r="O603" s="625" t="str">
        <f t="shared" si="2787"/>
        <v/>
      </c>
      <c r="P603" s="625" t="str">
        <f t="shared" si="2787"/>
        <v/>
      </c>
      <c r="Q603" s="625" t="str">
        <f t="shared" si="2787"/>
        <v/>
      </c>
      <c r="R603" s="625" t="str">
        <f t="shared" si="2787"/>
        <v/>
      </c>
      <c r="S603" s="704"/>
      <c r="T603" s="625" t="str">
        <f t="shared" ref="T603:AD603" si="2788">IF(T601="","",T601*T602/T$46/365/$G$1)</f>
        <v/>
      </c>
      <c r="U603" s="625" t="str">
        <f t="shared" si="2788"/>
        <v/>
      </c>
      <c r="V603" s="625" t="str">
        <f t="shared" si="2788"/>
        <v/>
      </c>
      <c r="W603" s="625" t="str">
        <f t="shared" si="2788"/>
        <v/>
      </c>
      <c r="X603" s="625" t="str">
        <f t="shared" si="2788"/>
        <v/>
      </c>
      <c r="Y603" s="625" t="str">
        <f t="shared" si="2788"/>
        <v/>
      </c>
      <c r="Z603" s="625" t="str">
        <f t="shared" si="2788"/>
        <v/>
      </c>
      <c r="AA603" s="625" t="str">
        <f t="shared" si="2788"/>
        <v/>
      </c>
      <c r="AB603" s="625" t="str">
        <f t="shared" si="2788"/>
        <v/>
      </c>
      <c r="AC603" s="625" t="str">
        <f t="shared" si="2788"/>
        <v/>
      </c>
      <c r="AD603" s="625" t="str">
        <f t="shared" si="2788"/>
        <v/>
      </c>
      <c r="AE603" s="625"/>
      <c r="AF603" s="625"/>
      <c r="AG603" s="625"/>
      <c r="AH603" s="625"/>
      <c r="AI603" s="625"/>
      <c r="AJ603" s="625"/>
      <c r="AK603" s="704"/>
      <c r="AL603" s="625" t="str">
        <f t="shared" ref="AL603:AV603" si="2789">IF(AL601="","",AL601*AL602/AL$46/365/$G$1)</f>
        <v/>
      </c>
      <c r="AM603" s="625" t="str">
        <f t="shared" si="2789"/>
        <v/>
      </c>
      <c r="AN603" s="625" t="str">
        <f t="shared" si="2789"/>
        <v/>
      </c>
      <c r="AO603" s="625" t="str">
        <f t="shared" si="2789"/>
        <v/>
      </c>
      <c r="AP603" s="625" t="str">
        <f t="shared" si="2789"/>
        <v/>
      </c>
      <c r="AQ603" s="625" t="str">
        <f t="shared" si="2789"/>
        <v/>
      </c>
      <c r="AR603" s="625" t="str">
        <f t="shared" si="2789"/>
        <v/>
      </c>
      <c r="AS603" s="625" t="str">
        <f t="shared" si="2789"/>
        <v/>
      </c>
      <c r="AT603" s="625" t="str">
        <f t="shared" si="2789"/>
        <v/>
      </c>
      <c r="AU603" s="625" t="str">
        <f t="shared" si="2789"/>
        <v/>
      </c>
      <c r="AV603" s="625" t="str">
        <f t="shared" si="2789"/>
        <v/>
      </c>
      <c r="AW603" s="625"/>
      <c r="AX603" s="625"/>
      <c r="AY603" s="625"/>
      <c r="AZ603" s="625"/>
      <c r="BA603" s="625"/>
      <c r="BB603" s="625"/>
      <c r="BC603" s="704"/>
      <c r="BD603" s="625" t="str">
        <f t="shared" ref="BD603:BN603" si="2790">IF(BD601="","",BD601*BD602/BD$46/365/$G$1)</f>
        <v/>
      </c>
      <c r="BE603" s="625" t="str">
        <f t="shared" si="2790"/>
        <v/>
      </c>
      <c r="BF603" s="625">
        <f t="shared" si="2790"/>
        <v>1.1293410709838107E-3</v>
      </c>
      <c r="BG603" s="625">
        <f t="shared" si="2790"/>
        <v>9.4111755915317569E-4</v>
      </c>
      <c r="BH603" s="625">
        <f t="shared" si="2790"/>
        <v>1.1293410709838107E-3</v>
      </c>
      <c r="BI603" s="625" t="str">
        <f t="shared" si="2790"/>
        <v/>
      </c>
      <c r="BJ603" s="625" t="str">
        <f t="shared" si="2790"/>
        <v/>
      </c>
      <c r="BK603" s="625" t="str">
        <f t="shared" si="2790"/>
        <v/>
      </c>
      <c r="BL603" s="625" t="str">
        <f t="shared" si="2790"/>
        <v/>
      </c>
      <c r="BM603" s="625" t="str">
        <f t="shared" si="2790"/>
        <v/>
      </c>
      <c r="BN603" s="625" t="str">
        <f t="shared" si="2790"/>
        <v/>
      </c>
      <c r="BO603" s="625"/>
      <c r="BP603" s="625"/>
      <c r="BQ603" s="625"/>
      <c r="BR603" s="625"/>
      <c r="BS603" s="625"/>
      <c r="BT603" s="625"/>
      <c r="BU603" s="704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32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5" t="str">
        <f t="shared" ref="CE603:CN603" si="2791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5" t="str">
        <f t="shared" si="2791"/>
        <v/>
      </c>
      <c r="CG603" s="1325" t="str">
        <f t="shared" si="2791"/>
        <v/>
      </c>
      <c r="CH603" s="1325">
        <f t="shared" si="2791"/>
        <v>9.4111755915317569E-4</v>
      </c>
      <c r="CI603" s="1326">
        <f t="shared" si="2791"/>
        <v>1.1293410709838107E-3</v>
      </c>
      <c r="CJ603" s="1325">
        <f t="shared" si="2791"/>
        <v>1.1293410709838107E-3</v>
      </c>
      <c r="CK603" s="1325" t="str">
        <f t="shared" si="2791"/>
        <v/>
      </c>
      <c r="CL603" s="1325" t="str">
        <f t="shared" si="2791"/>
        <v/>
      </c>
      <c r="CM603" s="1325" t="str">
        <f t="shared" si="2791"/>
        <v/>
      </c>
      <c r="CN603" s="1324" t="str">
        <f t="shared" si="2791"/>
        <v/>
      </c>
      <c r="CO603" s="530" t="str">
        <f t="shared" ref="CO603:CW603" si="2792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2"/>
        <v/>
      </c>
      <c r="CQ603" s="531" t="str">
        <f t="shared" si="2792"/>
        <v/>
      </c>
      <c r="CR603" s="531" t="str">
        <f t="shared" si="2792"/>
        <v/>
      </c>
      <c r="CS603" s="531" t="str">
        <f t="shared" si="2792"/>
        <v/>
      </c>
      <c r="CT603" s="531" t="str">
        <f t="shared" si="2792"/>
        <v/>
      </c>
      <c r="CU603" s="532">
        <f t="shared" si="2792"/>
        <v>9.4111755915317569E-4</v>
      </c>
      <c r="CV603" s="532">
        <f t="shared" si="2792"/>
        <v>1.1293410709838107E-3</v>
      </c>
      <c r="CW603" s="532">
        <f t="shared" si="2792"/>
        <v>1.1293410709838107E-3</v>
      </c>
      <c r="CX603" s="531" t="str">
        <f t="shared" ref="CX603:DD603" si="2793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3"/>
        <v/>
      </c>
      <c r="CZ603" s="531" t="str">
        <f t="shared" si="2793"/>
        <v/>
      </c>
      <c r="DA603" s="531" t="str">
        <f t="shared" si="2793"/>
        <v/>
      </c>
      <c r="DB603" s="531" t="str">
        <f t="shared" si="2793"/>
        <v/>
      </c>
      <c r="DC603" s="530" t="str">
        <f t="shared" si="2793"/>
        <v/>
      </c>
      <c r="DD603" s="529" t="str">
        <f t="shared" si="2793"/>
        <v/>
      </c>
      <c r="DE603" s="645">
        <f t="shared" ref="DE603:DE604" si="2794">COUNT(B603:R603)</f>
        <v>0</v>
      </c>
      <c r="DF603" s="99">
        <f t="shared" ref="DF603:DF604" si="2795">COUNT(T603:AJ603)</f>
        <v>0</v>
      </c>
      <c r="DG603" s="99">
        <f t="shared" ref="DG603:DG604" si="2796">COUNT(AL603:BB603)</f>
        <v>0</v>
      </c>
      <c r="DH603" s="99">
        <f t="shared" ref="DH603:DH604" si="2797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4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4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4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4"/>
      <c r="BV604" s="312"/>
      <c r="BW604" s="312"/>
      <c r="BX604" s="312"/>
      <c r="BY604" s="312">
        <v>60</v>
      </c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>
        <f>IF(DH604&lt;3,"",(SUM(BD604:BT604)-MIN(BD604:BT604)-MAX(BD604:BT604))/(DH604-2))</f>
        <v>60</v>
      </c>
      <c r="CD604" s="512" t="str">
        <f t="shared" si="2773"/>
        <v/>
      </c>
      <c r="CE604" s="84" t="str">
        <f t="shared" si="2773"/>
        <v/>
      </c>
      <c r="CF604" s="84" t="str">
        <f t="shared" si="2773"/>
        <v/>
      </c>
      <c r="CG604" s="84" t="str">
        <f t="shared" si="2773"/>
        <v/>
      </c>
      <c r="CH604" s="84">
        <f t="shared" si="2773"/>
        <v>55</v>
      </c>
      <c r="CI604" s="148">
        <f t="shared" si="2773"/>
        <v>60</v>
      </c>
      <c r="CJ604" s="84">
        <f t="shared" si="2773"/>
        <v>65</v>
      </c>
      <c r="CK604" s="84" t="str">
        <f t="shared" si="2773"/>
        <v/>
      </c>
      <c r="CL604" s="84" t="str">
        <f t="shared" si="2773"/>
        <v/>
      </c>
      <c r="CM604" s="84" t="str">
        <f t="shared" si="2773"/>
        <v/>
      </c>
      <c r="CN604" s="512" t="str">
        <f t="shared" si="2773"/>
        <v/>
      </c>
      <c r="CO604" s="542" t="str">
        <f t="shared" si="2774"/>
        <v/>
      </c>
      <c r="CP604" s="543" t="str">
        <f t="shared" si="2774"/>
        <v/>
      </c>
      <c r="CQ604" s="543" t="str">
        <f t="shared" si="2774"/>
        <v/>
      </c>
      <c r="CR604" s="543" t="str">
        <f t="shared" si="2774"/>
        <v/>
      </c>
      <c r="CS604" s="543" t="str">
        <f t="shared" si="2774"/>
        <v/>
      </c>
      <c r="CT604" s="543" t="str">
        <f t="shared" si="2774"/>
        <v/>
      </c>
      <c r="CU604" s="544">
        <f t="shared" si="2774"/>
        <v>55</v>
      </c>
      <c r="CV604" s="544">
        <f t="shared" si="2774"/>
        <v>60</v>
      </c>
      <c r="CW604" s="544">
        <f t="shared" si="2774"/>
        <v>65</v>
      </c>
      <c r="CX604" s="543" t="str">
        <f t="shared" si="2774"/>
        <v/>
      </c>
      <c r="CY604" s="543" t="str">
        <f t="shared" si="2774"/>
        <v/>
      </c>
      <c r="CZ604" s="543" t="str">
        <f t="shared" si="2774"/>
        <v/>
      </c>
      <c r="DA604" s="543" t="str">
        <f t="shared" si="2774"/>
        <v/>
      </c>
      <c r="DB604" s="543" t="str">
        <f t="shared" si="2774"/>
        <v/>
      </c>
      <c r="DC604" s="542" t="str">
        <f t="shared" si="2774"/>
        <v/>
      </c>
      <c r="DD604" s="541" t="str">
        <f t="shared" si="2774"/>
        <v/>
      </c>
      <c r="DE604" s="880">
        <f t="shared" si="2794"/>
        <v>0</v>
      </c>
      <c r="DF604" s="835">
        <f t="shared" si="2795"/>
        <v>0</v>
      </c>
      <c r="DG604" s="835">
        <f t="shared" si="2796"/>
        <v>0</v>
      </c>
      <c r="DH604" s="835">
        <f t="shared" si="2797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2" t="str">
        <f t="shared" ref="B605:R605" si="2798">IF(B604="","",B601*B604)</f>
        <v/>
      </c>
      <c r="C605" s="622" t="str">
        <f t="shared" si="2798"/>
        <v/>
      </c>
      <c r="D605" s="622" t="str">
        <f t="shared" si="2798"/>
        <v/>
      </c>
      <c r="E605" s="622" t="str">
        <f t="shared" si="2798"/>
        <v/>
      </c>
      <c r="F605" s="622" t="str">
        <f t="shared" si="2798"/>
        <v/>
      </c>
      <c r="G605" s="622" t="str">
        <f t="shared" si="2798"/>
        <v/>
      </c>
      <c r="H605" s="622" t="str">
        <f t="shared" si="2798"/>
        <v/>
      </c>
      <c r="I605" s="622" t="str">
        <f t="shared" si="2798"/>
        <v/>
      </c>
      <c r="J605" s="622" t="str">
        <f t="shared" si="2798"/>
        <v/>
      </c>
      <c r="K605" s="622" t="str">
        <f t="shared" si="2798"/>
        <v/>
      </c>
      <c r="L605" s="622" t="str">
        <f t="shared" si="2798"/>
        <v/>
      </c>
      <c r="M605" s="622" t="str">
        <f t="shared" si="2798"/>
        <v/>
      </c>
      <c r="N605" s="622" t="str">
        <f t="shared" si="2798"/>
        <v/>
      </c>
      <c r="O605" s="622" t="str">
        <f t="shared" si="2798"/>
        <v/>
      </c>
      <c r="P605" s="622" t="str">
        <f t="shared" si="2798"/>
        <v/>
      </c>
      <c r="Q605" s="622" t="str">
        <f t="shared" si="2798"/>
        <v/>
      </c>
      <c r="R605" s="622" t="str">
        <f t="shared" si="2798"/>
        <v/>
      </c>
      <c r="S605" s="704"/>
      <c r="T605" s="622" t="str">
        <f t="shared" ref="T605:AD605" si="2799">IF(T604="","",T601*T604)</f>
        <v/>
      </c>
      <c r="U605" s="622" t="str">
        <f t="shared" si="2799"/>
        <v/>
      </c>
      <c r="V605" s="622" t="str">
        <f t="shared" si="2799"/>
        <v/>
      </c>
      <c r="W605" s="622" t="str">
        <f t="shared" si="2799"/>
        <v/>
      </c>
      <c r="X605" s="622" t="str">
        <f t="shared" si="2799"/>
        <v/>
      </c>
      <c r="Y605" s="622" t="str">
        <f t="shared" si="2799"/>
        <v/>
      </c>
      <c r="Z605" s="622" t="str">
        <f t="shared" si="2799"/>
        <v/>
      </c>
      <c r="AA605" s="622" t="str">
        <f t="shared" si="2799"/>
        <v/>
      </c>
      <c r="AB605" s="622" t="str">
        <f t="shared" si="2799"/>
        <v/>
      </c>
      <c r="AC605" s="622" t="str">
        <f t="shared" si="2799"/>
        <v/>
      </c>
      <c r="AD605" s="622" t="str">
        <f t="shared" si="2799"/>
        <v/>
      </c>
      <c r="AE605" s="622"/>
      <c r="AF605" s="622"/>
      <c r="AG605" s="622"/>
      <c r="AH605" s="622"/>
      <c r="AI605" s="622"/>
      <c r="AJ605" s="622"/>
      <c r="AK605" s="704"/>
      <c r="AL605" s="622" t="str">
        <f t="shared" ref="AL605:AV605" si="2800">IF(AL604="","",AL601*AL604)</f>
        <v/>
      </c>
      <c r="AM605" s="622" t="str">
        <f t="shared" si="2800"/>
        <v/>
      </c>
      <c r="AN605" s="622" t="str">
        <f t="shared" si="2800"/>
        <v/>
      </c>
      <c r="AO605" s="622" t="str">
        <f t="shared" si="2800"/>
        <v/>
      </c>
      <c r="AP605" s="622" t="str">
        <f t="shared" si="2800"/>
        <v/>
      </c>
      <c r="AQ605" s="622" t="str">
        <f t="shared" si="2800"/>
        <v/>
      </c>
      <c r="AR605" s="622" t="str">
        <f t="shared" si="2800"/>
        <v/>
      </c>
      <c r="AS605" s="622" t="str">
        <f t="shared" si="2800"/>
        <v/>
      </c>
      <c r="AT605" s="622" t="str">
        <f t="shared" si="2800"/>
        <v/>
      </c>
      <c r="AU605" s="622" t="str">
        <f t="shared" si="2800"/>
        <v/>
      </c>
      <c r="AV605" s="622" t="str">
        <f t="shared" si="2800"/>
        <v/>
      </c>
      <c r="AW605" s="622"/>
      <c r="AX605" s="622"/>
      <c r="AY605" s="622"/>
      <c r="AZ605" s="622"/>
      <c r="BA605" s="622"/>
      <c r="BB605" s="622"/>
      <c r="BC605" s="704"/>
      <c r="BD605" s="622" t="str">
        <f t="shared" ref="BD605:BN605" si="2801">IF(BD604="","",BD601*BD604)</f>
        <v/>
      </c>
      <c r="BE605" s="622" t="str">
        <f t="shared" si="2801"/>
        <v/>
      </c>
      <c r="BF605" s="622">
        <f t="shared" si="2801"/>
        <v>110</v>
      </c>
      <c r="BG605" s="622">
        <f t="shared" si="2801"/>
        <v>120</v>
      </c>
      <c r="BH605" s="622">
        <f t="shared" si="2801"/>
        <v>130</v>
      </c>
      <c r="BI605" s="622" t="str">
        <f t="shared" si="2801"/>
        <v/>
      </c>
      <c r="BJ605" s="622" t="str">
        <f t="shared" si="2801"/>
        <v/>
      </c>
      <c r="BK605" s="622" t="str">
        <f t="shared" si="2801"/>
        <v/>
      </c>
      <c r="BL605" s="622" t="str">
        <f t="shared" si="2801"/>
        <v/>
      </c>
      <c r="BM605" s="622" t="str">
        <f t="shared" si="2801"/>
        <v/>
      </c>
      <c r="BN605" s="622" t="str">
        <f t="shared" si="2801"/>
        <v/>
      </c>
      <c r="BO605" s="622"/>
      <c r="BP605" s="622"/>
      <c r="BQ605" s="622"/>
      <c r="BR605" s="622"/>
      <c r="BS605" s="622"/>
      <c r="BT605" s="622"/>
      <c r="BU605" s="704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>
        <f>IF(BY604="","",BY601*BY604)</f>
        <v>120</v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>
        <f>IF(DH605&lt;3,"",(SUM(BD605:BT605)-MIN(BD605:BT605)-MAX(BD605:BT605))/(DH605-2))</f>
        <v>120</v>
      </c>
      <c r="CD605" s="512" t="str">
        <f t="shared" si="2773"/>
        <v/>
      </c>
      <c r="CE605" s="84" t="str">
        <f t="shared" si="2773"/>
        <v/>
      </c>
      <c r="CF605" s="84" t="str">
        <f t="shared" si="2773"/>
        <v/>
      </c>
      <c r="CG605" s="84" t="str">
        <f t="shared" si="2773"/>
        <v/>
      </c>
      <c r="CH605" s="84">
        <f t="shared" si="2773"/>
        <v>110</v>
      </c>
      <c r="CI605" s="148">
        <f t="shared" si="2773"/>
        <v>120</v>
      </c>
      <c r="CJ605" s="84">
        <f t="shared" si="2773"/>
        <v>130</v>
      </c>
      <c r="CK605" s="84" t="str">
        <f t="shared" si="2773"/>
        <v/>
      </c>
      <c r="CL605" s="84" t="str">
        <f t="shared" si="2773"/>
        <v/>
      </c>
      <c r="CM605" s="84" t="str">
        <f t="shared" si="2773"/>
        <v/>
      </c>
      <c r="CN605" s="512" t="str">
        <f t="shared" si="2773"/>
        <v/>
      </c>
      <c r="CO605" s="542" t="str">
        <f t="shared" si="2774"/>
        <v/>
      </c>
      <c r="CP605" s="543" t="str">
        <f t="shared" si="2774"/>
        <v/>
      </c>
      <c r="CQ605" s="543" t="str">
        <f t="shared" si="2774"/>
        <v/>
      </c>
      <c r="CR605" s="543" t="str">
        <f t="shared" si="2774"/>
        <v/>
      </c>
      <c r="CS605" s="543" t="str">
        <f t="shared" si="2774"/>
        <v/>
      </c>
      <c r="CT605" s="543" t="str">
        <f t="shared" si="2774"/>
        <v/>
      </c>
      <c r="CU605" s="544">
        <f t="shared" si="2774"/>
        <v>110</v>
      </c>
      <c r="CV605" s="544">
        <f t="shared" si="2774"/>
        <v>120</v>
      </c>
      <c r="CW605" s="544">
        <f t="shared" si="2774"/>
        <v>130</v>
      </c>
      <c r="CX605" s="543" t="str">
        <f t="shared" si="2774"/>
        <v/>
      </c>
      <c r="CY605" s="543" t="str">
        <f t="shared" si="2774"/>
        <v/>
      </c>
      <c r="CZ605" s="543" t="str">
        <f t="shared" si="2774"/>
        <v/>
      </c>
      <c r="DA605" s="543" t="str">
        <f t="shared" si="2774"/>
        <v/>
      </c>
      <c r="DB605" s="543" t="str">
        <f t="shared" si="2774"/>
        <v/>
      </c>
      <c r="DC605" s="542" t="str">
        <f t="shared" si="2774"/>
        <v/>
      </c>
      <c r="DD605" s="541" t="str">
        <f t="shared" si="2774"/>
        <v/>
      </c>
      <c r="DE605" s="880">
        <f t="shared" ref="DE605" si="2802">COUNT(B605:R605)</f>
        <v>0</v>
      </c>
      <c r="DF605" s="835">
        <f t="shared" ref="DF605" si="2803">COUNT(T605:AJ605)</f>
        <v>0</v>
      </c>
      <c r="DG605" s="835">
        <f t="shared" ref="DG605" si="2804">COUNT(AL605:BB605)</f>
        <v>0</v>
      </c>
      <c r="DH605" s="835">
        <f t="shared" ref="DH605" si="2805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5" t="s">
        <v>766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>
        <v>1</v>
      </c>
      <c r="AM606" s="633"/>
      <c r="AN606" s="633"/>
      <c r="AO606" s="633"/>
      <c r="AP606" s="633"/>
      <c r="AQ606" s="633" t="s">
        <v>269</v>
      </c>
      <c r="AR606" s="633" t="s">
        <v>269</v>
      </c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627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>
        <v>12</v>
      </c>
      <c r="BY607" s="218">
        <v>12</v>
      </c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>
        <f>IF(DG607&lt;3,"",(SUM(AL607:BB607)-MIN(AL607:BB607)-MAX(AL607:BB607))/(DG607-2))</f>
        <v>12</v>
      </c>
      <c r="CC607" s="879">
        <f>IF(DH607&lt;3,"",(SUM(BD607:BT607)-MIN(BD607:BT607)-MAX(BD607:BT607))/(DH607-2))</f>
        <v>1</v>
      </c>
      <c r="CD607" s="1321" t="str">
        <f t="shared" si="1526"/>
        <v/>
      </c>
      <c r="CE607" s="1322" t="str">
        <f t="shared" ref="CE607:CN609" si="280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2" t="str">
        <f t="shared" si="2806"/>
        <v/>
      </c>
      <c r="CG607" s="1322" t="str">
        <f t="shared" si="2806"/>
        <v/>
      </c>
      <c r="CH607" s="1322">
        <f t="shared" si="2806"/>
        <v>1</v>
      </c>
      <c r="CI607" s="1323">
        <f t="shared" si="2806"/>
        <v>1</v>
      </c>
      <c r="CJ607" s="1322">
        <f t="shared" si="2806"/>
        <v>1</v>
      </c>
      <c r="CK607" s="1322" t="str">
        <f t="shared" si="2806"/>
        <v/>
      </c>
      <c r="CL607" s="1322" t="str">
        <f t="shared" si="2806"/>
        <v/>
      </c>
      <c r="CM607" s="1322" t="str">
        <f t="shared" si="2806"/>
        <v/>
      </c>
      <c r="CN607" s="1321" t="str">
        <f t="shared" si="2806"/>
        <v/>
      </c>
      <c r="CO607" s="542" t="str">
        <f t="shared" ref="CO607:CW611" si="2807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07"/>
        <v/>
      </c>
      <c r="CQ607" s="543" t="str">
        <f t="shared" si="2807"/>
        <v/>
      </c>
      <c r="CR607" s="543" t="str">
        <f t="shared" si="2807"/>
        <v/>
      </c>
      <c r="CS607" s="543" t="str">
        <f t="shared" si="2807"/>
        <v/>
      </c>
      <c r="CT607" s="543" t="str">
        <f t="shared" si="2807"/>
        <v/>
      </c>
      <c r="CU607" s="544">
        <f t="shared" si="2807"/>
        <v>1</v>
      </c>
      <c r="CV607" s="544">
        <f t="shared" si="2807"/>
        <v>1</v>
      </c>
      <c r="CW607" s="544">
        <f t="shared" si="2807"/>
        <v>1</v>
      </c>
      <c r="CX607" s="543" t="str">
        <f t="shared" ref="CX607:DD611" si="2808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08"/>
        <v/>
      </c>
      <c r="CZ607" s="543" t="str">
        <f t="shared" si="2808"/>
        <v/>
      </c>
      <c r="DA607" s="543" t="str">
        <f t="shared" si="2808"/>
        <v/>
      </c>
      <c r="DB607" s="543" t="str">
        <f t="shared" si="2808"/>
        <v/>
      </c>
      <c r="DC607" s="542" t="str">
        <f t="shared" si="2808"/>
        <v/>
      </c>
      <c r="DD607" s="541" t="str">
        <f t="shared" si="2808"/>
        <v/>
      </c>
      <c r="DE607" s="645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809">5470*$K$1</f>
        <v>22901.795999999998</v>
      </c>
      <c r="D608" s="603">
        <f t="shared" si="2809"/>
        <v>22901.795999999998</v>
      </c>
      <c r="E608" s="603">
        <f t="shared" si="2809"/>
        <v>22901.795999999998</v>
      </c>
      <c r="F608" s="603">
        <f t="shared" si="2809"/>
        <v>22901.795999999998</v>
      </c>
      <c r="G608" s="603">
        <f t="shared" si="2809"/>
        <v>22901.795999999998</v>
      </c>
      <c r="H608" s="603">
        <f t="shared" si="2809"/>
        <v>22901.795999999998</v>
      </c>
      <c r="I608" s="603">
        <f t="shared" si="2809"/>
        <v>22901.795999999998</v>
      </c>
      <c r="J608" s="603">
        <f t="shared" si="2809"/>
        <v>22901.795999999998</v>
      </c>
      <c r="K608" s="603">
        <f t="shared" si="2809"/>
        <v>22901.795999999998</v>
      </c>
      <c r="L608" s="603">
        <f t="shared" si="2809"/>
        <v>22901.795999999998</v>
      </c>
      <c r="M608" s="603">
        <f t="shared" si="2809"/>
        <v>22901.795999999998</v>
      </c>
      <c r="N608" s="603">
        <f t="shared" si="2809"/>
        <v>22901.795999999998</v>
      </c>
      <c r="O608" s="603">
        <f t="shared" si="2809"/>
        <v>22901.795999999998</v>
      </c>
      <c r="P608" s="603">
        <f t="shared" si="2809"/>
        <v>22901.795999999998</v>
      </c>
      <c r="Q608" s="603">
        <f t="shared" si="2809"/>
        <v>22901.795999999998</v>
      </c>
      <c r="R608" s="603">
        <f t="shared" si="2809"/>
        <v>22901.795999999998</v>
      </c>
      <c r="S608" s="704"/>
      <c r="T608" s="603">
        <f>5470*$K$1</f>
        <v>22901.795999999998</v>
      </c>
      <c r="U608" s="603">
        <f t="shared" ref="U608:AD608" si="2810">5470*$K$1</f>
        <v>22901.795999999998</v>
      </c>
      <c r="V608" s="603">
        <f t="shared" si="2810"/>
        <v>22901.795999999998</v>
      </c>
      <c r="W608" s="603">
        <f t="shared" si="2810"/>
        <v>22901.795999999998</v>
      </c>
      <c r="X608" s="603">
        <f t="shared" si="2810"/>
        <v>22901.795999999998</v>
      </c>
      <c r="Y608" s="603">
        <f t="shared" si="2810"/>
        <v>22901.795999999998</v>
      </c>
      <c r="Z608" s="603">
        <f t="shared" si="2810"/>
        <v>22901.795999999998</v>
      </c>
      <c r="AA608" s="603">
        <f t="shared" si="2810"/>
        <v>22901.795999999998</v>
      </c>
      <c r="AB608" s="603">
        <f t="shared" si="2810"/>
        <v>22901.795999999998</v>
      </c>
      <c r="AC608" s="603">
        <f t="shared" si="2810"/>
        <v>22901.795999999998</v>
      </c>
      <c r="AD608" s="603">
        <f t="shared" si="2810"/>
        <v>22901.795999999998</v>
      </c>
      <c r="AE608" s="603"/>
      <c r="AF608" s="603"/>
      <c r="AG608" s="603"/>
      <c r="AH608" s="603"/>
      <c r="AI608" s="603"/>
      <c r="AJ608" s="603"/>
      <c r="AK608" s="704"/>
      <c r="AL608" s="603">
        <f>5470*$K$1</f>
        <v>22901.795999999998</v>
      </c>
      <c r="AM608" s="603">
        <f t="shared" ref="AM608:AV608" si="2811">5470*$K$1</f>
        <v>22901.795999999998</v>
      </c>
      <c r="AN608" s="603">
        <f t="shared" si="2811"/>
        <v>22901.795999999998</v>
      </c>
      <c r="AO608" s="603">
        <f t="shared" si="2811"/>
        <v>22901.795999999998</v>
      </c>
      <c r="AP608" s="603">
        <f t="shared" si="2811"/>
        <v>22901.795999999998</v>
      </c>
      <c r="AQ608" s="603">
        <f t="shared" si="2811"/>
        <v>22901.795999999998</v>
      </c>
      <c r="AR608" s="603">
        <f t="shared" si="2811"/>
        <v>22901.795999999998</v>
      </c>
      <c r="AS608" s="603">
        <f t="shared" si="2811"/>
        <v>22901.795999999998</v>
      </c>
      <c r="AT608" s="603">
        <f t="shared" si="2811"/>
        <v>22901.795999999998</v>
      </c>
      <c r="AU608" s="603">
        <f t="shared" si="2811"/>
        <v>22901.795999999998</v>
      </c>
      <c r="AV608" s="603">
        <f t="shared" si="2811"/>
        <v>22901.795999999998</v>
      </c>
      <c r="AW608" s="603"/>
      <c r="AX608" s="603"/>
      <c r="AY608" s="603"/>
      <c r="AZ608" s="603"/>
      <c r="BA608" s="603"/>
      <c r="BB608" s="603"/>
      <c r="BC608" s="704"/>
      <c r="BD608" s="603">
        <f>5470*$K$1</f>
        <v>22901.795999999998</v>
      </c>
      <c r="BE608" s="603">
        <f t="shared" ref="BE608:BY608" si="2812">5470*$K$1</f>
        <v>22901.795999999998</v>
      </c>
      <c r="BF608" s="603">
        <f t="shared" si="2812"/>
        <v>22901.795999999998</v>
      </c>
      <c r="BG608" s="603">
        <f t="shared" si="2812"/>
        <v>22901.795999999998</v>
      </c>
      <c r="BH608" s="603">
        <f t="shared" si="2812"/>
        <v>22901.795999999998</v>
      </c>
      <c r="BI608" s="603">
        <f t="shared" si="2812"/>
        <v>22901.795999999998</v>
      </c>
      <c r="BJ608" s="603">
        <f t="shared" si="2812"/>
        <v>22901.795999999998</v>
      </c>
      <c r="BK608" s="603">
        <f t="shared" si="2812"/>
        <v>22901.795999999998</v>
      </c>
      <c r="BL608" s="603">
        <f t="shared" si="2812"/>
        <v>22901.795999999998</v>
      </c>
      <c r="BM608" s="603">
        <f t="shared" si="2812"/>
        <v>22901.795999999998</v>
      </c>
      <c r="BN608" s="603">
        <f t="shared" si="2812"/>
        <v>22901.795999999998</v>
      </c>
      <c r="BO608" s="603"/>
      <c r="BP608" s="603"/>
      <c r="BQ608" s="603"/>
      <c r="BR608" s="603"/>
      <c r="BS608" s="603"/>
      <c r="BT608" s="603"/>
      <c r="BU608" s="704"/>
      <c r="BV608" s="603">
        <f t="shared" si="2812"/>
        <v>22901.795999999998</v>
      </c>
      <c r="BW608" s="603">
        <f t="shared" si="2812"/>
        <v>22901.795999999998</v>
      </c>
      <c r="BX608" s="603">
        <f t="shared" si="2812"/>
        <v>22901.795999999998</v>
      </c>
      <c r="BY608" s="603">
        <f t="shared" si="2812"/>
        <v>22901.795999999998</v>
      </c>
      <c r="BZ608" s="878">
        <f>IF(DE608&lt;3,"",(SUM(B608:R608)-MIN(B608:R608)-MAX(B608:R608))/(DE608-2))</f>
        <v>22901.795999999991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1">
        <f t="shared" si="1526"/>
        <v>22901.795999999998</v>
      </c>
      <c r="CE608" s="1322">
        <f t="shared" si="2806"/>
        <v>22901.795999999998</v>
      </c>
      <c r="CF608" s="1322">
        <f t="shared" si="2806"/>
        <v>22901.795999999998</v>
      </c>
      <c r="CG608" s="1322">
        <f t="shared" si="2806"/>
        <v>22901.795999999998</v>
      </c>
      <c r="CH608" s="1322">
        <f t="shared" si="2806"/>
        <v>22901.795999999998</v>
      </c>
      <c r="CI608" s="1323">
        <f t="shared" si="2806"/>
        <v>22901.795999999998</v>
      </c>
      <c r="CJ608" s="1322">
        <f t="shared" si="2806"/>
        <v>22901.795999999998</v>
      </c>
      <c r="CK608" s="1322">
        <f t="shared" si="2806"/>
        <v>22901.795999999998</v>
      </c>
      <c r="CL608" s="1322">
        <f t="shared" si="2806"/>
        <v>22901.795999999998</v>
      </c>
      <c r="CM608" s="1322">
        <f t="shared" si="2806"/>
        <v>22901.795999999998</v>
      </c>
      <c r="CN608" s="1321">
        <f t="shared" si="2806"/>
        <v>22901.795999999998</v>
      </c>
      <c r="CO608" s="542" t="str">
        <f t="shared" si="2807"/>
        <v/>
      </c>
      <c r="CP608" s="543" t="str">
        <f t="shared" si="2807"/>
        <v/>
      </c>
      <c r="CQ608" s="543">
        <f t="shared" si="2807"/>
        <v>22901.795999999998</v>
      </c>
      <c r="CR608" s="543">
        <f t="shared" si="2807"/>
        <v>22901.795999999998</v>
      </c>
      <c r="CS608" s="543">
        <f t="shared" si="2807"/>
        <v>22901.795999999998</v>
      </c>
      <c r="CT608" s="543">
        <f t="shared" si="2807"/>
        <v>22901.795999999998</v>
      </c>
      <c r="CU608" s="544">
        <f t="shared" si="2807"/>
        <v>22901.795999999998</v>
      </c>
      <c r="CV608" s="544">
        <f t="shared" si="2807"/>
        <v>22901.795999999998</v>
      </c>
      <c r="CW608" s="544">
        <f t="shared" si="2807"/>
        <v>22901.795999999998</v>
      </c>
      <c r="CX608" s="543">
        <f t="shared" si="2808"/>
        <v>22901.795999999998</v>
      </c>
      <c r="CY608" s="543">
        <f t="shared" si="2808"/>
        <v>22901.795999999998</v>
      </c>
      <c r="CZ608" s="543">
        <f t="shared" si="2808"/>
        <v>22901.795999999998</v>
      </c>
      <c r="DA608" s="543">
        <f t="shared" si="2808"/>
        <v>22901.795999999998</v>
      </c>
      <c r="DB608" s="543" t="str">
        <f t="shared" si="2808"/>
        <v/>
      </c>
      <c r="DC608" s="542" t="str">
        <f t="shared" si="2808"/>
        <v/>
      </c>
      <c r="DD608" s="541" t="str">
        <f t="shared" si="2808"/>
        <v/>
      </c>
      <c r="DE608" s="645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5" t="str">
        <f t="shared" ref="B609:R609" si="2813">IF(B607="","",B607*B608/B$46/365/$G$1)</f>
        <v/>
      </c>
      <c r="C609" s="625" t="str">
        <f t="shared" si="2813"/>
        <v/>
      </c>
      <c r="D609" s="625" t="str">
        <f t="shared" si="2813"/>
        <v/>
      </c>
      <c r="E609" s="625" t="str">
        <f t="shared" si="2813"/>
        <v/>
      </c>
      <c r="F609" s="625" t="str">
        <f t="shared" si="2813"/>
        <v/>
      </c>
      <c r="G609" s="625" t="str">
        <f t="shared" si="2813"/>
        <v/>
      </c>
      <c r="H609" s="625" t="str">
        <f t="shared" si="2813"/>
        <v/>
      </c>
      <c r="I609" s="625" t="str">
        <f t="shared" si="2813"/>
        <v/>
      </c>
      <c r="J609" s="625" t="str">
        <f t="shared" si="2813"/>
        <v/>
      </c>
      <c r="K609" s="625" t="str">
        <f t="shared" si="2813"/>
        <v/>
      </c>
      <c r="L609" s="625" t="str">
        <f t="shared" si="2813"/>
        <v/>
      </c>
      <c r="M609" s="625" t="str">
        <f t="shared" si="2813"/>
        <v/>
      </c>
      <c r="N609" s="625" t="str">
        <f t="shared" si="2813"/>
        <v/>
      </c>
      <c r="O609" s="625" t="str">
        <f t="shared" si="2813"/>
        <v/>
      </c>
      <c r="P609" s="625" t="str">
        <f t="shared" si="2813"/>
        <v/>
      </c>
      <c r="Q609" s="625" t="str">
        <f t="shared" si="2813"/>
        <v/>
      </c>
      <c r="R609" s="625" t="str">
        <f t="shared" si="2813"/>
        <v/>
      </c>
      <c r="S609" s="704"/>
      <c r="T609" s="625" t="str">
        <f t="shared" ref="T609:AD609" si="2814">IF(T607="","",T607*T608/T$46/365/$G$1)</f>
        <v/>
      </c>
      <c r="U609" s="625" t="str">
        <f t="shared" si="2814"/>
        <v/>
      </c>
      <c r="V609" s="625" t="str">
        <f t="shared" si="2814"/>
        <v/>
      </c>
      <c r="W609" s="625" t="str">
        <f t="shared" si="2814"/>
        <v/>
      </c>
      <c r="X609" s="625" t="str">
        <f t="shared" si="2814"/>
        <v/>
      </c>
      <c r="Y609" s="625" t="str">
        <f t="shared" si="2814"/>
        <v/>
      </c>
      <c r="Z609" s="625" t="str">
        <f t="shared" si="2814"/>
        <v/>
      </c>
      <c r="AA609" s="625" t="str">
        <f t="shared" si="2814"/>
        <v/>
      </c>
      <c r="AB609" s="625" t="str">
        <f t="shared" si="2814"/>
        <v/>
      </c>
      <c r="AC609" s="625" t="str">
        <f t="shared" si="2814"/>
        <v/>
      </c>
      <c r="AD609" s="625" t="str">
        <f t="shared" si="2814"/>
        <v/>
      </c>
      <c r="AE609" s="625"/>
      <c r="AF609" s="625"/>
      <c r="AG609" s="625"/>
      <c r="AH609" s="625"/>
      <c r="AI609" s="625"/>
      <c r="AJ609" s="625"/>
      <c r="AK609" s="704"/>
      <c r="AL609" s="625">
        <f t="shared" ref="AL609:AV609" si="2815">IF(AL607="","",AL607*AL608/AL$46/365/$G$1)</f>
        <v>1.0695110211706101E-2</v>
      </c>
      <c r="AM609" s="625" t="str">
        <f t="shared" si="2815"/>
        <v/>
      </c>
      <c r="AN609" s="625" t="str">
        <f t="shared" si="2815"/>
        <v/>
      </c>
      <c r="AO609" s="625">
        <f t="shared" si="2815"/>
        <v>1.2222983099092687E-2</v>
      </c>
      <c r="AP609" s="625" t="str">
        <f t="shared" si="2815"/>
        <v/>
      </c>
      <c r="AQ609" s="625">
        <f t="shared" si="2815"/>
        <v>1.4260146948941468E-2</v>
      </c>
      <c r="AR609" s="625">
        <f t="shared" si="2815"/>
        <v>1.2222983099092687E-2</v>
      </c>
      <c r="AS609" s="625" t="str">
        <f t="shared" si="2815"/>
        <v/>
      </c>
      <c r="AT609" s="625">
        <f t="shared" si="2815"/>
        <v>1.7112176338729763E-2</v>
      </c>
      <c r="AU609" s="625">
        <f t="shared" si="2815"/>
        <v>1.2222983099092687E-2</v>
      </c>
      <c r="AV609" s="625" t="str">
        <f t="shared" si="2815"/>
        <v/>
      </c>
      <c r="AW609" s="625"/>
      <c r="AX609" s="625"/>
      <c r="AY609" s="625"/>
      <c r="AZ609" s="625"/>
      <c r="BA609" s="625"/>
      <c r="BB609" s="625"/>
      <c r="BC609" s="704"/>
      <c r="BD609" s="625" t="str">
        <f t="shared" ref="BD609:BN609" si="2816">IF(BD607="","",BD607*BD608/BD$46/365/$G$1)</f>
        <v/>
      </c>
      <c r="BE609" s="625" t="str">
        <f t="shared" si="2816"/>
        <v/>
      </c>
      <c r="BF609" s="625">
        <f t="shared" si="2816"/>
        <v>1.426014694894147E-3</v>
      </c>
      <c r="BG609" s="625">
        <f t="shared" si="2816"/>
        <v>1.1883455790784559E-3</v>
      </c>
      <c r="BH609" s="625">
        <f t="shared" si="2816"/>
        <v>1.426014694894147E-3</v>
      </c>
      <c r="BI609" s="625" t="str">
        <f t="shared" si="2816"/>
        <v/>
      </c>
      <c r="BJ609" s="625" t="str">
        <f t="shared" si="2816"/>
        <v/>
      </c>
      <c r="BK609" s="625" t="str">
        <f t="shared" si="2816"/>
        <v/>
      </c>
      <c r="BL609" s="625" t="str">
        <f t="shared" si="2816"/>
        <v/>
      </c>
      <c r="BM609" s="625" t="str">
        <f t="shared" si="2816"/>
        <v/>
      </c>
      <c r="BN609" s="625" t="str">
        <f t="shared" si="2816"/>
        <v/>
      </c>
      <c r="BO609" s="625"/>
      <c r="BP609" s="625"/>
      <c r="BQ609" s="625"/>
      <c r="BR609" s="625"/>
      <c r="BS609" s="625"/>
      <c r="BT609" s="625"/>
      <c r="BU609" s="704"/>
      <c r="BV609" s="625" t="str">
        <f>IF(BV607="","",BV607*BV608/BV$46/365/$G$1)</f>
        <v/>
      </c>
      <c r="BW609" s="625" t="str">
        <f t="shared" ref="BW609:BY609" si="2817">IF(BW607="","",BW607*BW608/BW$46/365/$G$1)</f>
        <v/>
      </c>
      <c r="BX609" s="625">
        <f t="shared" si="2817"/>
        <v>1.4260146948941468E-2</v>
      </c>
      <c r="BY609" s="625">
        <f t="shared" si="2817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32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2806"/>
        <v/>
      </c>
      <c r="CF609" s="1325" t="str">
        <f t="shared" si="2806"/>
        <v/>
      </c>
      <c r="CG609" s="1325" t="str">
        <f t="shared" si="2806"/>
        <v/>
      </c>
      <c r="CH609" s="1325">
        <f t="shared" si="2806"/>
        <v>1.1883455790784559E-3</v>
      </c>
      <c r="CI609" s="1326">
        <f t="shared" si="2806"/>
        <v>1.426014694894147E-3</v>
      </c>
      <c r="CJ609" s="1325">
        <f t="shared" si="2806"/>
        <v>1.426014694894147E-3</v>
      </c>
      <c r="CK609" s="1325" t="str">
        <f t="shared" si="2806"/>
        <v/>
      </c>
      <c r="CL609" s="1325" t="str">
        <f t="shared" si="2806"/>
        <v/>
      </c>
      <c r="CM609" s="1325" t="str">
        <f t="shared" si="2806"/>
        <v/>
      </c>
      <c r="CN609" s="1324" t="str">
        <f t="shared" si="2806"/>
        <v/>
      </c>
      <c r="CO609" s="530" t="str">
        <f t="shared" si="2807"/>
        <v/>
      </c>
      <c r="CP609" s="531" t="str">
        <f t="shared" si="2807"/>
        <v/>
      </c>
      <c r="CQ609" s="531" t="str">
        <f t="shared" si="2807"/>
        <v/>
      </c>
      <c r="CR609" s="531" t="str">
        <f t="shared" si="2807"/>
        <v/>
      </c>
      <c r="CS609" s="531" t="str">
        <f t="shared" si="2807"/>
        <v/>
      </c>
      <c r="CT609" s="531" t="str">
        <f t="shared" si="2807"/>
        <v/>
      </c>
      <c r="CU609" s="532">
        <f t="shared" si="2807"/>
        <v>1.1883455790784559E-3</v>
      </c>
      <c r="CV609" s="532">
        <f t="shared" si="2807"/>
        <v>1.426014694894147E-3</v>
      </c>
      <c r="CW609" s="532">
        <f t="shared" si="2807"/>
        <v>1.426014694894147E-3</v>
      </c>
      <c r="CX609" s="531" t="str">
        <f t="shared" si="2808"/>
        <v/>
      </c>
      <c r="CY609" s="531" t="str">
        <f t="shared" si="2808"/>
        <v/>
      </c>
      <c r="CZ609" s="531" t="str">
        <f t="shared" si="2808"/>
        <v/>
      </c>
      <c r="DA609" s="531" t="str">
        <f t="shared" si="2808"/>
        <v/>
      </c>
      <c r="DB609" s="531" t="str">
        <f t="shared" si="2808"/>
        <v/>
      </c>
      <c r="DC609" s="530" t="str">
        <f t="shared" si="2808"/>
        <v/>
      </c>
      <c r="DD609" s="529" t="str">
        <f t="shared" si="2808"/>
        <v/>
      </c>
      <c r="DE609" s="645">
        <f t="shared" ref="DE609" si="2818">COUNT(B609:R609)</f>
        <v>0</v>
      </c>
      <c r="DF609" s="99">
        <f t="shared" ref="DF609" si="2819">COUNT(T609:AJ609)</f>
        <v>0</v>
      </c>
      <c r="DG609" s="99">
        <f t="shared" ref="DG609" si="2820">COUNT(AL609:BB609)</f>
        <v>6</v>
      </c>
      <c r="DH609" s="99">
        <f t="shared" ref="DH609" si="2821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4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4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4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4"/>
      <c r="BV610" s="312"/>
      <c r="BW610" s="312"/>
      <c r="BX610" s="312">
        <v>33</v>
      </c>
      <c r="BY610" s="312">
        <v>45</v>
      </c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>
        <f>IF(DG610&lt;3,"",(SUM(AL610:BB610)-MIN(AL610:BB610)-MAX(AL610:BB610))/(DG610-2))</f>
        <v>34.5</v>
      </c>
      <c r="CC610" s="879">
        <f>IF(DH610&lt;3,"",(SUM(BD610:BT610)-MIN(BD610:BT610)-MAX(BD610:BT610))/(DH610-2))</f>
        <v>45</v>
      </c>
      <c r="CD610" s="1321" t="str">
        <f t="shared" ref="CD610:CN611" si="282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2" t="str">
        <f t="shared" si="2822"/>
        <v/>
      </c>
      <c r="CF610" s="1322" t="str">
        <f t="shared" si="2822"/>
        <v/>
      </c>
      <c r="CG610" s="1322" t="str">
        <f t="shared" si="2822"/>
        <v/>
      </c>
      <c r="CH610" s="1322">
        <f t="shared" si="2822"/>
        <v>45</v>
      </c>
      <c r="CI610" s="1323">
        <f t="shared" si="2822"/>
        <v>45</v>
      </c>
      <c r="CJ610" s="1322">
        <f t="shared" si="2822"/>
        <v>45</v>
      </c>
      <c r="CK610" s="1322" t="str">
        <f t="shared" si="2822"/>
        <v/>
      </c>
      <c r="CL610" s="1322" t="str">
        <f t="shared" si="2822"/>
        <v/>
      </c>
      <c r="CM610" s="1322" t="str">
        <f t="shared" si="2822"/>
        <v/>
      </c>
      <c r="CN610" s="1321" t="str">
        <f t="shared" si="2822"/>
        <v/>
      </c>
      <c r="CO610" s="542" t="str">
        <f t="shared" si="2807"/>
        <v/>
      </c>
      <c r="CP610" s="543" t="str">
        <f t="shared" si="2807"/>
        <v/>
      </c>
      <c r="CQ610" s="543" t="str">
        <f t="shared" si="2807"/>
        <v/>
      </c>
      <c r="CR610" s="543" t="str">
        <f t="shared" si="2807"/>
        <v/>
      </c>
      <c r="CS610" s="543" t="str">
        <f t="shared" si="2807"/>
        <v/>
      </c>
      <c r="CT610" s="543" t="str">
        <f t="shared" si="2807"/>
        <v/>
      </c>
      <c r="CU610" s="544">
        <f t="shared" si="2807"/>
        <v>45</v>
      </c>
      <c r="CV610" s="544">
        <f t="shared" si="2807"/>
        <v>45</v>
      </c>
      <c r="CW610" s="544">
        <f t="shared" si="2807"/>
        <v>45</v>
      </c>
      <c r="CX610" s="543" t="str">
        <f t="shared" si="2808"/>
        <v/>
      </c>
      <c r="CY610" s="543" t="str">
        <f t="shared" si="2808"/>
        <v/>
      </c>
      <c r="CZ610" s="543" t="str">
        <f t="shared" si="2808"/>
        <v/>
      </c>
      <c r="DA610" s="543" t="str">
        <f t="shared" si="2808"/>
        <v/>
      </c>
      <c r="DB610" s="543" t="str">
        <f t="shared" si="2808"/>
        <v/>
      </c>
      <c r="DC610" s="542" t="str">
        <f t="shared" si="2808"/>
        <v/>
      </c>
      <c r="DD610" s="541" t="str">
        <f t="shared" si="2808"/>
        <v/>
      </c>
      <c r="DE610" s="645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2" t="str">
        <f t="shared" ref="B611:R611" si="2823">IF(B610="","",B607*B610)</f>
        <v/>
      </c>
      <c r="C611" s="622" t="str">
        <f t="shared" si="2823"/>
        <v/>
      </c>
      <c r="D611" s="622" t="str">
        <f t="shared" si="2823"/>
        <v/>
      </c>
      <c r="E611" s="622" t="str">
        <f t="shared" si="2823"/>
        <v/>
      </c>
      <c r="F611" s="622" t="str">
        <f t="shared" si="2823"/>
        <v/>
      </c>
      <c r="G611" s="622" t="str">
        <f t="shared" si="2823"/>
        <v/>
      </c>
      <c r="H611" s="622" t="str">
        <f t="shared" si="2823"/>
        <v/>
      </c>
      <c r="I611" s="622" t="str">
        <f t="shared" si="2823"/>
        <v/>
      </c>
      <c r="J611" s="622" t="str">
        <f t="shared" si="2823"/>
        <v/>
      </c>
      <c r="K611" s="622" t="str">
        <f t="shared" si="2823"/>
        <v/>
      </c>
      <c r="L611" s="622" t="str">
        <f t="shared" si="2823"/>
        <v/>
      </c>
      <c r="M611" s="622" t="str">
        <f t="shared" si="2823"/>
        <v/>
      </c>
      <c r="N611" s="622" t="str">
        <f t="shared" si="2823"/>
        <v/>
      </c>
      <c r="O611" s="622" t="str">
        <f t="shared" si="2823"/>
        <v/>
      </c>
      <c r="P611" s="622" t="str">
        <f t="shared" si="2823"/>
        <v/>
      </c>
      <c r="Q611" s="622" t="str">
        <f t="shared" si="2823"/>
        <v/>
      </c>
      <c r="R611" s="622" t="str">
        <f t="shared" si="2823"/>
        <v/>
      </c>
      <c r="S611" s="704"/>
      <c r="T611" s="622" t="str">
        <f t="shared" ref="T611:AD611" si="2824">IF(T610="","",T607*T610)</f>
        <v/>
      </c>
      <c r="U611" s="622" t="str">
        <f t="shared" si="2824"/>
        <v/>
      </c>
      <c r="V611" s="622" t="str">
        <f t="shared" si="2824"/>
        <v/>
      </c>
      <c r="W611" s="622" t="str">
        <f t="shared" si="2824"/>
        <v/>
      </c>
      <c r="X611" s="622" t="str">
        <f t="shared" si="2824"/>
        <v/>
      </c>
      <c r="Y611" s="622" t="str">
        <f t="shared" si="2824"/>
        <v/>
      </c>
      <c r="Z611" s="622" t="str">
        <f t="shared" si="2824"/>
        <v/>
      </c>
      <c r="AA611" s="622" t="str">
        <f t="shared" si="2824"/>
        <v/>
      </c>
      <c r="AB611" s="622" t="str">
        <f t="shared" si="2824"/>
        <v/>
      </c>
      <c r="AC611" s="622" t="str">
        <f t="shared" si="2824"/>
        <v/>
      </c>
      <c r="AD611" s="622" t="str">
        <f t="shared" si="2824"/>
        <v/>
      </c>
      <c r="AE611" s="622"/>
      <c r="AF611" s="622"/>
      <c r="AG611" s="622"/>
      <c r="AH611" s="622"/>
      <c r="AI611" s="622"/>
      <c r="AJ611" s="622"/>
      <c r="AK611" s="704"/>
      <c r="AL611" s="622">
        <f t="shared" ref="AL611:AV611" si="2825">IF(AL610="","",AL607*AL610)</f>
        <v>300</v>
      </c>
      <c r="AM611" s="622" t="str">
        <f t="shared" si="2825"/>
        <v/>
      </c>
      <c r="AN611" s="622" t="str">
        <f t="shared" si="2825"/>
        <v/>
      </c>
      <c r="AO611" s="622">
        <f t="shared" si="2825"/>
        <v>420</v>
      </c>
      <c r="AP611" s="622" t="str">
        <f t="shared" si="2825"/>
        <v/>
      </c>
      <c r="AQ611" s="622">
        <f t="shared" si="2825"/>
        <v>480</v>
      </c>
      <c r="AR611" s="622" t="str">
        <f t="shared" si="2825"/>
        <v/>
      </c>
      <c r="AS611" s="622" t="str">
        <f t="shared" si="2825"/>
        <v/>
      </c>
      <c r="AT611" s="622">
        <f t="shared" si="2825"/>
        <v>408</v>
      </c>
      <c r="AU611" s="622" t="str">
        <f t="shared" si="2825"/>
        <v/>
      </c>
      <c r="AV611" s="622" t="str">
        <f t="shared" si="2825"/>
        <v/>
      </c>
      <c r="AW611" s="622"/>
      <c r="AX611" s="622"/>
      <c r="AY611" s="622"/>
      <c r="AZ611" s="622"/>
      <c r="BA611" s="622"/>
      <c r="BB611" s="622"/>
      <c r="BC611" s="704"/>
      <c r="BD611" s="622" t="str">
        <f t="shared" ref="BD611:BN611" si="2826">IF(BD610="","",BD607*BD610)</f>
        <v/>
      </c>
      <c r="BE611" s="622" t="str">
        <f t="shared" si="2826"/>
        <v/>
      </c>
      <c r="BF611" s="622">
        <f t="shared" si="2826"/>
        <v>45</v>
      </c>
      <c r="BG611" s="622">
        <f t="shared" si="2826"/>
        <v>45</v>
      </c>
      <c r="BH611" s="622">
        <f t="shared" si="2826"/>
        <v>45</v>
      </c>
      <c r="BI611" s="622" t="str">
        <f t="shared" si="2826"/>
        <v/>
      </c>
      <c r="BJ611" s="622" t="str">
        <f t="shared" si="2826"/>
        <v/>
      </c>
      <c r="BK611" s="622" t="str">
        <f t="shared" si="2826"/>
        <v/>
      </c>
      <c r="BL611" s="622" t="str">
        <f t="shared" si="2826"/>
        <v/>
      </c>
      <c r="BM611" s="622" t="str">
        <f t="shared" si="2826"/>
        <v/>
      </c>
      <c r="BN611" s="622" t="str">
        <f t="shared" si="2826"/>
        <v/>
      </c>
      <c r="BO611" s="622"/>
      <c r="BP611" s="622"/>
      <c r="BQ611" s="622"/>
      <c r="BR611" s="622"/>
      <c r="BS611" s="622"/>
      <c r="BT611" s="622"/>
      <c r="BU611" s="704"/>
      <c r="BV611" s="622" t="str">
        <f>IF(BV610="","",BV607*BV610)</f>
        <v/>
      </c>
      <c r="BW611" s="622" t="str">
        <f>IF(BW610="","",BW607*BW610)</f>
        <v/>
      </c>
      <c r="BX611" s="622">
        <f>IF(BX610="","",BX607*BX610)</f>
        <v>396</v>
      </c>
      <c r="BY611" s="622">
        <f>IF(BY610="","",BY607*BY610)</f>
        <v>540</v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>
        <f>IF(DG611&lt;3,"",(SUM(AL611:BB611)-MIN(AL611:BB611)-MAX(AL611:BB611))/(DG611-2))</f>
        <v>414</v>
      </c>
      <c r="CC611" s="879">
        <f>IF(DH611&lt;3,"",(SUM(BD611:BT611)-MIN(BD611:BT611)-MAX(BD611:BT611))/(DH611-2))</f>
        <v>45</v>
      </c>
      <c r="CD611" s="1321" t="str">
        <f t="shared" si="2822"/>
        <v/>
      </c>
      <c r="CE611" s="1322" t="str">
        <f t="shared" ref="CE611:CN611" si="282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2" t="str">
        <f t="shared" si="2827"/>
        <v/>
      </c>
      <c r="CG611" s="1322" t="str">
        <f t="shared" si="2827"/>
        <v/>
      </c>
      <c r="CH611" s="1322">
        <f t="shared" si="2827"/>
        <v>45</v>
      </c>
      <c r="CI611" s="1323">
        <f t="shared" si="2827"/>
        <v>45</v>
      </c>
      <c r="CJ611" s="1322">
        <f t="shared" si="2827"/>
        <v>45</v>
      </c>
      <c r="CK611" s="1322" t="str">
        <f t="shared" si="2827"/>
        <v/>
      </c>
      <c r="CL611" s="1322" t="str">
        <f t="shared" si="2827"/>
        <v/>
      </c>
      <c r="CM611" s="1322" t="str">
        <f t="shared" si="2827"/>
        <v/>
      </c>
      <c r="CN611" s="1321" t="str">
        <f t="shared" si="2827"/>
        <v/>
      </c>
      <c r="CO611" s="542" t="str">
        <f t="shared" si="2807"/>
        <v/>
      </c>
      <c r="CP611" s="543" t="str">
        <f t="shared" si="2807"/>
        <v/>
      </c>
      <c r="CQ611" s="543" t="str">
        <f t="shared" si="2807"/>
        <v/>
      </c>
      <c r="CR611" s="543" t="str">
        <f t="shared" si="2807"/>
        <v/>
      </c>
      <c r="CS611" s="543" t="str">
        <f t="shared" si="2807"/>
        <v/>
      </c>
      <c r="CT611" s="543" t="str">
        <f t="shared" si="2807"/>
        <v/>
      </c>
      <c r="CU611" s="544">
        <f t="shared" si="2807"/>
        <v>45</v>
      </c>
      <c r="CV611" s="544">
        <f t="shared" si="2807"/>
        <v>45</v>
      </c>
      <c r="CW611" s="544">
        <f t="shared" si="2807"/>
        <v>45</v>
      </c>
      <c r="CX611" s="543" t="str">
        <f t="shared" si="2808"/>
        <v/>
      </c>
      <c r="CY611" s="543" t="str">
        <f t="shared" si="2808"/>
        <v/>
      </c>
      <c r="CZ611" s="543" t="str">
        <f t="shared" si="2808"/>
        <v/>
      </c>
      <c r="DA611" s="543" t="str">
        <f t="shared" si="2808"/>
        <v/>
      </c>
      <c r="DB611" s="543" t="str">
        <f t="shared" si="2808"/>
        <v/>
      </c>
      <c r="DC611" s="542" t="str">
        <f t="shared" si="2808"/>
        <v/>
      </c>
      <c r="DD611" s="541" t="str">
        <f t="shared" si="2808"/>
        <v/>
      </c>
      <c r="DE611" s="645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772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 t="s">
        <v>269</v>
      </c>
      <c r="O612" s="633" t="s">
        <v>269</v>
      </c>
      <c r="P612" s="633" t="s">
        <v>269</v>
      </c>
      <c r="Q612" s="633" t="s">
        <v>269</v>
      </c>
      <c r="R612" s="633" t="s">
        <v>269</v>
      </c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/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/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/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2"/>
      <c r="CA612" s="582"/>
      <c r="CB612" s="582"/>
      <c r="CC612" s="679"/>
      <c r="CD612" s="1338"/>
      <c r="CE612" s="1338"/>
      <c r="CF612" s="1338"/>
      <c r="CG612" s="1338"/>
      <c r="CH612" s="1338"/>
      <c r="CI612" s="1338"/>
      <c r="CJ612" s="1338"/>
      <c r="CK612" s="1338"/>
      <c r="CL612" s="1338"/>
      <c r="CM612" s="1338"/>
      <c r="CN612" s="1338"/>
      <c r="CO612" s="627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>
        <v>5</v>
      </c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>
        <f>IF(DH613&lt;3,"",(SUM(BD613:BT613)-MIN(BD613:BT613)-MAX(BD613:BT613))/(DH613-2))</f>
        <v>5</v>
      </c>
      <c r="CD613" s="1321" t="str">
        <f t="shared" ref="CD613:CN614" si="282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2" t="str">
        <f t="shared" si="2828"/>
        <v/>
      </c>
      <c r="CF613" s="1322" t="str">
        <f t="shared" si="2828"/>
        <v/>
      </c>
      <c r="CG613" s="1322" t="str">
        <f t="shared" si="2828"/>
        <v/>
      </c>
      <c r="CH613" s="1322">
        <f t="shared" si="2828"/>
        <v>5</v>
      </c>
      <c r="CI613" s="1323">
        <f t="shared" si="2828"/>
        <v>5</v>
      </c>
      <c r="CJ613" s="1322">
        <f t="shared" si="2828"/>
        <v>5</v>
      </c>
      <c r="CK613" s="1322">
        <f t="shared" si="2828"/>
        <v>5</v>
      </c>
      <c r="CL613" s="1322" t="str">
        <f t="shared" si="2828"/>
        <v/>
      </c>
      <c r="CM613" s="1322" t="str">
        <f t="shared" si="2828"/>
        <v/>
      </c>
      <c r="CN613" s="1321" t="str">
        <f t="shared" si="2828"/>
        <v/>
      </c>
      <c r="CO613" s="542" t="str">
        <f t="shared" ref="CO613:CW617" si="282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29"/>
        <v/>
      </c>
      <c r="CQ613" s="543" t="str">
        <f t="shared" si="2829"/>
        <v/>
      </c>
      <c r="CR613" s="543" t="str">
        <f t="shared" si="2829"/>
        <v/>
      </c>
      <c r="CS613" s="543" t="str">
        <f t="shared" si="2829"/>
        <v/>
      </c>
      <c r="CT613" s="543" t="str">
        <f t="shared" si="2829"/>
        <v/>
      </c>
      <c r="CU613" s="544">
        <f t="shared" si="2829"/>
        <v>5</v>
      </c>
      <c r="CV613" s="544">
        <f t="shared" si="2829"/>
        <v>5</v>
      </c>
      <c r="CW613" s="544">
        <f t="shared" si="2829"/>
        <v>5</v>
      </c>
      <c r="CX613" s="543">
        <f t="shared" ref="CX613:DD617" si="283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>5</v>
      </c>
      <c r="CY613" s="543" t="str">
        <f t="shared" si="2830"/>
        <v/>
      </c>
      <c r="CZ613" s="543" t="str">
        <f t="shared" si="2830"/>
        <v/>
      </c>
      <c r="DA613" s="543" t="str">
        <f t="shared" si="2830"/>
        <v/>
      </c>
      <c r="DB613" s="543" t="str">
        <f t="shared" si="2830"/>
        <v/>
      </c>
      <c r="DC613" s="542" t="str">
        <f t="shared" si="2830"/>
        <v/>
      </c>
      <c r="DD613" s="541" t="str">
        <f t="shared" si="2830"/>
        <v/>
      </c>
      <c r="DE613" s="645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31">530*$K$1</f>
        <v>2219.0039999999999</v>
      </c>
      <c r="D614" s="603">
        <f t="shared" si="2831"/>
        <v>2219.0039999999999</v>
      </c>
      <c r="E614" s="603">
        <f t="shared" si="2831"/>
        <v>2219.0039999999999</v>
      </c>
      <c r="F614" s="603">
        <f t="shared" si="2831"/>
        <v>2219.0039999999999</v>
      </c>
      <c r="G614" s="603">
        <f t="shared" si="2831"/>
        <v>2219.0039999999999</v>
      </c>
      <c r="H614" s="603">
        <f t="shared" si="2831"/>
        <v>2219.0039999999999</v>
      </c>
      <c r="I614" s="603">
        <f t="shared" si="2831"/>
        <v>2219.0039999999999</v>
      </c>
      <c r="J614" s="603">
        <f t="shared" si="2831"/>
        <v>2219.0039999999999</v>
      </c>
      <c r="K614" s="603">
        <f t="shared" si="2831"/>
        <v>2219.0039999999999</v>
      </c>
      <c r="L614" s="603">
        <f t="shared" si="2831"/>
        <v>2219.0039999999999</v>
      </c>
      <c r="M614" s="603">
        <f t="shared" si="2831"/>
        <v>2219.0039999999999</v>
      </c>
      <c r="N614" s="603">
        <f t="shared" si="2831"/>
        <v>2219.0039999999999</v>
      </c>
      <c r="O614" s="603">
        <f t="shared" si="2831"/>
        <v>2219.0039999999999</v>
      </c>
      <c r="P614" s="603">
        <f t="shared" si="2831"/>
        <v>2219.0039999999999</v>
      </c>
      <c r="Q614" s="603">
        <f t="shared" si="2831"/>
        <v>2219.0039999999999</v>
      </c>
      <c r="R614" s="603">
        <f t="shared" si="2831"/>
        <v>2219.0039999999999</v>
      </c>
      <c r="S614" s="704"/>
      <c r="T614" s="603">
        <f>530*$K$1</f>
        <v>2219.0039999999999</v>
      </c>
      <c r="U614" s="603">
        <f t="shared" ref="U614:AD614" si="2832">530*$K$1</f>
        <v>2219.0039999999999</v>
      </c>
      <c r="V614" s="603">
        <f t="shared" si="2832"/>
        <v>2219.0039999999999</v>
      </c>
      <c r="W614" s="603">
        <f t="shared" si="2832"/>
        <v>2219.0039999999999</v>
      </c>
      <c r="X614" s="603">
        <f t="shared" si="2832"/>
        <v>2219.0039999999999</v>
      </c>
      <c r="Y614" s="603">
        <f t="shared" si="2832"/>
        <v>2219.0039999999999</v>
      </c>
      <c r="Z614" s="603">
        <f t="shared" si="2832"/>
        <v>2219.0039999999999</v>
      </c>
      <c r="AA614" s="603">
        <f t="shared" si="2832"/>
        <v>2219.0039999999999</v>
      </c>
      <c r="AB614" s="603">
        <f t="shared" si="2832"/>
        <v>2219.0039999999999</v>
      </c>
      <c r="AC614" s="603">
        <f t="shared" si="2832"/>
        <v>2219.0039999999999</v>
      </c>
      <c r="AD614" s="603">
        <f t="shared" si="2832"/>
        <v>2219.0039999999999</v>
      </c>
      <c r="AE614" s="603"/>
      <c r="AF614" s="603"/>
      <c r="AG614" s="603"/>
      <c r="AH614" s="603"/>
      <c r="AI614" s="603"/>
      <c r="AJ614" s="603"/>
      <c r="AK614" s="704"/>
      <c r="AL614" s="603">
        <f>530*$K$1</f>
        <v>2219.0039999999999</v>
      </c>
      <c r="AM614" s="603">
        <f t="shared" ref="AM614:AV614" si="2833">530*$K$1</f>
        <v>2219.0039999999999</v>
      </c>
      <c r="AN614" s="603">
        <f t="shared" si="2833"/>
        <v>2219.0039999999999</v>
      </c>
      <c r="AO614" s="603">
        <f t="shared" si="2833"/>
        <v>2219.0039999999999</v>
      </c>
      <c r="AP614" s="603">
        <f t="shared" si="2833"/>
        <v>2219.0039999999999</v>
      </c>
      <c r="AQ614" s="603">
        <f t="shared" si="2833"/>
        <v>2219.0039999999999</v>
      </c>
      <c r="AR614" s="603">
        <f t="shared" si="2833"/>
        <v>2219.0039999999999</v>
      </c>
      <c r="AS614" s="603">
        <f t="shared" si="2833"/>
        <v>2219.0039999999999</v>
      </c>
      <c r="AT614" s="603">
        <f t="shared" si="2833"/>
        <v>2219.0039999999999</v>
      </c>
      <c r="AU614" s="603">
        <f t="shared" si="2833"/>
        <v>2219.0039999999999</v>
      </c>
      <c r="AV614" s="603">
        <f t="shared" si="2833"/>
        <v>2219.0039999999999</v>
      </c>
      <c r="AW614" s="603"/>
      <c r="AX614" s="603"/>
      <c r="AY614" s="603"/>
      <c r="AZ614" s="603"/>
      <c r="BA614" s="603"/>
      <c r="BB614" s="603"/>
      <c r="BC614" s="704"/>
      <c r="BD614" s="603">
        <f>530*$K$1</f>
        <v>2219.0039999999999</v>
      </c>
      <c r="BE614" s="603">
        <f t="shared" ref="BE614:BY614" si="2834">530*$K$1</f>
        <v>2219.0039999999999</v>
      </c>
      <c r="BF614" s="603">
        <f t="shared" si="2834"/>
        <v>2219.0039999999999</v>
      </c>
      <c r="BG614" s="603">
        <f t="shared" si="2834"/>
        <v>2219.0039999999999</v>
      </c>
      <c r="BH614" s="603">
        <f t="shared" si="2834"/>
        <v>2219.0039999999999</v>
      </c>
      <c r="BI614" s="603">
        <f t="shared" si="2834"/>
        <v>2219.0039999999999</v>
      </c>
      <c r="BJ614" s="603">
        <f t="shared" si="2834"/>
        <v>2219.0039999999999</v>
      </c>
      <c r="BK614" s="603">
        <f t="shared" si="2834"/>
        <v>2219.0039999999999</v>
      </c>
      <c r="BL614" s="603">
        <f t="shared" si="2834"/>
        <v>2219.0039999999999</v>
      </c>
      <c r="BM614" s="603">
        <f t="shared" si="2834"/>
        <v>2219.0039999999999</v>
      </c>
      <c r="BN614" s="603">
        <f t="shared" si="2834"/>
        <v>2219.0039999999999</v>
      </c>
      <c r="BO614" s="603"/>
      <c r="BP614" s="603"/>
      <c r="BQ614" s="603"/>
      <c r="BR614" s="603"/>
      <c r="BS614" s="603"/>
      <c r="BT614" s="603"/>
      <c r="BU614" s="704"/>
      <c r="BV614" s="603">
        <f t="shared" si="2834"/>
        <v>2219.0039999999999</v>
      </c>
      <c r="BW614" s="603">
        <f t="shared" si="2834"/>
        <v>2219.0039999999999</v>
      </c>
      <c r="BX614" s="603">
        <f t="shared" si="2834"/>
        <v>2219.0039999999999</v>
      </c>
      <c r="BY614" s="603">
        <f t="shared" si="283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1">
        <f t="shared" si="2828"/>
        <v>2219.0039999999999</v>
      </c>
      <c r="CE614" s="1322">
        <f t="shared" ref="CE614:CN615" si="283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2">
        <f t="shared" si="2835"/>
        <v>2219.0039999999999</v>
      </c>
      <c r="CG614" s="1322">
        <f t="shared" si="2835"/>
        <v>2219.0039999999999</v>
      </c>
      <c r="CH614" s="1322">
        <f t="shared" si="2835"/>
        <v>2219.0039999999999</v>
      </c>
      <c r="CI614" s="1323">
        <f t="shared" si="2835"/>
        <v>2219.0039999999999</v>
      </c>
      <c r="CJ614" s="1322">
        <f t="shared" si="2835"/>
        <v>2219.0039999999999</v>
      </c>
      <c r="CK614" s="1322">
        <f t="shared" si="2835"/>
        <v>2219.0039999999999</v>
      </c>
      <c r="CL614" s="1322">
        <f t="shared" si="2835"/>
        <v>2219.0039999999999</v>
      </c>
      <c r="CM614" s="1322">
        <f t="shared" si="2835"/>
        <v>2219.0039999999999</v>
      </c>
      <c r="CN614" s="1321">
        <f t="shared" si="2835"/>
        <v>2219.0039999999999</v>
      </c>
      <c r="CO614" s="542" t="str">
        <f t="shared" si="2829"/>
        <v/>
      </c>
      <c r="CP614" s="543" t="str">
        <f t="shared" si="2829"/>
        <v/>
      </c>
      <c r="CQ614" s="543">
        <f t="shared" si="2829"/>
        <v>2219.0039999999999</v>
      </c>
      <c r="CR614" s="543">
        <f t="shared" si="2829"/>
        <v>2219.0039999999999</v>
      </c>
      <c r="CS614" s="543">
        <f t="shared" si="2829"/>
        <v>2219.0039999999999</v>
      </c>
      <c r="CT614" s="543">
        <f t="shared" si="2829"/>
        <v>2219.0039999999999</v>
      </c>
      <c r="CU614" s="544">
        <f t="shared" si="2829"/>
        <v>2219.0039999999999</v>
      </c>
      <c r="CV614" s="544">
        <f t="shared" si="2829"/>
        <v>2219.0039999999999</v>
      </c>
      <c r="CW614" s="544">
        <f t="shared" si="2829"/>
        <v>2219.0039999999999</v>
      </c>
      <c r="CX614" s="543">
        <f t="shared" si="2830"/>
        <v>2219.0039999999999</v>
      </c>
      <c r="CY614" s="543">
        <f t="shared" si="2830"/>
        <v>2219.0039999999999</v>
      </c>
      <c r="CZ614" s="543">
        <f t="shared" si="2830"/>
        <v>2219.0039999999999</v>
      </c>
      <c r="DA614" s="543">
        <f t="shared" si="2830"/>
        <v>2219.0039999999999</v>
      </c>
      <c r="DB614" s="543" t="str">
        <f t="shared" si="2830"/>
        <v/>
      </c>
      <c r="DC614" s="542" t="str">
        <f t="shared" si="2830"/>
        <v/>
      </c>
      <c r="DD614" s="541" t="str">
        <f t="shared" si="2830"/>
        <v/>
      </c>
      <c r="DE614" s="645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5" t="str">
        <f t="shared" ref="B615:R615" si="2836">IF(B613="","",B613*B614/B$46/365/$G$1)</f>
        <v/>
      </c>
      <c r="C615" s="625" t="str">
        <f t="shared" si="2836"/>
        <v/>
      </c>
      <c r="D615" s="625" t="str">
        <f t="shared" si="2836"/>
        <v/>
      </c>
      <c r="E615" s="625" t="str">
        <f t="shared" si="2836"/>
        <v/>
      </c>
      <c r="F615" s="625" t="str">
        <f t="shared" si="2836"/>
        <v/>
      </c>
      <c r="G615" s="625" t="str">
        <f t="shared" si="2836"/>
        <v/>
      </c>
      <c r="H615" s="625" t="str">
        <f t="shared" si="2836"/>
        <v/>
      </c>
      <c r="I615" s="625" t="str">
        <f t="shared" si="2836"/>
        <v/>
      </c>
      <c r="J615" s="625" t="str">
        <f t="shared" si="2836"/>
        <v/>
      </c>
      <c r="K615" s="625" t="str">
        <f t="shared" si="2836"/>
        <v/>
      </c>
      <c r="L615" s="625" t="str">
        <f t="shared" si="2836"/>
        <v/>
      </c>
      <c r="M615" s="625" t="str">
        <f t="shared" si="2836"/>
        <v/>
      </c>
      <c r="N615" s="625" t="str">
        <f t="shared" si="2836"/>
        <v/>
      </c>
      <c r="O615" s="625" t="str">
        <f t="shared" si="2836"/>
        <v/>
      </c>
      <c r="P615" s="625" t="str">
        <f t="shared" si="2836"/>
        <v/>
      </c>
      <c r="Q615" s="625" t="str">
        <f t="shared" si="2836"/>
        <v/>
      </c>
      <c r="R615" s="625" t="str">
        <f t="shared" si="2836"/>
        <v/>
      </c>
      <c r="S615" s="704"/>
      <c r="T615" s="625" t="str">
        <f t="shared" ref="T615:AD615" si="2837">IF(T613="","",T613*T614/T$46/365/$G$1)</f>
        <v/>
      </c>
      <c r="U615" s="625" t="str">
        <f t="shared" si="2837"/>
        <v/>
      </c>
      <c r="V615" s="625" t="str">
        <f t="shared" si="2837"/>
        <v/>
      </c>
      <c r="W615" s="625" t="str">
        <f t="shared" si="2837"/>
        <v/>
      </c>
      <c r="X615" s="625" t="str">
        <f t="shared" si="2837"/>
        <v/>
      </c>
      <c r="Y615" s="625" t="str">
        <f t="shared" si="2837"/>
        <v/>
      </c>
      <c r="Z615" s="625" t="str">
        <f t="shared" si="2837"/>
        <v/>
      </c>
      <c r="AA615" s="625" t="str">
        <f t="shared" si="2837"/>
        <v/>
      </c>
      <c r="AB615" s="625" t="str">
        <f t="shared" si="2837"/>
        <v/>
      </c>
      <c r="AC615" s="625" t="str">
        <f t="shared" si="2837"/>
        <v/>
      </c>
      <c r="AD615" s="625" t="str">
        <f t="shared" si="2837"/>
        <v/>
      </c>
      <c r="AE615" s="625"/>
      <c r="AF615" s="625"/>
      <c r="AG615" s="625"/>
      <c r="AH615" s="625"/>
      <c r="AI615" s="625"/>
      <c r="AJ615" s="625"/>
      <c r="AK615" s="704"/>
      <c r="AL615" s="625" t="str">
        <f t="shared" ref="AL615:AV615" si="2838">IF(AL613="","",AL613*AL614/AL$46/365/$G$1)</f>
        <v/>
      </c>
      <c r="AM615" s="625" t="str">
        <f t="shared" si="2838"/>
        <v/>
      </c>
      <c r="AN615" s="625" t="str">
        <f t="shared" si="2838"/>
        <v/>
      </c>
      <c r="AO615" s="625" t="str">
        <f t="shared" si="2838"/>
        <v/>
      </c>
      <c r="AP615" s="625" t="str">
        <f t="shared" si="2838"/>
        <v/>
      </c>
      <c r="AQ615" s="625">
        <f t="shared" si="2838"/>
        <v>9.2113075965130761E-4</v>
      </c>
      <c r="AR615" s="625" t="str">
        <f t="shared" si="2838"/>
        <v/>
      </c>
      <c r="AS615" s="625" t="str">
        <f t="shared" si="2838"/>
        <v/>
      </c>
      <c r="AT615" s="625">
        <f t="shared" si="2838"/>
        <v>1.3816961394769614E-3</v>
      </c>
      <c r="AU615" s="625" t="str">
        <f t="shared" si="2838"/>
        <v/>
      </c>
      <c r="AV615" s="625" t="str">
        <f t="shared" si="2838"/>
        <v/>
      </c>
      <c r="AW615" s="625"/>
      <c r="AX615" s="625"/>
      <c r="AY615" s="625"/>
      <c r="AZ615" s="625"/>
      <c r="BA615" s="625"/>
      <c r="BB615" s="625"/>
      <c r="BC615" s="704"/>
      <c r="BD615" s="625" t="str">
        <f t="shared" ref="BD615:BN615" si="2839">IF(BD613="","",BD613*BD614/BD$46/365/$G$1)</f>
        <v/>
      </c>
      <c r="BE615" s="625">
        <f t="shared" si="2839"/>
        <v>1.1514134495641346E-3</v>
      </c>
      <c r="BF615" s="625">
        <f t="shared" si="2839"/>
        <v>6.9084806973848071E-4</v>
      </c>
      <c r="BG615" s="625">
        <f t="shared" si="2839"/>
        <v>5.7570672478206731E-4</v>
      </c>
      <c r="BH615" s="625">
        <f t="shared" si="2839"/>
        <v>6.9084806973848071E-4</v>
      </c>
      <c r="BI615" s="625" t="str">
        <f t="shared" si="2839"/>
        <v/>
      </c>
      <c r="BJ615" s="625" t="str">
        <f t="shared" si="2839"/>
        <v/>
      </c>
      <c r="BK615" s="625" t="str">
        <f t="shared" si="2839"/>
        <v/>
      </c>
      <c r="BL615" s="625" t="str">
        <f t="shared" si="2839"/>
        <v/>
      </c>
      <c r="BM615" s="625" t="str">
        <f t="shared" si="2839"/>
        <v/>
      </c>
      <c r="BN615" s="625" t="str">
        <f t="shared" si="2839"/>
        <v/>
      </c>
      <c r="BO615" s="625"/>
      <c r="BP615" s="625"/>
      <c r="BQ615" s="625"/>
      <c r="BR615" s="625"/>
      <c r="BS615" s="625"/>
      <c r="BT615" s="625"/>
      <c r="BU615" s="704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32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835"/>
        <v/>
      </c>
      <c r="CF615" s="1325" t="str">
        <f t="shared" si="2835"/>
        <v/>
      </c>
      <c r="CG615" s="1325" t="str">
        <f t="shared" si="2835"/>
        <v/>
      </c>
      <c r="CH615" s="1325">
        <f t="shared" si="2835"/>
        <v>5.7570672478206731E-4</v>
      </c>
      <c r="CI615" s="1326">
        <f t="shared" si="2835"/>
        <v>6.9084806973848071E-4</v>
      </c>
      <c r="CJ615" s="1325">
        <f t="shared" si="2835"/>
        <v>6.9084806973848071E-4</v>
      </c>
      <c r="CK615" s="1325">
        <f t="shared" si="2835"/>
        <v>1.1514134495641346E-3</v>
      </c>
      <c r="CL615" s="1325" t="str">
        <f t="shared" si="2835"/>
        <v/>
      </c>
      <c r="CM615" s="1325" t="str">
        <f t="shared" si="2835"/>
        <v/>
      </c>
      <c r="CN615" s="1324" t="str">
        <f t="shared" si="2835"/>
        <v/>
      </c>
      <c r="CO615" s="530" t="str">
        <f t="shared" si="2829"/>
        <v/>
      </c>
      <c r="CP615" s="531" t="str">
        <f t="shared" si="2829"/>
        <v/>
      </c>
      <c r="CQ615" s="531" t="str">
        <f t="shared" si="2829"/>
        <v/>
      </c>
      <c r="CR615" s="531" t="str">
        <f t="shared" si="2829"/>
        <v/>
      </c>
      <c r="CS615" s="531" t="str">
        <f t="shared" si="2829"/>
        <v/>
      </c>
      <c r="CT615" s="531" t="str">
        <f t="shared" si="2829"/>
        <v/>
      </c>
      <c r="CU615" s="532">
        <f t="shared" si="2829"/>
        <v>5.7570672478206731E-4</v>
      </c>
      <c r="CV615" s="532">
        <f t="shared" si="2829"/>
        <v>6.9084806973848071E-4</v>
      </c>
      <c r="CW615" s="532">
        <f t="shared" si="2829"/>
        <v>6.9084806973848071E-4</v>
      </c>
      <c r="CX615" s="531">
        <f t="shared" si="2830"/>
        <v>1.1514134495641346E-3</v>
      </c>
      <c r="CY615" s="531" t="str">
        <f t="shared" si="2830"/>
        <v/>
      </c>
      <c r="CZ615" s="531" t="str">
        <f t="shared" si="2830"/>
        <v/>
      </c>
      <c r="DA615" s="531" t="str">
        <f t="shared" si="2830"/>
        <v/>
      </c>
      <c r="DB615" s="531" t="str">
        <f t="shared" si="2830"/>
        <v/>
      </c>
      <c r="DC615" s="530" t="str">
        <f t="shared" si="2830"/>
        <v/>
      </c>
      <c r="DD615" s="529" t="str">
        <f t="shared" si="2830"/>
        <v/>
      </c>
      <c r="DE615" s="645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4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4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4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4"/>
      <c r="BV616" s="312"/>
      <c r="BW616" s="312"/>
      <c r="BX616" s="312"/>
      <c r="BY616" s="312">
        <v>30</v>
      </c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>
        <f>IF(DH616&lt;3,"",(SUM(BD616:BT616)-MIN(BD616:BT616)-MAX(BD616:BT616))/(DH616-2))</f>
        <v>30</v>
      </c>
      <c r="CD616" s="1321" t="str">
        <f t="shared" ref="CD616:CN617" si="284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2" t="str">
        <f t="shared" si="2840"/>
        <v/>
      </c>
      <c r="CF616" s="1322" t="str">
        <f t="shared" si="2840"/>
        <v/>
      </c>
      <c r="CG616" s="1322" t="str">
        <f t="shared" si="2840"/>
        <v/>
      </c>
      <c r="CH616" s="1322">
        <f t="shared" si="2840"/>
        <v>30</v>
      </c>
      <c r="CI616" s="1323">
        <f t="shared" si="2840"/>
        <v>30</v>
      </c>
      <c r="CJ616" s="1322">
        <f t="shared" si="2840"/>
        <v>30</v>
      </c>
      <c r="CK616" s="1322">
        <f t="shared" si="2840"/>
        <v>35</v>
      </c>
      <c r="CL616" s="1322" t="str">
        <f t="shared" si="2840"/>
        <v/>
      </c>
      <c r="CM616" s="1322" t="str">
        <f t="shared" si="2840"/>
        <v/>
      </c>
      <c r="CN616" s="1321" t="str">
        <f t="shared" si="2840"/>
        <v/>
      </c>
      <c r="CO616" s="542" t="str">
        <f t="shared" si="2829"/>
        <v/>
      </c>
      <c r="CP616" s="543" t="str">
        <f t="shared" si="2829"/>
        <v/>
      </c>
      <c r="CQ616" s="543" t="str">
        <f t="shared" si="2829"/>
        <v/>
      </c>
      <c r="CR616" s="543" t="str">
        <f t="shared" si="2829"/>
        <v/>
      </c>
      <c r="CS616" s="543" t="str">
        <f t="shared" si="2829"/>
        <v/>
      </c>
      <c r="CT616" s="543" t="str">
        <f t="shared" si="2829"/>
        <v/>
      </c>
      <c r="CU616" s="544">
        <f t="shared" si="2829"/>
        <v>30</v>
      </c>
      <c r="CV616" s="544">
        <f t="shared" si="2829"/>
        <v>30</v>
      </c>
      <c r="CW616" s="544">
        <f t="shared" si="2829"/>
        <v>30</v>
      </c>
      <c r="CX616" s="543">
        <f t="shared" si="2830"/>
        <v>35</v>
      </c>
      <c r="CY616" s="543" t="str">
        <f t="shared" si="2830"/>
        <v/>
      </c>
      <c r="CZ616" s="543" t="str">
        <f t="shared" si="2830"/>
        <v/>
      </c>
      <c r="DA616" s="543" t="str">
        <f t="shared" si="2830"/>
        <v/>
      </c>
      <c r="DB616" s="543" t="str">
        <f t="shared" si="2830"/>
        <v/>
      </c>
      <c r="DC616" s="542" t="str">
        <f t="shared" si="2830"/>
        <v/>
      </c>
      <c r="DD616" s="541" t="str">
        <f t="shared" si="2830"/>
        <v/>
      </c>
      <c r="DE616" s="645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2" t="str">
        <f t="shared" ref="B617:R617" si="2841">IF(B616="","",B613*B616)</f>
        <v/>
      </c>
      <c r="C617" s="622" t="str">
        <f t="shared" si="2841"/>
        <v/>
      </c>
      <c r="D617" s="622" t="str">
        <f t="shared" si="2841"/>
        <v/>
      </c>
      <c r="E617" s="622" t="str">
        <f t="shared" si="2841"/>
        <v/>
      </c>
      <c r="F617" s="622" t="str">
        <f t="shared" si="2841"/>
        <v/>
      </c>
      <c r="G617" s="622" t="str">
        <f t="shared" si="2841"/>
        <v/>
      </c>
      <c r="H617" s="622" t="str">
        <f t="shared" si="2841"/>
        <v/>
      </c>
      <c r="I617" s="622" t="str">
        <f t="shared" si="2841"/>
        <v/>
      </c>
      <c r="J617" s="622" t="str">
        <f t="shared" si="2841"/>
        <v/>
      </c>
      <c r="K617" s="622" t="str">
        <f t="shared" si="2841"/>
        <v/>
      </c>
      <c r="L617" s="622" t="str">
        <f t="shared" si="2841"/>
        <v/>
      </c>
      <c r="M617" s="622" t="str">
        <f t="shared" si="2841"/>
        <v/>
      </c>
      <c r="N617" s="622" t="str">
        <f t="shared" si="2841"/>
        <v/>
      </c>
      <c r="O617" s="622" t="str">
        <f t="shared" si="2841"/>
        <v/>
      </c>
      <c r="P617" s="622" t="str">
        <f t="shared" si="2841"/>
        <v/>
      </c>
      <c r="Q617" s="622" t="str">
        <f t="shared" si="2841"/>
        <v/>
      </c>
      <c r="R617" s="622" t="str">
        <f t="shared" si="2841"/>
        <v/>
      </c>
      <c r="S617" s="704"/>
      <c r="T617" s="622" t="str">
        <f t="shared" ref="T617:AD617" si="2842">IF(T616="","",T613*T616)</f>
        <v/>
      </c>
      <c r="U617" s="622" t="str">
        <f t="shared" si="2842"/>
        <v/>
      </c>
      <c r="V617" s="622" t="str">
        <f t="shared" si="2842"/>
        <v/>
      </c>
      <c r="W617" s="622" t="str">
        <f t="shared" si="2842"/>
        <v/>
      </c>
      <c r="X617" s="622" t="str">
        <f t="shared" si="2842"/>
        <v/>
      </c>
      <c r="Y617" s="622" t="str">
        <f t="shared" si="2842"/>
        <v/>
      </c>
      <c r="Z617" s="622" t="str">
        <f t="shared" si="2842"/>
        <v/>
      </c>
      <c r="AA617" s="622" t="str">
        <f t="shared" si="2842"/>
        <v/>
      </c>
      <c r="AB617" s="622" t="str">
        <f t="shared" si="2842"/>
        <v/>
      </c>
      <c r="AC617" s="622" t="str">
        <f t="shared" si="2842"/>
        <v/>
      </c>
      <c r="AD617" s="622" t="str">
        <f t="shared" si="2842"/>
        <v/>
      </c>
      <c r="AE617" s="622"/>
      <c r="AF617" s="622"/>
      <c r="AG617" s="622"/>
      <c r="AH617" s="622"/>
      <c r="AI617" s="622"/>
      <c r="AJ617" s="622"/>
      <c r="AK617" s="704"/>
      <c r="AL617" s="622" t="str">
        <f t="shared" ref="AL617:AV617" si="2843">IF(AL616="","",AL613*AL616)</f>
        <v/>
      </c>
      <c r="AM617" s="622" t="str">
        <f t="shared" si="2843"/>
        <v/>
      </c>
      <c r="AN617" s="622" t="str">
        <f t="shared" si="2843"/>
        <v/>
      </c>
      <c r="AO617" s="622" t="str">
        <f t="shared" si="2843"/>
        <v/>
      </c>
      <c r="AP617" s="622" t="str">
        <f t="shared" si="2843"/>
        <v/>
      </c>
      <c r="AQ617" s="622">
        <f t="shared" si="2843"/>
        <v>208</v>
      </c>
      <c r="AR617" s="622" t="str">
        <f t="shared" si="2843"/>
        <v/>
      </c>
      <c r="AS617" s="622" t="str">
        <f t="shared" si="2843"/>
        <v/>
      </c>
      <c r="AT617" s="622" t="str">
        <f t="shared" si="2843"/>
        <v/>
      </c>
      <c r="AU617" s="622" t="str">
        <f t="shared" si="2843"/>
        <v/>
      </c>
      <c r="AV617" s="622" t="str">
        <f t="shared" si="2843"/>
        <v/>
      </c>
      <c r="AW617" s="622"/>
      <c r="AX617" s="622"/>
      <c r="AY617" s="622"/>
      <c r="AZ617" s="622"/>
      <c r="BA617" s="622"/>
      <c r="BB617" s="622"/>
      <c r="BC617" s="704"/>
      <c r="BD617" s="622" t="str">
        <f t="shared" ref="BD617:BN617" si="2844">IF(BD616="","",BD613*BD616)</f>
        <v/>
      </c>
      <c r="BE617" s="622">
        <f t="shared" si="2844"/>
        <v>175</v>
      </c>
      <c r="BF617" s="622">
        <f t="shared" si="2844"/>
        <v>150</v>
      </c>
      <c r="BG617" s="622">
        <f t="shared" si="2844"/>
        <v>150</v>
      </c>
      <c r="BH617" s="622">
        <f t="shared" si="2844"/>
        <v>150</v>
      </c>
      <c r="BI617" s="622" t="str">
        <f t="shared" si="2844"/>
        <v/>
      </c>
      <c r="BJ617" s="622" t="str">
        <f t="shared" si="2844"/>
        <v/>
      </c>
      <c r="BK617" s="622" t="str">
        <f t="shared" si="2844"/>
        <v/>
      </c>
      <c r="BL617" s="622" t="str">
        <f t="shared" si="2844"/>
        <v/>
      </c>
      <c r="BM617" s="622" t="str">
        <f t="shared" si="2844"/>
        <v/>
      </c>
      <c r="BN617" s="622" t="str">
        <f t="shared" si="2844"/>
        <v/>
      </c>
      <c r="BO617" s="622"/>
      <c r="BP617" s="622"/>
      <c r="BQ617" s="622"/>
      <c r="BR617" s="622"/>
      <c r="BS617" s="622"/>
      <c r="BT617" s="622"/>
      <c r="BU617" s="704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>
        <f>IF(BY616="","",BY613*BY616)</f>
        <v>150</v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>
        <f>IF(DH617&lt;3,"",(SUM(BD617:BT617)-MIN(BD617:BT617)-MAX(BD617:BT617))/(DH617-2))</f>
        <v>150</v>
      </c>
      <c r="CD617" s="1321" t="str">
        <f t="shared" si="2840"/>
        <v/>
      </c>
      <c r="CE617" s="1322" t="str">
        <f t="shared" ref="CE617:CN617" si="284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2" t="str">
        <f t="shared" si="2845"/>
        <v/>
      </c>
      <c r="CG617" s="1322" t="str">
        <f t="shared" si="2845"/>
        <v/>
      </c>
      <c r="CH617" s="1322">
        <f t="shared" si="2845"/>
        <v>150</v>
      </c>
      <c r="CI617" s="1323">
        <f t="shared" si="2845"/>
        <v>150</v>
      </c>
      <c r="CJ617" s="1322">
        <f t="shared" si="2845"/>
        <v>150</v>
      </c>
      <c r="CK617" s="1322">
        <f t="shared" si="2845"/>
        <v>175</v>
      </c>
      <c r="CL617" s="1322" t="str">
        <f t="shared" si="2845"/>
        <v/>
      </c>
      <c r="CM617" s="1322" t="str">
        <f t="shared" si="2845"/>
        <v/>
      </c>
      <c r="CN617" s="1321" t="str">
        <f t="shared" si="2845"/>
        <v/>
      </c>
      <c r="CO617" s="542" t="str">
        <f t="shared" si="2829"/>
        <v/>
      </c>
      <c r="CP617" s="543" t="str">
        <f t="shared" si="2829"/>
        <v/>
      </c>
      <c r="CQ617" s="543" t="str">
        <f t="shared" si="2829"/>
        <v/>
      </c>
      <c r="CR617" s="543" t="str">
        <f t="shared" si="2829"/>
        <v/>
      </c>
      <c r="CS617" s="543" t="str">
        <f t="shared" si="2829"/>
        <v/>
      </c>
      <c r="CT617" s="543" t="str">
        <f t="shared" si="2829"/>
        <v/>
      </c>
      <c r="CU617" s="544">
        <f t="shared" si="2829"/>
        <v>150</v>
      </c>
      <c r="CV617" s="544">
        <f t="shared" si="2829"/>
        <v>150</v>
      </c>
      <c r="CW617" s="544">
        <f t="shared" si="2829"/>
        <v>150</v>
      </c>
      <c r="CX617" s="543">
        <f t="shared" si="2830"/>
        <v>175</v>
      </c>
      <c r="CY617" s="543" t="str">
        <f t="shared" si="2830"/>
        <v/>
      </c>
      <c r="CZ617" s="543" t="str">
        <f t="shared" si="2830"/>
        <v/>
      </c>
      <c r="DA617" s="543" t="str">
        <f t="shared" si="2830"/>
        <v/>
      </c>
      <c r="DB617" s="543" t="str">
        <f t="shared" si="2830"/>
        <v/>
      </c>
      <c r="DC617" s="542" t="str">
        <f t="shared" si="2830"/>
        <v/>
      </c>
      <c r="DD617" s="541" t="str">
        <f t="shared" si="2830"/>
        <v/>
      </c>
      <c r="DE617" s="645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5" t="s">
        <v>767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 t="s">
        <v>269</v>
      </c>
      <c r="O618" s="633" t="s">
        <v>269</v>
      </c>
      <c r="P618" s="633" t="s">
        <v>269</v>
      </c>
      <c r="Q618" s="633" t="s">
        <v>269</v>
      </c>
      <c r="R618" s="633" t="s">
        <v>269</v>
      </c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/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/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/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2"/>
      <c r="CA618" s="582"/>
      <c r="CB618" s="582"/>
      <c r="CC618" s="679"/>
      <c r="CD618" s="1338"/>
      <c r="CE618" s="1338"/>
      <c r="CF618" s="1338"/>
      <c r="CG618" s="1338"/>
      <c r="CH618" s="1338"/>
      <c r="CI618" s="1338"/>
      <c r="CJ618" s="1338"/>
      <c r="CK618" s="1338"/>
      <c r="CL618" s="1338"/>
      <c r="CM618" s="1338"/>
      <c r="CN618" s="1338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1" t="str">
        <f t="shared" ref="CD619:CN620" si="284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2" t="str">
        <f t="shared" si="2846"/>
        <v/>
      </c>
      <c r="CF619" s="1322" t="str">
        <f t="shared" si="2846"/>
        <v/>
      </c>
      <c r="CG619" s="1322" t="str">
        <f t="shared" si="2846"/>
        <v/>
      </c>
      <c r="CH619" s="1322" t="str">
        <f t="shared" si="2846"/>
        <v/>
      </c>
      <c r="CI619" s="1323" t="str">
        <f t="shared" si="2846"/>
        <v/>
      </c>
      <c r="CJ619" s="1322" t="str">
        <f t="shared" si="2846"/>
        <v/>
      </c>
      <c r="CK619" s="1322" t="str">
        <f t="shared" si="2846"/>
        <v/>
      </c>
      <c r="CL619" s="1322" t="str">
        <f t="shared" si="2846"/>
        <v/>
      </c>
      <c r="CM619" s="1322" t="str">
        <f t="shared" si="2846"/>
        <v/>
      </c>
      <c r="CN619" s="1321" t="str">
        <f t="shared" si="2846"/>
        <v/>
      </c>
      <c r="CO619" s="542" t="str">
        <f t="shared" ref="CO619:CW623" si="2847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47"/>
        <v/>
      </c>
      <c r="CQ619" s="543" t="str">
        <f t="shared" si="2847"/>
        <v/>
      </c>
      <c r="CR619" s="543" t="str">
        <f t="shared" si="2847"/>
        <v/>
      </c>
      <c r="CS619" s="543" t="str">
        <f t="shared" si="2847"/>
        <v/>
      </c>
      <c r="CT619" s="543" t="str">
        <f t="shared" si="2847"/>
        <v/>
      </c>
      <c r="CU619" s="544" t="str">
        <f t="shared" si="2847"/>
        <v/>
      </c>
      <c r="CV619" s="544" t="str">
        <f t="shared" si="2847"/>
        <v/>
      </c>
      <c r="CW619" s="544" t="str">
        <f t="shared" si="2847"/>
        <v/>
      </c>
      <c r="CX619" s="543" t="str">
        <f t="shared" ref="CX619:DD623" si="284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48"/>
        <v/>
      </c>
      <c r="CZ619" s="543" t="str">
        <f t="shared" si="2848"/>
        <v/>
      </c>
      <c r="DA619" s="543" t="str">
        <f t="shared" si="2848"/>
        <v/>
      </c>
      <c r="DB619" s="543" t="str">
        <f t="shared" si="2848"/>
        <v/>
      </c>
      <c r="DC619" s="542" t="str">
        <f t="shared" si="2848"/>
        <v/>
      </c>
      <c r="DD619" s="541" t="str">
        <f t="shared" si="2848"/>
        <v/>
      </c>
      <c r="DE619" s="645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49">430*$K$1</f>
        <v>1800.3239999999998</v>
      </c>
      <c r="D620" s="603">
        <f t="shared" si="2849"/>
        <v>1800.3239999999998</v>
      </c>
      <c r="E620" s="603">
        <f t="shared" si="2849"/>
        <v>1800.3239999999998</v>
      </c>
      <c r="F620" s="603">
        <f t="shared" si="2849"/>
        <v>1800.3239999999998</v>
      </c>
      <c r="G620" s="603">
        <f t="shared" si="2849"/>
        <v>1800.3239999999998</v>
      </c>
      <c r="H620" s="603">
        <f t="shared" si="2849"/>
        <v>1800.3239999999998</v>
      </c>
      <c r="I620" s="603">
        <f t="shared" si="2849"/>
        <v>1800.3239999999998</v>
      </c>
      <c r="J620" s="603">
        <f t="shared" si="2849"/>
        <v>1800.3239999999998</v>
      </c>
      <c r="K620" s="603">
        <f t="shared" si="2849"/>
        <v>1800.3239999999998</v>
      </c>
      <c r="L620" s="603">
        <f t="shared" si="2849"/>
        <v>1800.3239999999998</v>
      </c>
      <c r="M620" s="603">
        <f t="shared" si="2849"/>
        <v>1800.3239999999998</v>
      </c>
      <c r="N620" s="603">
        <f t="shared" si="2849"/>
        <v>1800.3239999999998</v>
      </c>
      <c r="O620" s="603">
        <f t="shared" si="2849"/>
        <v>1800.3239999999998</v>
      </c>
      <c r="P620" s="603">
        <f t="shared" si="2849"/>
        <v>1800.3239999999998</v>
      </c>
      <c r="Q620" s="603">
        <f t="shared" si="2849"/>
        <v>1800.3239999999998</v>
      </c>
      <c r="R620" s="603">
        <f t="shared" si="2849"/>
        <v>1800.3239999999998</v>
      </c>
      <c r="S620" s="704"/>
      <c r="T620" s="603">
        <f>430*$K$1</f>
        <v>1800.3239999999998</v>
      </c>
      <c r="U620" s="603">
        <f t="shared" ref="U620:AD620" si="2850">430*$K$1</f>
        <v>1800.3239999999998</v>
      </c>
      <c r="V620" s="603">
        <f t="shared" si="2850"/>
        <v>1800.3239999999998</v>
      </c>
      <c r="W620" s="603">
        <f t="shared" si="2850"/>
        <v>1800.3239999999998</v>
      </c>
      <c r="X620" s="603">
        <f t="shared" si="2850"/>
        <v>1800.3239999999998</v>
      </c>
      <c r="Y620" s="603">
        <f t="shared" si="2850"/>
        <v>1800.3239999999998</v>
      </c>
      <c r="Z620" s="603">
        <f t="shared" si="2850"/>
        <v>1800.3239999999998</v>
      </c>
      <c r="AA620" s="603">
        <f t="shared" si="2850"/>
        <v>1800.3239999999998</v>
      </c>
      <c r="AB620" s="603">
        <f t="shared" si="2850"/>
        <v>1800.3239999999998</v>
      </c>
      <c r="AC620" s="603">
        <f t="shared" si="2850"/>
        <v>1800.3239999999998</v>
      </c>
      <c r="AD620" s="603">
        <f t="shared" si="2850"/>
        <v>1800.3239999999998</v>
      </c>
      <c r="AE620" s="603"/>
      <c r="AF620" s="603"/>
      <c r="AG620" s="603"/>
      <c r="AH620" s="603"/>
      <c r="AI620" s="603"/>
      <c r="AJ620" s="603"/>
      <c r="AK620" s="704"/>
      <c r="AL620" s="603">
        <f>430*$K$1</f>
        <v>1800.3239999999998</v>
      </c>
      <c r="AM620" s="603">
        <f t="shared" ref="AM620:AV620" si="2851">430*$K$1</f>
        <v>1800.3239999999998</v>
      </c>
      <c r="AN620" s="603">
        <f t="shared" si="2851"/>
        <v>1800.3239999999998</v>
      </c>
      <c r="AO620" s="603">
        <f t="shared" si="2851"/>
        <v>1800.3239999999998</v>
      </c>
      <c r="AP620" s="603">
        <f t="shared" si="2851"/>
        <v>1800.3239999999998</v>
      </c>
      <c r="AQ620" s="603">
        <f t="shared" si="2851"/>
        <v>1800.3239999999998</v>
      </c>
      <c r="AR620" s="603">
        <f t="shared" si="2851"/>
        <v>1800.3239999999998</v>
      </c>
      <c r="AS620" s="603">
        <f t="shared" si="2851"/>
        <v>1800.3239999999998</v>
      </c>
      <c r="AT620" s="603">
        <f t="shared" si="2851"/>
        <v>1800.3239999999998</v>
      </c>
      <c r="AU620" s="603">
        <f t="shared" si="2851"/>
        <v>1800.3239999999998</v>
      </c>
      <c r="AV620" s="603">
        <f t="shared" si="2851"/>
        <v>1800.3239999999998</v>
      </c>
      <c r="AW620" s="603"/>
      <c r="AX620" s="603"/>
      <c r="AY620" s="603"/>
      <c r="AZ620" s="603"/>
      <c r="BA620" s="603"/>
      <c r="BB620" s="603"/>
      <c r="BC620" s="704"/>
      <c r="BD620" s="603">
        <f>430*$K$1</f>
        <v>1800.3239999999998</v>
      </c>
      <c r="BE620" s="603">
        <f t="shared" ref="BE620:BY620" si="2852">430*$K$1</f>
        <v>1800.3239999999998</v>
      </c>
      <c r="BF620" s="603">
        <f t="shared" si="2852"/>
        <v>1800.3239999999998</v>
      </c>
      <c r="BG620" s="603">
        <f t="shared" si="2852"/>
        <v>1800.3239999999998</v>
      </c>
      <c r="BH620" s="603">
        <f t="shared" si="2852"/>
        <v>1800.3239999999998</v>
      </c>
      <c r="BI620" s="603">
        <f t="shared" si="2852"/>
        <v>1800.3239999999998</v>
      </c>
      <c r="BJ620" s="603">
        <f t="shared" si="2852"/>
        <v>1800.3239999999998</v>
      </c>
      <c r="BK620" s="603">
        <f t="shared" si="2852"/>
        <v>1800.3239999999998</v>
      </c>
      <c r="BL620" s="603">
        <f t="shared" si="2852"/>
        <v>1800.3239999999998</v>
      </c>
      <c r="BM620" s="603">
        <f t="shared" si="2852"/>
        <v>1800.3239999999998</v>
      </c>
      <c r="BN620" s="603">
        <f t="shared" si="2852"/>
        <v>1800.3239999999998</v>
      </c>
      <c r="BO620" s="603"/>
      <c r="BP620" s="603"/>
      <c r="BQ620" s="603"/>
      <c r="BR620" s="603"/>
      <c r="BS620" s="603"/>
      <c r="BT620" s="603"/>
      <c r="BU620" s="704"/>
      <c r="BV620" s="603">
        <f t="shared" si="2852"/>
        <v>1800.3239999999998</v>
      </c>
      <c r="BW620" s="603">
        <f t="shared" si="2852"/>
        <v>1800.3239999999998</v>
      </c>
      <c r="BX620" s="603">
        <f t="shared" si="2852"/>
        <v>1800.3239999999998</v>
      </c>
      <c r="BY620" s="603">
        <f t="shared" si="2852"/>
        <v>1800.3239999999998</v>
      </c>
      <c r="BZ620" s="878">
        <f>IF(DE620&lt;3,"",(SUM(B620:R620)-MIN(B620:R620)-MAX(B620:R620))/(DE620-2))</f>
        <v>1800.3240000000003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1">
        <f t="shared" si="2846"/>
        <v>1800.3239999999998</v>
      </c>
      <c r="CE620" s="1322">
        <f t="shared" ref="CE620:CN621" si="285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2">
        <f t="shared" si="2853"/>
        <v>1800.3239999999998</v>
      </c>
      <c r="CG620" s="1322">
        <f t="shared" si="2853"/>
        <v>1800.3239999999998</v>
      </c>
      <c r="CH620" s="1322">
        <f t="shared" si="2853"/>
        <v>1800.3239999999998</v>
      </c>
      <c r="CI620" s="1323">
        <f t="shared" si="2853"/>
        <v>1800.3239999999998</v>
      </c>
      <c r="CJ620" s="1322">
        <f t="shared" si="2853"/>
        <v>1800.3239999999998</v>
      </c>
      <c r="CK620" s="1322">
        <f t="shared" si="2853"/>
        <v>1800.3239999999998</v>
      </c>
      <c r="CL620" s="1322">
        <f t="shared" si="2853"/>
        <v>1800.3239999999998</v>
      </c>
      <c r="CM620" s="1322">
        <f t="shared" si="2853"/>
        <v>1800.3239999999998</v>
      </c>
      <c r="CN620" s="1321">
        <f t="shared" si="2853"/>
        <v>1800.3239999999998</v>
      </c>
      <c r="CO620" s="542" t="str">
        <f t="shared" si="2847"/>
        <v/>
      </c>
      <c r="CP620" s="543" t="str">
        <f t="shared" si="2847"/>
        <v/>
      </c>
      <c r="CQ620" s="543">
        <f t="shared" si="2847"/>
        <v>1800.3239999999998</v>
      </c>
      <c r="CR620" s="543">
        <f t="shared" si="2847"/>
        <v>1800.3239999999998</v>
      </c>
      <c r="CS620" s="543">
        <f t="shared" si="2847"/>
        <v>1800.3239999999998</v>
      </c>
      <c r="CT620" s="543">
        <f t="shared" si="2847"/>
        <v>1800.3239999999998</v>
      </c>
      <c r="CU620" s="544">
        <f t="shared" si="2847"/>
        <v>1800.3239999999998</v>
      </c>
      <c r="CV620" s="544">
        <f t="shared" si="2847"/>
        <v>1800.3239999999998</v>
      </c>
      <c r="CW620" s="544">
        <f t="shared" si="2847"/>
        <v>1800.3239999999998</v>
      </c>
      <c r="CX620" s="543">
        <f t="shared" si="2848"/>
        <v>1800.3239999999998</v>
      </c>
      <c r="CY620" s="543">
        <f t="shared" si="2848"/>
        <v>1800.3239999999998</v>
      </c>
      <c r="CZ620" s="543">
        <f t="shared" si="2848"/>
        <v>1800.3239999999998</v>
      </c>
      <c r="DA620" s="543">
        <f t="shared" si="2848"/>
        <v>1800.3239999999998</v>
      </c>
      <c r="DB620" s="543" t="str">
        <f t="shared" si="2848"/>
        <v/>
      </c>
      <c r="DC620" s="542" t="str">
        <f t="shared" si="2848"/>
        <v/>
      </c>
      <c r="DD620" s="541" t="str">
        <f t="shared" si="2848"/>
        <v/>
      </c>
      <c r="DE620" s="645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5" t="str">
        <f t="shared" ref="B621:R621" si="2854">IF(B619="","",B619*B620/B$46/365/$G$1)</f>
        <v/>
      </c>
      <c r="C621" s="625" t="str">
        <f t="shared" si="2854"/>
        <v/>
      </c>
      <c r="D621" s="625" t="str">
        <f t="shared" si="2854"/>
        <v/>
      </c>
      <c r="E621" s="625" t="str">
        <f t="shared" si="2854"/>
        <v/>
      </c>
      <c r="F621" s="625" t="str">
        <f t="shared" si="2854"/>
        <v/>
      </c>
      <c r="G621" s="625" t="str">
        <f t="shared" si="2854"/>
        <v/>
      </c>
      <c r="H621" s="625" t="str">
        <f t="shared" si="2854"/>
        <v/>
      </c>
      <c r="I621" s="625" t="str">
        <f t="shared" si="2854"/>
        <v/>
      </c>
      <c r="J621" s="625" t="str">
        <f t="shared" si="2854"/>
        <v/>
      </c>
      <c r="K621" s="625" t="str">
        <f t="shared" si="2854"/>
        <v/>
      </c>
      <c r="L621" s="625" t="str">
        <f t="shared" si="2854"/>
        <v/>
      </c>
      <c r="M621" s="625" t="str">
        <f t="shared" si="2854"/>
        <v/>
      </c>
      <c r="N621" s="625" t="str">
        <f t="shared" si="2854"/>
        <v/>
      </c>
      <c r="O621" s="625" t="str">
        <f t="shared" si="2854"/>
        <v/>
      </c>
      <c r="P621" s="625" t="str">
        <f t="shared" si="2854"/>
        <v/>
      </c>
      <c r="Q621" s="625" t="str">
        <f t="shared" si="2854"/>
        <v/>
      </c>
      <c r="R621" s="625" t="str">
        <f t="shared" si="2854"/>
        <v/>
      </c>
      <c r="S621" s="704"/>
      <c r="T621" s="625" t="str">
        <f t="shared" ref="T621:AD621" si="2855">IF(T619="","",T619*T620/T$46/365/$G$1)</f>
        <v/>
      </c>
      <c r="U621" s="625" t="str">
        <f t="shared" si="2855"/>
        <v/>
      </c>
      <c r="V621" s="625" t="str">
        <f t="shared" si="2855"/>
        <v/>
      </c>
      <c r="W621" s="625" t="str">
        <f t="shared" si="2855"/>
        <v/>
      </c>
      <c r="X621" s="625" t="str">
        <f t="shared" si="2855"/>
        <v/>
      </c>
      <c r="Y621" s="625" t="str">
        <f t="shared" si="2855"/>
        <v/>
      </c>
      <c r="Z621" s="625" t="str">
        <f t="shared" si="2855"/>
        <v/>
      </c>
      <c r="AA621" s="625" t="str">
        <f t="shared" si="2855"/>
        <v/>
      </c>
      <c r="AB621" s="625" t="str">
        <f t="shared" si="2855"/>
        <v/>
      </c>
      <c r="AC621" s="625" t="str">
        <f t="shared" si="2855"/>
        <v/>
      </c>
      <c r="AD621" s="625" t="str">
        <f t="shared" si="2855"/>
        <v/>
      </c>
      <c r="AE621" s="625"/>
      <c r="AF621" s="625"/>
      <c r="AG621" s="625"/>
      <c r="AH621" s="625"/>
      <c r="AI621" s="625"/>
      <c r="AJ621" s="625"/>
      <c r="AK621" s="704"/>
      <c r="AL621" s="625" t="str">
        <f t="shared" ref="AL621:AV621" si="2856">IF(AL619="","",AL619*AL620/AL$46/365/$G$1)</f>
        <v/>
      </c>
      <c r="AM621" s="625" t="str">
        <f t="shared" si="2856"/>
        <v/>
      </c>
      <c r="AN621" s="625" t="str">
        <f t="shared" si="2856"/>
        <v/>
      </c>
      <c r="AO621" s="625" t="str">
        <f t="shared" si="2856"/>
        <v/>
      </c>
      <c r="AP621" s="625" t="str">
        <f t="shared" si="2856"/>
        <v/>
      </c>
      <c r="AQ621" s="625" t="str">
        <f t="shared" si="2856"/>
        <v/>
      </c>
      <c r="AR621" s="625" t="str">
        <f t="shared" si="2856"/>
        <v/>
      </c>
      <c r="AS621" s="625" t="str">
        <f t="shared" si="2856"/>
        <v/>
      </c>
      <c r="AT621" s="625" t="str">
        <f t="shared" si="2856"/>
        <v/>
      </c>
      <c r="AU621" s="625" t="str">
        <f t="shared" si="2856"/>
        <v/>
      </c>
      <c r="AV621" s="625" t="str">
        <f t="shared" si="2856"/>
        <v/>
      </c>
      <c r="AW621" s="625"/>
      <c r="AX621" s="625"/>
      <c r="AY621" s="625"/>
      <c r="AZ621" s="625"/>
      <c r="BA621" s="625"/>
      <c r="BB621" s="625"/>
      <c r="BC621" s="704"/>
      <c r="BD621" s="625" t="str">
        <f t="shared" ref="BD621:BN621" si="2857">IF(BD619="","",BD619*BD620/BD$46/365/$G$1)</f>
        <v/>
      </c>
      <c r="BE621" s="625" t="str">
        <f t="shared" si="2857"/>
        <v/>
      </c>
      <c r="BF621" s="625" t="str">
        <f t="shared" si="2857"/>
        <v/>
      </c>
      <c r="BG621" s="625" t="str">
        <f t="shared" si="2857"/>
        <v/>
      </c>
      <c r="BH621" s="625" t="str">
        <f t="shared" si="2857"/>
        <v/>
      </c>
      <c r="BI621" s="625" t="str">
        <f t="shared" si="2857"/>
        <v/>
      </c>
      <c r="BJ621" s="625" t="str">
        <f t="shared" si="2857"/>
        <v/>
      </c>
      <c r="BK621" s="625" t="str">
        <f t="shared" si="2857"/>
        <v/>
      </c>
      <c r="BL621" s="625" t="str">
        <f t="shared" si="2857"/>
        <v/>
      </c>
      <c r="BM621" s="625" t="str">
        <f t="shared" si="2857"/>
        <v/>
      </c>
      <c r="BN621" s="625" t="str">
        <f t="shared" si="2857"/>
        <v/>
      </c>
      <c r="BO621" s="625"/>
      <c r="BP621" s="625"/>
      <c r="BQ621" s="625"/>
      <c r="BR621" s="625"/>
      <c r="BS621" s="625"/>
      <c r="BT621" s="625"/>
      <c r="BU621" s="704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 t="shared" ref="BX621:BY621" si="2858">IF(BX619="","",BX619*BX620/BX$46/365/$G$1)</f>
        <v/>
      </c>
      <c r="BY621" s="625" t="str">
        <f t="shared" si="2858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32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853"/>
        <v/>
      </c>
      <c r="CF621" s="1325" t="str">
        <f t="shared" si="2853"/>
        <v/>
      </c>
      <c r="CG621" s="1325" t="str">
        <f t="shared" si="2853"/>
        <v/>
      </c>
      <c r="CH621" s="1325" t="str">
        <f t="shared" si="2853"/>
        <v/>
      </c>
      <c r="CI621" s="1326" t="str">
        <f t="shared" si="2853"/>
        <v/>
      </c>
      <c r="CJ621" s="1325" t="str">
        <f t="shared" si="2853"/>
        <v/>
      </c>
      <c r="CK621" s="1325" t="str">
        <f t="shared" si="2853"/>
        <v/>
      </c>
      <c r="CL621" s="1325" t="str">
        <f t="shared" si="2853"/>
        <v/>
      </c>
      <c r="CM621" s="1325" t="str">
        <f t="shared" si="2853"/>
        <v/>
      </c>
      <c r="CN621" s="1324" t="str">
        <f t="shared" si="2853"/>
        <v/>
      </c>
      <c r="CO621" s="530" t="str">
        <f t="shared" si="2847"/>
        <v/>
      </c>
      <c r="CP621" s="531" t="str">
        <f t="shared" si="2847"/>
        <v/>
      </c>
      <c r="CQ621" s="531" t="str">
        <f t="shared" si="2847"/>
        <v/>
      </c>
      <c r="CR621" s="531" t="str">
        <f t="shared" si="2847"/>
        <v/>
      </c>
      <c r="CS621" s="531" t="str">
        <f t="shared" si="2847"/>
        <v/>
      </c>
      <c r="CT621" s="531" t="str">
        <f t="shared" si="2847"/>
        <v/>
      </c>
      <c r="CU621" s="532" t="str">
        <f t="shared" si="2847"/>
        <v/>
      </c>
      <c r="CV621" s="532" t="str">
        <f t="shared" si="2847"/>
        <v/>
      </c>
      <c r="CW621" s="532" t="str">
        <f t="shared" si="2847"/>
        <v/>
      </c>
      <c r="CX621" s="531" t="str">
        <f t="shared" si="2848"/>
        <v/>
      </c>
      <c r="CY621" s="531" t="str">
        <f t="shared" si="2848"/>
        <v/>
      </c>
      <c r="CZ621" s="531" t="str">
        <f t="shared" si="2848"/>
        <v/>
      </c>
      <c r="DA621" s="531" t="str">
        <f t="shared" si="2848"/>
        <v/>
      </c>
      <c r="DB621" s="531" t="str">
        <f t="shared" si="2848"/>
        <v/>
      </c>
      <c r="DC621" s="530" t="str">
        <f t="shared" si="2848"/>
        <v/>
      </c>
      <c r="DD621" s="529" t="str">
        <f t="shared" si="2848"/>
        <v/>
      </c>
      <c r="DE621" s="645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4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4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4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4"/>
      <c r="BV622" s="312"/>
      <c r="BW622" s="312"/>
      <c r="BX622" s="312"/>
      <c r="BY622" s="312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1" t="str">
        <f t="shared" ref="CD622:CN623" si="285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2" t="str">
        <f t="shared" si="2859"/>
        <v/>
      </c>
      <c r="CF622" s="1322" t="str">
        <f t="shared" si="2859"/>
        <v/>
      </c>
      <c r="CG622" s="1322" t="str">
        <f t="shared" si="2859"/>
        <v/>
      </c>
      <c r="CH622" s="1322" t="str">
        <f t="shared" si="2859"/>
        <v/>
      </c>
      <c r="CI622" s="1323" t="str">
        <f t="shared" si="2859"/>
        <v/>
      </c>
      <c r="CJ622" s="1322" t="str">
        <f t="shared" si="2859"/>
        <v/>
      </c>
      <c r="CK622" s="1322" t="str">
        <f t="shared" si="2859"/>
        <v/>
      </c>
      <c r="CL622" s="1322" t="str">
        <f t="shared" si="2859"/>
        <v/>
      </c>
      <c r="CM622" s="1322" t="str">
        <f t="shared" si="2859"/>
        <v/>
      </c>
      <c r="CN622" s="1321" t="str">
        <f t="shared" si="2859"/>
        <v/>
      </c>
      <c r="CO622" s="542" t="str">
        <f t="shared" si="2847"/>
        <v/>
      </c>
      <c r="CP622" s="543" t="str">
        <f t="shared" si="2847"/>
        <v/>
      </c>
      <c r="CQ622" s="543" t="str">
        <f t="shared" si="2847"/>
        <v/>
      </c>
      <c r="CR622" s="543" t="str">
        <f t="shared" si="2847"/>
        <v/>
      </c>
      <c r="CS622" s="543" t="str">
        <f t="shared" si="2847"/>
        <v/>
      </c>
      <c r="CT622" s="543" t="str">
        <f t="shared" si="2847"/>
        <v/>
      </c>
      <c r="CU622" s="544" t="str">
        <f t="shared" si="2847"/>
        <v/>
      </c>
      <c r="CV622" s="544" t="str">
        <f t="shared" si="2847"/>
        <v/>
      </c>
      <c r="CW622" s="544" t="str">
        <f t="shared" si="2847"/>
        <v/>
      </c>
      <c r="CX622" s="543" t="str">
        <f t="shared" si="2848"/>
        <v/>
      </c>
      <c r="CY622" s="543" t="str">
        <f t="shared" si="2848"/>
        <v/>
      </c>
      <c r="CZ622" s="543" t="str">
        <f t="shared" si="2848"/>
        <v/>
      </c>
      <c r="DA622" s="543" t="str">
        <f t="shared" si="2848"/>
        <v/>
      </c>
      <c r="DB622" s="543" t="str">
        <f t="shared" si="2848"/>
        <v/>
      </c>
      <c r="DC622" s="542" t="str">
        <f t="shared" si="2848"/>
        <v/>
      </c>
      <c r="DD622" s="541" t="str">
        <f t="shared" si="2848"/>
        <v/>
      </c>
      <c r="DE622" s="645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2" t="str">
        <f t="shared" ref="B623:R623" si="2860">IF(B622="","",B619*B622)</f>
        <v/>
      </c>
      <c r="C623" s="622" t="str">
        <f t="shared" si="2860"/>
        <v/>
      </c>
      <c r="D623" s="622" t="str">
        <f t="shared" si="2860"/>
        <v/>
      </c>
      <c r="E623" s="622" t="str">
        <f t="shared" si="2860"/>
        <v/>
      </c>
      <c r="F623" s="622" t="str">
        <f t="shared" si="2860"/>
        <v/>
      </c>
      <c r="G623" s="622" t="str">
        <f t="shared" si="2860"/>
        <v/>
      </c>
      <c r="H623" s="622" t="str">
        <f t="shared" si="2860"/>
        <v/>
      </c>
      <c r="I623" s="622" t="str">
        <f t="shared" si="2860"/>
        <v/>
      </c>
      <c r="J623" s="622" t="str">
        <f t="shared" si="2860"/>
        <v/>
      </c>
      <c r="K623" s="622" t="str">
        <f t="shared" si="2860"/>
        <v/>
      </c>
      <c r="L623" s="622" t="str">
        <f t="shared" si="2860"/>
        <v/>
      </c>
      <c r="M623" s="622" t="str">
        <f t="shared" si="2860"/>
        <v/>
      </c>
      <c r="N623" s="622" t="str">
        <f t="shared" si="2860"/>
        <v/>
      </c>
      <c r="O623" s="622" t="str">
        <f t="shared" si="2860"/>
        <v/>
      </c>
      <c r="P623" s="622" t="str">
        <f t="shared" si="2860"/>
        <v/>
      </c>
      <c r="Q623" s="622" t="str">
        <f t="shared" si="2860"/>
        <v/>
      </c>
      <c r="R623" s="622" t="str">
        <f t="shared" si="2860"/>
        <v/>
      </c>
      <c r="S623" s="704"/>
      <c r="T623" s="622" t="str">
        <f t="shared" ref="T623:AD623" si="2861">IF(T622="","",T619*T622)</f>
        <v/>
      </c>
      <c r="U623" s="622" t="str">
        <f t="shared" si="2861"/>
        <v/>
      </c>
      <c r="V623" s="622" t="str">
        <f t="shared" si="2861"/>
        <v/>
      </c>
      <c r="W623" s="622" t="str">
        <f t="shared" si="2861"/>
        <v/>
      </c>
      <c r="X623" s="622" t="str">
        <f t="shared" si="2861"/>
        <v/>
      </c>
      <c r="Y623" s="622" t="str">
        <f t="shared" si="2861"/>
        <v/>
      </c>
      <c r="Z623" s="622" t="str">
        <f t="shared" si="2861"/>
        <v/>
      </c>
      <c r="AA623" s="622" t="str">
        <f t="shared" si="2861"/>
        <v/>
      </c>
      <c r="AB623" s="622" t="str">
        <f t="shared" si="2861"/>
        <v/>
      </c>
      <c r="AC623" s="622" t="str">
        <f t="shared" si="2861"/>
        <v/>
      </c>
      <c r="AD623" s="622" t="str">
        <f t="shared" si="2861"/>
        <v/>
      </c>
      <c r="AE623" s="622"/>
      <c r="AF623" s="622"/>
      <c r="AG623" s="622"/>
      <c r="AH623" s="622"/>
      <c r="AI623" s="622"/>
      <c r="AJ623" s="622"/>
      <c r="AK623" s="704"/>
      <c r="AL623" s="622" t="str">
        <f t="shared" ref="AL623:AV623" si="2862">IF(AL622="","",AL619*AL622)</f>
        <v/>
      </c>
      <c r="AM623" s="622" t="str">
        <f t="shared" si="2862"/>
        <v/>
      </c>
      <c r="AN623" s="622" t="str">
        <f t="shared" si="2862"/>
        <v/>
      </c>
      <c r="AO623" s="622" t="str">
        <f t="shared" si="2862"/>
        <v/>
      </c>
      <c r="AP623" s="622" t="str">
        <f t="shared" si="2862"/>
        <v/>
      </c>
      <c r="AQ623" s="622" t="str">
        <f t="shared" si="2862"/>
        <v/>
      </c>
      <c r="AR623" s="622" t="str">
        <f t="shared" si="2862"/>
        <v/>
      </c>
      <c r="AS623" s="622" t="str">
        <f t="shared" si="2862"/>
        <v/>
      </c>
      <c r="AT623" s="622" t="str">
        <f t="shared" si="2862"/>
        <v/>
      </c>
      <c r="AU623" s="622" t="str">
        <f t="shared" si="2862"/>
        <v/>
      </c>
      <c r="AV623" s="622" t="str">
        <f t="shared" si="2862"/>
        <v/>
      </c>
      <c r="AW623" s="622"/>
      <c r="AX623" s="622"/>
      <c r="AY623" s="622"/>
      <c r="AZ623" s="622"/>
      <c r="BA623" s="622"/>
      <c r="BB623" s="622"/>
      <c r="BC623" s="704"/>
      <c r="BD623" s="622" t="str">
        <f t="shared" ref="BD623:BN623" si="2863">IF(BD622="","",BD619*BD622)</f>
        <v/>
      </c>
      <c r="BE623" s="622" t="str">
        <f t="shared" si="2863"/>
        <v/>
      </c>
      <c r="BF623" s="622" t="str">
        <f t="shared" si="2863"/>
        <v/>
      </c>
      <c r="BG623" s="622" t="str">
        <f t="shared" si="2863"/>
        <v/>
      </c>
      <c r="BH623" s="622" t="str">
        <f t="shared" si="2863"/>
        <v/>
      </c>
      <c r="BI623" s="622" t="str">
        <f t="shared" si="2863"/>
        <v/>
      </c>
      <c r="BJ623" s="622" t="str">
        <f t="shared" si="2863"/>
        <v/>
      </c>
      <c r="BK623" s="622" t="str">
        <f t="shared" si="2863"/>
        <v/>
      </c>
      <c r="BL623" s="622" t="str">
        <f t="shared" si="2863"/>
        <v/>
      </c>
      <c r="BM623" s="622" t="str">
        <f t="shared" si="2863"/>
        <v/>
      </c>
      <c r="BN623" s="622" t="str">
        <f t="shared" si="2863"/>
        <v/>
      </c>
      <c r="BO623" s="622"/>
      <c r="BP623" s="622"/>
      <c r="BQ623" s="622"/>
      <c r="BR623" s="622"/>
      <c r="BS623" s="622"/>
      <c r="BT623" s="622"/>
      <c r="BU623" s="704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1" t="str">
        <f t="shared" si="2859"/>
        <v/>
      </c>
      <c r="CE623" s="1322" t="str">
        <f t="shared" ref="CE623:CN623" si="286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2" t="str">
        <f t="shared" si="2864"/>
        <v/>
      </c>
      <c r="CG623" s="1322" t="str">
        <f t="shared" si="2864"/>
        <v/>
      </c>
      <c r="CH623" s="1322" t="str">
        <f t="shared" si="2864"/>
        <v/>
      </c>
      <c r="CI623" s="1323" t="str">
        <f t="shared" si="2864"/>
        <v/>
      </c>
      <c r="CJ623" s="1322" t="str">
        <f t="shared" si="2864"/>
        <v/>
      </c>
      <c r="CK623" s="1322" t="str">
        <f t="shared" si="2864"/>
        <v/>
      </c>
      <c r="CL623" s="1322" t="str">
        <f t="shared" si="2864"/>
        <v/>
      </c>
      <c r="CM623" s="1322" t="str">
        <f t="shared" si="2864"/>
        <v/>
      </c>
      <c r="CN623" s="1321" t="str">
        <f t="shared" si="2864"/>
        <v/>
      </c>
      <c r="CO623" s="542" t="str">
        <f t="shared" si="2847"/>
        <v/>
      </c>
      <c r="CP623" s="543" t="str">
        <f t="shared" si="2847"/>
        <v/>
      </c>
      <c r="CQ623" s="543" t="str">
        <f t="shared" si="2847"/>
        <v/>
      </c>
      <c r="CR623" s="543" t="str">
        <f t="shared" si="2847"/>
        <v/>
      </c>
      <c r="CS623" s="543" t="str">
        <f t="shared" si="2847"/>
        <v/>
      </c>
      <c r="CT623" s="543" t="str">
        <f t="shared" si="2847"/>
        <v/>
      </c>
      <c r="CU623" s="544" t="str">
        <f t="shared" si="2847"/>
        <v/>
      </c>
      <c r="CV623" s="544" t="str">
        <f t="shared" si="2847"/>
        <v/>
      </c>
      <c r="CW623" s="544" t="str">
        <f t="shared" si="2847"/>
        <v/>
      </c>
      <c r="CX623" s="543" t="str">
        <f t="shared" si="2848"/>
        <v/>
      </c>
      <c r="CY623" s="543" t="str">
        <f t="shared" si="2848"/>
        <v/>
      </c>
      <c r="CZ623" s="543" t="str">
        <f t="shared" si="2848"/>
        <v/>
      </c>
      <c r="DA623" s="543" t="str">
        <f t="shared" si="2848"/>
        <v/>
      </c>
      <c r="DB623" s="543" t="str">
        <f t="shared" si="2848"/>
        <v/>
      </c>
      <c r="DC623" s="542" t="str">
        <f t="shared" si="2848"/>
        <v/>
      </c>
      <c r="DD623" s="541" t="str">
        <f t="shared" si="2848"/>
        <v/>
      </c>
      <c r="DE623" s="645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2"/>
      <c r="CA624" s="582"/>
      <c r="CB624" s="582"/>
      <c r="CC624" s="679"/>
      <c r="CD624" s="1338"/>
      <c r="CE624" s="1338"/>
      <c r="CF624" s="1338"/>
      <c r="CG624" s="1338"/>
      <c r="CH624" s="1338"/>
      <c r="CI624" s="1338"/>
      <c r="CJ624" s="1338"/>
      <c r="CK624" s="1338"/>
      <c r="CL624" s="1338"/>
      <c r="CM624" s="1338"/>
      <c r="CN624" s="1338"/>
      <c r="CO624" s="627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0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1" t="str">
        <f t="shared" ref="CD625:CN626" si="286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2" t="str">
        <f t="shared" si="2865"/>
        <v/>
      </c>
      <c r="CF625" s="1322" t="str">
        <f t="shared" si="2865"/>
        <v/>
      </c>
      <c r="CG625" s="1322" t="str">
        <f t="shared" si="2865"/>
        <v/>
      </c>
      <c r="CH625" s="1322" t="str">
        <f t="shared" si="2865"/>
        <v/>
      </c>
      <c r="CI625" s="1323" t="str">
        <f t="shared" si="2865"/>
        <v/>
      </c>
      <c r="CJ625" s="1322" t="str">
        <f t="shared" si="2865"/>
        <v/>
      </c>
      <c r="CK625" s="1322" t="str">
        <f t="shared" si="2865"/>
        <v/>
      </c>
      <c r="CL625" s="1322" t="str">
        <f t="shared" si="2865"/>
        <v/>
      </c>
      <c r="CM625" s="1322" t="str">
        <f t="shared" si="2865"/>
        <v/>
      </c>
      <c r="CN625" s="1321" t="str">
        <f t="shared" si="2865"/>
        <v/>
      </c>
      <c r="CO625" s="542" t="str">
        <f t="shared" ref="CO625:CW629" si="286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6"/>
        <v/>
      </c>
      <c r="CQ625" s="543" t="str">
        <f t="shared" si="2866"/>
        <v/>
      </c>
      <c r="CR625" s="543" t="str">
        <f t="shared" si="2866"/>
        <v/>
      </c>
      <c r="CS625" s="543" t="str">
        <f t="shared" si="2866"/>
        <v/>
      </c>
      <c r="CT625" s="543" t="str">
        <f t="shared" si="2866"/>
        <v/>
      </c>
      <c r="CU625" s="544" t="str">
        <f t="shared" si="2866"/>
        <v/>
      </c>
      <c r="CV625" s="544" t="str">
        <f t="shared" si="2866"/>
        <v/>
      </c>
      <c r="CW625" s="544" t="str">
        <f t="shared" si="2866"/>
        <v/>
      </c>
      <c r="CX625" s="543" t="str">
        <f t="shared" ref="CX625:DD629" si="2867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67"/>
        <v/>
      </c>
      <c r="CZ625" s="543" t="str">
        <f t="shared" si="2867"/>
        <v/>
      </c>
      <c r="DA625" s="543" t="str">
        <f t="shared" si="2867"/>
        <v/>
      </c>
      <c r="DB625" s="543" t="str">
        <f t="shared" si="2867"/>
        <v/>
      </c>
      <c r="DC625" s="542" t="str">
        <f t="shared" si="2867"/>
        <v/>
      </c>
      <c r="DD625" s="541" t="str">
        <f t="shared" si="2867"/>
        <v/>
      </c>
      <c r="DE625" s="645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0" t="s">
        <v>288</v>
      </c>
      <c r="B626" s="603">
        <f>0*$K$1</f>
        <v>0</v>
      </c>
      <c r="C626" s="603">
        <f t="shared" ref="C626:R626" si="2868">0*$K$1</f>
        <v>0</v>
      </c>
      <c r="D626" s="603">
        <f t="shared" si="2868"/>
        <v>0</v>
      </c>
      <c r="E626" s="603">
        <f t="shared" si="2868"/>
        <v>0</v>
      </c>
      <c r="F626" s="603">
        <f t="shared" si="2868"/>
        <v>0</v>
      </c>
      <c r="G626" s="603">
        <f t="shared" si="2868"/>
        <v>0</v>
      </c>
      <c r="H626" s="603">
        <f t="shared" si="2868"/>
        <v>0</v>
      </c>
      <c r="I626" s="603">
        <f t="shared" si="2868"/>
        <v>0</v>
      </c>
      <c r="J626" s="603">
        <f t="shared" si="2868"/>
        <v>0</v>
      </c>
      <c r="K626" s="603">
        <f t="shared" si="2868"/>
        <v>0</v>
      </c>
      <c r="L626" s="603">
        <f t="shared" si="2868"/>
        <v>0</v>
      </c>
      <c r="M626" s="603">
        <f t="shared" si="2868"/>
        <v>0</v>
      </c>
      <c r="N626" s="603">
        <f t="shared" si="2868"/>
        <v>0</v>
      </c>
      <c r="O626" s="603">
        <f t="shared" si="2868"/>
        <v>0</v>
      </c>
      <c r="P626" s="603">
        <f t="shared" si="2868"/>
        <v>0</v>
      </c>
      <c r="Q626" s="603">
        <f t="shared" si="2868"/>
        <v>0</v>
      </c>
      <c r="R626" s="603">
        <f t="shared" si="2868"/>
        <v>0</v>
      </c>
      <c r="S626" s="704"/>
      <c r="T626" s="603">
        <f>0*$K$1</f>
        <v>0</v>
      </c>
      <c r="U626" s="603">
        <f t="shared" ref="U626:AD626" si="2869">0*$K$1</f>
        <v>0</v>
      </c>
      <c r="V626" s="603">
        <f t="shared" si="2869"/>
        <v>0</v>
      </c>
      <c r="W626" s="603">
        <f t="shared" si="2869"/>
        <v>0</v>
      </c>
      <c r="X626" s="603">
        <f t="shared" si="2869"/>
        <v>0</v>
      </c>
      <c r="Y626" s="603">
        <f t="shared" si="2869"/>
        <v>0</v>
      </c>
      <c r="Z626" s="603">
        <f t="shared" si="2869"/>
        <v>0</v>
      </c>
      <c r="AA626" s="603">
        <f t="shared" si="2869"/>
        <v>0</v>
      </c>
      <c r="AB626" s="603">
        <f t="shared" si="2869"/>
        <v>0</v>
      </c>
      <c r="AC626" s="603">
        <f t="shared" si="2869"/>
        <v>0</v>
      </c>
      <c r="AD626" s="603">
        <f t="shared" si="2869"/>
        <v>0</v>
      </c>
      <c r="AE626" s="603"/>
      <c r="AF626" s="603"/>
      <c r="AG626" s="603"/>
      <c r="AH626" s="603"/>
      <c r="AI626" s="603"/>
      <c r="AJ626" s="603"/>
      <c r="AK626" s="704"/>
      <c r="AL626" s="603">
        <f>0*$K$1</f>
        <v>0</v>
      </c>
      <c r="AM626" s="603">
        <f t="shared" ref="AM626:AV626" si="2870">0*$K$1</f>
        <v>0</v>
      </c>
      <c r="AN626" s="603">
        <f t="shared" si="2870"/>
        <v>0</v>
      </c>
      <c r="AO626" s="603">
        <f t="shared" si="2870"/>
        <v>0</v>
      </c>
      <c r="AP626" s="603">
        <f t="shared" si="2870"/>
        <v>0</v>
      </c>
      <c r="AQ626" s="603">
        <f t="shared" si="2870"/>
        <v>0</v>
      </c>
      <c r="AR626" s="603">
        <f t="shared" si="2870"/>
        <v>0</v>
      </c>
      <c r="AS626" s="603">
        <f t="shared" si="2870"/>
        <v>0</v>
      </c>
      <c r="AT626" s="603">
        <f t="shared" si="2870"/>
        <v>0</v>
      </c>
      <c r="AU626" s="603">
        <f t="shared" si="2870"/>
        <v>0</v>
      </c>
      <c r="AV626" s="603">
        <f t="shared" si="2870"/>
        <v>0</v>
      </c>
      <c r="AW626" s="603"/>
      <c r="AX626" s="603"/>
      <c r="AY626" s="603"/>
      <c r="AZ626" s="603"/>
      <c r="BA626" s="603"/>
      <c r="BB626" s="603"/>
      <c r="BC626" s="704"/>
      <c r="BD626" s="603">
        <f>0*$K$1</f>
        <v>0</v>
      </c>
      <c r="BE626" s="603">
        <f t="shared" ref="BE626:BN626" si="2871">0*$K$1</f>
        <v>0</v>
      </c>
      <c r="BF626" s="603">
        <f t="shared" si="2871"/>
        <v>0</v>
      </c>
      <c r="BG626" s="603">
        <f t="shared" si="2871"/>
        <v>0</v>
      </c>
      <c r="BH626" s="603">
        <f t="shared" si="2871"/>
        <v>0</v>
      </c>
      <c r="BI626" s="603">
        <f t="shared" si="2871"/>
        <v>0</v>
      </c>
      <c r="BJ626" s="603">
        <f t="shared" si="2871"/>
        <v>0</v>
      </c>
      <c r="BK626" s="603">
        <f t="shared" si="2871"/>
        <v>0</v>
      </c>
      <c r="BL626" s="603">
        <f t="shared" si="2871"/>
        <v>0</v>
      </c>
      <c r="BM626" s="603">
        <f t="shared" si="2871"/>
        <v>0</v>
      </c>
      <c r="BN626" s="603">
        <f t="shared" si="2871"/>
        <v>0</v>
      </c>
      <c r="BO626" s="603"/>
      <c r="BP626" s="603"/>
      <c r="BQ626" s="603"/>
      <c r="BR626" s="603"/>
      <c r="BS626" s="603"/>
      <c r="BT626" s="603"/>
      <c r="BU626" s="704"/>
      <c r="BV626" s="603"/>
      <c r="BW626" s="603"/>
      <c r="BX626" s="603"/>
      <c r="BY626" s="603"/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1">
        <f t="shared" si="2865"/>
        <v>0</v>
      </c>
      <c r="CE626" s="1322">
        <f t="shared" ref="CE626:CN627" si="287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2">
        <f t="shared" si="2872"/>
        <v>0</v>
      </c>
      <c r="CG626" s="1322">
        <f t="shared" si="2872"/>
        <v>0</v>
      </c>
      <c r="CH626" s="1322">
        <f t="shared" si="2872"/>
        <v>0</v>
      </c>
      <c r="CI626" s="1323">
        <f t="shared" si="2872"/>
        <v>0</v>
      </c>
      <c r="CJ626" s="1322">
        <f t="shared" si="2872"/>
        <v>0</v>
      </c>
      <c r="CK626" s="1322">
        <f t="shared" si="2872"/>
        <v>0</v>
      </c>
      <c r="CL626" s="1322">
        <f t="shared" si="2872"/>
        <v>0</v>
      </c>
      <c r="CM626" s="1322">
        <f t="shared" si="2872"/>
        <v>0</v>
      </c>
      <c r="CN626" s="1321">
        <f t="shared" si="2872"/>
        <v>0</v>
      </c>
      <c r="CO626" s="542" t="str">
        <f t="shared" si="2866"/>
        <v/>
      </c>
      <c r="CP626" s="543" t="str">
        <f t="shared" si="2866"/>
        <v/>
      </c>
      <c r="CQ626" s="543">
        <f t="shared" si="2866"/>
        <v>0</v>
      </c>
      <c r="CR626" s="543">
        <f t="shared" si="2866"/>
        <v>0</v>
      </c>
      <c r="CS626" s="543">
        <f t="shared" si="2866"/>
        <v>0</v>
      </c>
      <c r="CT626" s="543">
        <f t="shared" si="2866"/>
        <v>0</v>
      </c>
      <c r="CU626" s="544">
        <f t="shared" si="2866"/>
        <v>0</v>
      </c>
      <c r="CV626" s="544">
        <f t="shared" si="2866"/>
        <v>0</v>
      </c>
      <c r="CW626" s="544">
        <f t="shared" si="2866"/>
        <v>0</v>
      </c>
      <c r="CX626" s="543">
        <f t="shared" si="2867"/>
        <v>0</v>
      </c>
      <c r="CY626" s="543">
        <f t="shared" si="2867"/>
        <v>0</v>
      </c>
      <c r="CZ626" s="543">
        <f t="shared" si="2867"/>
        <v>0</v>
      </c>
      <c r="DA626" s="543">
        <f t="shared" si="2867"/>
        <v>0</v>
      </c>
      <c r="DB626" s="543" t="str">
        <f t="shared" si="2867"/>
        <v/>
      </c>
      <c r="DC626" s="542" t="str">
        <f t="shared" si="2867"/>
        <v/>
      </c>
      <c r="DD626" s="541" t="str">
        <f t="shared" si="2867"/>
        <v/>
      </c>
      <c r="DE626" s="645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0" t="s">
        <v>226</v>
      </c>
      <c r="B627" s="625" t="str">
        <f t="shared" ref="B627:R627" si="2873">IF(B625="","",B625*B626/B$46/365/$G$1)</f>
        <v/>
      </c>
      <c r="C627" s="625" t="str">
        <f t="shared" si="2873"/>
        <v/>
      </c>
      <c r="D627" s="625" t="str">
        <f t="shared" si="2873"/>
        <v/>
      </c>
      <c r="E627" s="625" t="str">
        <f t="shared" si="2873"/>
        <v/>
      </c>
      <c r="F627" s="625" t="str">
        <f t="shared" si="2873"/>
        <v/>
      </c>
      <c r="G627" s="625" t="str">
        <f t="shared" si="2873"/>
        <v/>
      </c>
      <c r="H627" s="625" t="str">
        <f t="shared" si="2873"/>
        <v/>
      </c>
      <c r="I627" s="625" t="str">
        <f t="shared" si="2873"/>
        <v/>
      </c>
      <c r="J627" s="625" t="str">
        <f t="shared" si="2873"/>
        <v/>
      </c>
      <c r="K627" s="625" t="str">
        <f t="shared" si="2873"/>
        <v/>
      </c>
      <c r="L627" s="625" t="str">
        <f t="shared" si="2873"/>
        <v/>
      </c>
      <c r="M627" s="625" t="str">
        <f t="shared" si="2873"/>
        <v/>
      </c>
      <c r="N627" s="625" t="str">
        <f t="shared" si="2873"/>
        <v/>
      </c>
      <c r="O627" s="625" t="str">
        <f t="shared" si="2873"/>
        <v/>
      </c>
      <c r="P627" s="625" t="str">
        <f t="shared" si="2873"/>
        <v/>
      </c>
      <c r="Q627" s="625" t="str">
        <f t="shared" si="2873"/>
        <v/>
      </c>
      <c r="R627" s="625" t="str">
        <f t="shared" si="2873"/>
        <v/>
      </c>
      <c r="S627" s="704"/>
      <c r="T627" s="625" t="str">
        <f t="shared" ref="T627:AD627" si="2874">IF(T625="","",T625*T626/T$46/365/$G$1)</f>
        <v/>
      </c>
      <c r="U627" s="625" t="str">
        <f t="shared" si="2874"/>
        <v/>
      </c>
      <c r="V627" s="625" t="str">
        <f t="shared" si="2874"/>
        <v/>
      </c>
      <c r="W627" s="625" t="str">
        <f t="shared" si="2874"/>
        <v/>
      </c>
      <c r="X627" s="625" t="str">
        <f t="shared" si="2874"/>
        <v/>
      </c>
      <c r="Y627" s="625" t="str">
        <f t="shared" si="2874"/>
        <v/>
      </c>
      <c r="Z627" s="625" t="str">
        <f t="shared" si="2874"/>
        <v/>
      </c>
      <c r="AA627" s="625" t="str">
        <f t="shared" si="2874"/>
        <v/>
      </c>
      <c r="AB627" s="625" t="str">
        <f t="shared" si="2874"/>
        <v/>
      </c>
      <c r="AC627" s="625" t="str">
        <f t="shared" si="2874"/>
        <v/>
      </c>
      <c r="AD627" s="625" t="str">
        <f t="shared" si="2874"/>
        <v/>
      </c>
      <c r="AE627" s="625"/>
      <c r="AF627" s="625"/>
      <c r="AG627" s="625"/>
      <c r="AH627" s="625"/>
      <c r="AI627" s="625"/>
      <c r="AJ627" s="625"/>
      <c r="AK627" s="704"/>
      <c r="AL627" s="625" t="str">
        <f t="shared" ref="AL627:AV627" si="2875">IF(AL625="","",AL625*AL626/AL$46/365/$G$1)</f>
        <v/>
      </c>
      <c r="AM627" s="625" t="str">
        <f t="shared" si="2875"/>
        <v/>
      </c>
      <c r="AN627" s="625" t="str">
        <f t="shared" si="2875"/>
        <v/>
      </c>
      <c r="AO627" s="625" t="str">
        <f t="shared" si="2875"/>
        <v/>
      </c>
      <c r="AP627" s="625" t="str">
        <f t="shared" si="2875"/>
        <v/>
      </c>
      <c r="AQ627" s="625" t="str">
        <f t="shared" si="2875"/>
        <v/>
      </c>
      <c r="AR627" s="625" t="str">
        <f t="shared" si="2875"/>
        <v/>
      </c>
      <c r="AS627" s="625" t="str">
        <f t="shared" si="2875"/>
        <v/>
      </c>
      <c r="AT627" s="625" t="str">
        <f t="shared" si="2875"/>
        <v/>
      </c>
      <c r="AU627" s="625" t="str">
        <f t="shared" si="2875"/>
        <v/>
      </c>
      <c r="AV627" s="625" t="str">
        <f t="shared" si="2875"/>
        <v/>
      </c>
      <c r="AW627" s="625"/>
      <c r="AX627" s="625"/>
      <c r="AY627" s="625"/>
      <c r="AZ627" s="625"/>
      <c r="BA627" s="625"/>
      <c r="BB627" s="625"/>
      <c r="BC627" s="704"/>
      <c r="BD627" s="625" t="str">
        <f t="shared" ref="BD627:BN627" si="2876">IF(BD625="","",BD625*BD626/BD$46/365/$G$1)</f>
        <v/>
      </c>
      <c r="BE627" s="625" t="str">
        <f t="shared" si="2876"/>
        <v/>
      </c>
      <c r="BF627" s="625" t="str">
        <f t="shared" si="2876"/>
        <v/>
      </c>
      <c r="BG627" s="625" t="str">
        <f t="shared" si="2876"/>
        <v/>
      </c>
      <c r="BH627" s="625" t="str">
        <f t="shared" si="2876"/>
        <v/>
      </c>
      <c r="BI627" s="625" t="str">
        <f t="shared" si="2876"/>
        <v/>
      </c>
      <c r="BJ627" s="625" t="str">
        <f t="shared" si="2876"/>
        <v/>
      </c>
      <c r="BK627" s="625" t="str">
        <f t="shared" si="2876"/>
        <v/>
      </c>
      <c r="BL627" s="625" t="str">
        <f t="shared" si="2876"/>
        <v/>
      </c>
      <c r="BM627" s="625" t="str">
        <f t="shared" si="2876"/>
        <v/>
      </c>
      <c r="BN627" s="625" t="str">
        <f t="shared" si="2876"/>
        <v/>
      </c>
      <c r="BO627" s="625"/>
      <c r="BP627" s="625"/>
      <c r="BQ627" s="625"/>
      <c r="BR627" s="625"/>
      <c r="BS627" s="625"/>
      <c r="BT627" s="625"/>
      <c r="BU627" s="704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32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2872"/>
        <v/>
      </c>
      <c r="CF627" s="1325" t="str">
        <f t="shared" si="2872"/>
        <v/>
      </c>
      <c r="CG627" s="1325" t="str">
        <f t="shared" si="2872"/>
        <v/>
      </c>
      <c r="CH627" s="1325" t="str">
        <f t="shared" si="2872"/>
        <v/>
      </c>
      <c r="CI627" s="1326" t="str">
        <f t="shared" si="2872"/>
        <v/>
      </c>
      <c r="CJ627" s="1325" t="str">
        <f t="shared" si="2872"/>
        <v/>
      </c>
      <c r="CK627" s="1325" t="str">
        <f t="shared" si="2872"/>
        <v/>
      </c>
      <c r="CL627" s="1325" t="str">
        <f t="shared" si="2872"/>
        <v/>
      </c>
      <c r="CM627" s="1325" t="str">
        <f t="shared" si="2872"/>
        <v/>
      </c>
      <c r="CN627" s="1324" t="str">
        <f t="shared" si="2872"/>
        <v/>
      </c>
      <c r="CO627" s="530" t="str">
        <f t="shared" si="2866"/>
        <v/>
      </c>
      <c r="CP627" s="531" t="str">
        <f t="shared" si="2866"/>
        <v/>
      </c>
      <c r="CQ627" s="531" t="str">
        <f t="shared" si="2866"/>
        <v/>
      </c>
      <c r="CR627" s="531" t="str">
        <f t="shared" si="2866"/>
        <v/>
      </c>
      <c r="CS627" s="531" t="str">
        <f t="shared" si="2866"/>
        <v/>
      </c>
      <c r="CT627" s="531" t="str">
        <f t="shared" si="2866"/>
        <v/>
      </c>
      <c r="CU627" s="532" t="str">
        <f t="shared" si="2866"/>
        <v/>
      </c>
      <c r="CV627" s="532" t="str">
        <f t="shared" si="2866"/>
        <v/>
      </c>
      <c r="CW627" s="532" t="str">
        <f t="shared" si="2866"/>
        <v/>
      </c>
      <c r="CX627" s="531" t="str">
        <f t="shared" si="2867"/>
        <v/>
      </c>
      <c r="CY627" s="531" t="str">
        <f t="shared" si="2867"/>
        <v/>
      </c>
      <c r="CZ627" s="531" t="str">
        <f t="shared" si="2867"/>
        <v/>
      </c>
      <c r="DA627" s="531" t="str">
        <f t="shared" si="2867"/>
        <v/>
      </c>
      <c r="DB627" s="531" t="str">
        <f t="shared" si="2867"/>
        <v/>
      </c>
      <c r="DC627" s="530" t="str">
        <f t="shared" si="2867"/>
        <v/>
      </c>
      <c r="DD627" s="529" t="str">
        <f t="shared" si="2867"/>
        <v/>
      </c>
      <c r="DE627" s="645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0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4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4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4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4"/>
      <c r="BV628" s="312"/>
      <c r="BW628" s="312"/>
      <c r="BX628" s="312"/>
      <c r="BY628" s="312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1" t="str">
        <f t="shared" ref="CD628:CN629" si="287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2" t="str">
        <f t="shared" si="2877"/>
        <v/>
      </c>
      <c r="CF628" s="1322" t="str">
        <f t="shared" si="2877"/>
        <v/>
      </c>
      <c r="CG628" s="1322" t="str">
        <f t="shared" si="2877"/>
        <v/>
      </c>
      <c r="CH628" s="1322" t="str">
        <f t="shared" si="2877"/>
        <v/>
      </c>
      <c r="CI628" s="1323" t="str">
        <f t="shared" si="2877"/>
        <v/>
      </c>
      <c r="CJ628" s="1322" t="str">
        <f t="shared" si="2877"/>
        <v/>
      </c>
      <c r="CK628" s="1322" t="str">
        <f t="shared" si="2877"/>
        <v/>
      </c>
      <c r="CL628" s="1322" t="str">
        <f t="shared" si="2877"/>
        <v/>
      </c>
      <c r="CM628" s="1322" t="str">
        <f t="shared" si="2877"/>
        <v/>
      </c>
      <c r="CN628" s="1321" t="str">
        <f t="shared" si="2877"/>
        <v/>
      </c>
      <c r="CO628" s="542" t="str">
        <f t="shared" si="2866"/>
        <v/>
      </c>
      <c r="CP628" s="543" t="str">
        <f t="shared" si="2866"/>
        <v/>
      </c>
      <c r="CQ628" s="543" t="str">
        <f t="shared" si="2866"/>
        <v/>
      </c>
      <c r="CR628" s="543" t="str">
        <f t="shared" si="2866"/>
        <v/>
      </c>
      <c r="CS628" s="543" t="str">
        <f t="shared" si="2866"/>
        <v/>
      </c>
      <c r="CT628" s="543" t="str">
        <f t="shared" si="2866"/>
        <v/>
      </c>
      <c r="CU628" s="544" t="str">
        <f t="shared" si="2866"/>
        <v/>
      </c>
      <c r="CV628" s="544" t="str">
        <f t="shared" si="2866"/>
        <v/>
      </c>
      <c r="CW628" s="544" t="str">
        <f t="shared" si="2866"/>
        <v/>
      </c>
      <c r="CX628" s="543" t="str">
        <f t="shared" si="2867"/>
        <v/>
      </c>
      <c r="CY628" s="543" t="str">
        <f t="shared" si="2867"/>
        <v/>
      </c>
      <c r="CZ628" s="543" t="str">
        <f t="shared" si="2867"/>
        <v/>
      </c>
      <c r="DA628" s="543" t="str">
        <f t="shared" si="2867"/>
        <v/>
      </c>
      <c r="DB628" s="543" t="str">
        <f t="shared" si="2867"/>
        <v/>
      </c>
      <c r="DC628" s="542" t="str">
        <f t="shared" si="2867"/>
        <v/>
      </c>
      <c r="DD628" s="541" t="str">
        <f t="shared" si="2867"/>
        <v/>
      </c>
      <c r="DE628" s="645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0" t="s">
        <v>290</v>
      </c>
      <c r="B629" s="622" t="str">
        <f t="shared" ref="B629:R629" si="2878">IF(B628="","",B625*B628)</f>
        <v/>
      </c>
      <c r="C629" s="622" t="str">
        <f t="shared" si="2878"/>
        <v/>
      </c>
      <c r="D629" s="622" t="str">
        <f t="shared" si="2878"/>
        <v/>
      </c>
      <c r="E629" s="622" t="str">
        <f t="shared" si="2878"/>
        <v/>
      </c>
      <c r="F629" s="622" t="str">
        <f t="shared" si="2878"/>
        <v/>
      </c>
      <c r="G629" s="622" t="str">
        <f t="shared" si="2878"/>
        <v/>
      </c>
      <c r="H629" s="622" t="str">
        <f t="shared" si="2878"/>
        <v/>
      </c>
      <c r="I629" s="622" t="str">
        <f t="shared" si="2878"/>
        <v/>
      </c>
      <c r="J629" s="622" t="str">
        <f t="shared" si="2878"/>
        <v/>
      </c>
      <c r="K629" s="622" t="str">
        <f t="shared" si="2878"/>
        <v/>
      </c>
      <c r="L629" s="622" t="str">
        <f t="shared" si="2878"/>
        <v/>
      </c>
      <c r="M629" s="622" t="str">
        <f t="shared" si="2878"/>
        <v/>
      </c>
      <c r="N629" s="622" t="str">
        <f t="shared" si="2878"/>
        <v/>
      </c>
      <c r="O629" s="622" t="str">
        <f t="shared" si="2878"/>
        <v/>
      </c>
      <c r="P629" s="622" t="str">
        <f t="shared" si="2878"/>
        <v/>
      </c>
      <c r="Q629" s="622" t="str">
        <f t="shared" si="2878"/>
        <v/>
      </c>
      <c r="R629" s="622" t="str">
        <f t="shared" si="2878"/>
        <v/>
      </c>
      <c r="S629" s="704"/>
      <c r="T629" s="622" t="str">
        <f t="shared" ref="T629:AD629" si="2879">IF(T628="","",T625*T628)</f>
        <v/>
      </c>
      <c r="U629" s="622" t="str">
        <f t="shared" si="2879"/>
        <v/>
      </c>
      <c r="V629" s="622" t="str">
        <f t="shared" si="2879"/>
        <v/>
      </c>
      <c r="W629" s="622" t="str">
        <f t="shared" si="2879"/>
        <v/>
      </c>
      <c r="X629" s="622" t="str">
        <f t="shared" si="2879"/>
        <v/>
      </c>
      <c r="Y629" s="622" t="str">
        <f t="shared" si="2879"/>
        <v/>
      </c>
      <c r="Z629" s="622" t="str">
        <f t="shared" si="2879"/>
        <v/>
      </c>
      <c r="AA629" s="622" t="str">
        <f t="shared" si="2879"/>
        <v/>
      </c>
      <c r="AB629" s="622" t="str">
        <f t="shared" si="2879"/>
        <v/>
      </c>
      <c r="AC629" s="622" t="str">
        <f t="shared" si="2879"/>
        <v/>
      </c>
      <c r="AD629" s="622" t="str">
        <f t="shared" si="2879"/>
        <v/>
      </c>
      <c r="AE629" s="622"/>
      <c r="AF629" s="622"/>
      <c r="AG629" s="622"/>
      <c r="AH629" s="622"/>
      <c r="AI629" s="622"/>
      <c r="AJ629" s="622"/>
      <c r="AK629" s="704"/>
      <c r="AL629" s="622" t="str">
        <f t="shared" ref="AL629:AV629" si="2880">IF(AL628="","",AL625*AL628)</f>
        <v/>
      </c>
      <c r="AM629" s="622" t="str">
        <f t="shared" si="2880"/>
        <v/>
      </c>
      <c r="AN629" s="622" t="str">
        <f t="shared" si="2880"/>
        <v/>
      </c>
      <c r="AO629" s="622" t="str">
        <f t="shared" si="2880"/>
        <v/>
      </c>
      <c r="AP629" s="622" t="str">
        <f t="shared" si="2880"/>
        <v/>
      </c>
      <c r="AQ629" s="622" t="str">
        <f t="shared" si="2880"/>
        <v/>
      </c>
      <c r="AR629" s="622" t="str">
        <f t="shared" si="2880"/>
        <v/>
      </c>
      <c r="AS629" s="622" t="str">
        <f t="shared" si="2880"/>
        <v/>
      </c>
      <c r="AT629" s="622" t="str">
        <f t="shared" si="2880"/>
        <v/>
      </c>
      <c r="AU629" s="622" t="str">
        <f t="shared" si="2880"/>
        <v/>
      </c>
      <c r="AV629" s="622" t="str">
        <f t="shared" si="2880"/>
        <v/>
      </c>
      <c r="AW629" s="622"/>
      <c r="AX629" s="622"/>
      <c r="AY629" s="622"/>
      <c r="AZ629" s="622"/>
      <c r="BA629" s="622"/>
      <c r="BB629" s="622"/>
      <c r="BC629" s="704"/>
      <c r="BD629" s="622" t="str">
        <f t="shared" ref="BD629:BN629" si="2881">IF(BD628="","",BD625*BD628)</f>
        <v/>
      </c>
      <c r="BE629" s="622" t="str">
        <f t="shared" si="2881"/>
        <v/>
      </c>
      <c r="BF629" s="622" t="str">
        <f t="shared" si="2881"/>
        <v/>
      </c>
      <c r="BG629" s="622" t="str">
        <f t="shared" si="2881"/>
        <v/>
      </c>
      <c r="BH629" s="622" t="str">
        <f t="shared" si="2881"/>
        <v/>
      </c>
      <c r="BI629" s="622" t="str">
        <f t="shared" si="2881"/>
        <v/>
      </c>
      <c r="BJ629" s="622" t="str">
        <f t="shared" si="2881"/>
        <v/>
      </c>
      <c r="BK629" s="622" t="str">
        <f t="shared" si="2881"/>
        <v/>
      </c>
      <c r="BL629" s="622" t="str">
        <f t="shared" si="2881"/>
        <v/>
      </c>
      <c r="BM629" s="622" t="str">
        <f t="shared" si="2881"/>
        <v/>
      </c>
      <c r="BN629" s="622" t="str">
        <f t="shared" si="2881"/>
        <v/>
      </c>
      <c r="BO629" s="622"/>
      <c r="BP629" s="622"/>
      <c r="BQ629" s="622"/>
      <c r="BR629" s="622"/>
      <c r="BS629" s="622"/>
      <c r="BT629" s="622"/>
      <c r="BU629" s="704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1" t="str">
        <f t="shared" si="2877"/>
        <v/>
      </c>
      <c r="CE629" s="1322" t="str">
        <f t="shared" ref="CE629:CN629" si="288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2" t="str">
        <f t="shared" si="2882"/>
        <v/>
      </c>
      <c r="CG629" s="1322" t="str">
        <f t="shared" si="2882"/>
        <v/>
      </c>
      <c r="CH629" s="1322" t="str">
        <f t="shared" si="2882"/>
        <v/>
      </c>
      <c r="CI629" s="1323" t="str">
        <f t="shared" si="2882"/>
        <v/>
      </c>
      <c r="CJ629" s="1322" t="str">
        <f t="shared" si="2882"/>
        <v/>
      </c>
      <c r="CK629" s="1322" t="str">
        <f t="shared" si="2882"/>
        <v/>
      </c>
      <c r="CL629" s="1322" t="str">
        <f t="shared" si="2882"/>
        <v/>
      </c>
      <c r="CM629" s="1322" t="str">
        <f t="shared" si="2882"/>
        <v/>
      </c>
      <c r="CN629" s="1321" t="str">
        <f t="shared" si="2882"/>
        <v/>
      </c>
      <c r="CO629" s="542" t="str">
        <f t="shared" si="2866"/>
        <v/>
      </c>
      <c r="CP629" s="543" t="str">
        <f t="shared" si="2866"/>
        <v/>
      </c>
      <c r="CQ629" s="543" t="str">
        <f t="shared" si="2866"/>
        <v/>
      </c>
      <c r="CR629" s="543" t="str">
        <f t="shared" si="2866"/>
        <v/>
      </c>
      <c r="CS629" s="543" t="str">
        <f t="shared" si="2866"/>
        <v/>
      </c>
      <c r="CT629" s="543" t="str">
        <f t="shared" si="2866"/>
        <v/>
      </c>
      <c r="CU629" s="544" t="str">
        <f t="shared" si="2866"/>
        <v/>
      </c>
      <c r="CV629" s="544" t="str">
        <f t="shared" si="2866"/>
        <v/>
      </c>
      <c r="CW629" s="544" t="str">
        <f t="shared" si="2866"/>
        <v/>
      </c>
      <c r="CX629" s="543" t="str">
        <f t="shared" si="2867"/>
        <v/>
      </c>
      <c r="CY629" s="543" t="str">
        <f t="shared" si="2867"/>
        <v/>
      </c>
      <c r="CZ629" s="543" t="str">
        <f t="shared" si="2867"/>
        <v/>
      </c>
      <c r="DA629" s="543" t="str">
        <f t="shared" si="2867"/>
        <v/>
      </c>
      <c r="DB629" s="543" t="str">
        <f t="shared" si="2867"/>
        <v/>
      </c>
      <c r="DC629" s="542" t="str">
        <f t="shared" si="2867"/>
        <v/>
      </c>
      <c r="DD629" s="541" t="str">
        <f t="shared" si="2867"/>
        <v/>
      </c>
      <c r="DE629" s="645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7" t="s">
        <v>1030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2"/>
      <c r="CA630" s="582"/>
      <c r="CB630" s="582"/>
      <c r="CC630" s="679"/>
      <c r="CD630" s="1338"/>
      <c r="CE630" s="1338"/>
      <c r="CF630" s="1338"/>
      <c r="CG630" s="1338"/>
      <c r="CH630" s="1338"/>
      <c r="CI630" s="1338"/>
      <c r="CJ630" s="1338"/>
      <c r="CK630" s="1338"/>
      <c r="CL630" s="1338"/>
      <c r="CM630" s="1338"/>
      <c r="CN630" s="1338"/>
      <c r="CO630" s="627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0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>
        <v>150</v>
      </c>
      <c r="U631" s="218" t="s">
        <v>762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762</v>
      </c>
      <c r="AA631" s="218" t="s">
        <v>762</v>
      </c>
      <c r="AB631" s="218">
        <v>150</v>
      </c>
      <c r="AC631" s="218" t="s">
        <v>762</v>
      </c>
      <c r="AD631" s="218" t="s">
        <v>762</v>
      </c>
      <c r="AE631" s="218" t="s">
        <v>762</v>
      </c>
      <c r="AF631" s="218"/>
      <c r="AG631" s="218"/>
      <c r="AH631" s="218"/>
      <c r="AI631" s="218"/>
      <c r="AJ631" s="218"/>
      <c r="AK631" s="704"/>
      <c r="AL631" s="218" t="s">
        <v>762</v>
      </c>
      <c r="AM631" s="218">
        <v>120</v>
      </c>
      <c r="AN631" s="218" t="s">
        <v>762</v>
      </c>
      <c r="AO631" s="218" t="s">
        <v>762</v>
      </c>
      <c r="AP631" s="218" t="s">
        <v>762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4"/>
      <c r="BV631" s="218"/>
      <c r="BW631" s="218">
        <v>150</v>
      </c>
      <c r="BX631" s="218">
        <v>120</v>
      </c>
      <c r="BY631" s="218">
        <v>120</v>
      </c>
      <c r="BZ631" s="878" t="str">
        <f>IF(DE631&lt;3,"",(SUM(B631:R631)-MIN(B631:R631)-MAX(B631:R631))/(DE631-2))</f>
        <v/>
      </c>
      <c r="CA631" s="878">
        <f>IF(DF631&lt;3,"",(SUM(T631:AJ631)-MIN(T631:AJ631)-MAX(T631:AJ631))/(DF631-2))</f>
        <v>150</v>
      </c>
      <c r="CB631" s="878" t="str">
        <f>IF(DG631&lt;3,"",(SUM(AL631:BB631)-MIN(AL631:BB631)-MAX(AL631:BB631))/(DG631-2))</f>
        <v/>
      </c>
      <c r="CC631" s="879">
        <f>IF(DH631&lt;3,"",(SUM(BD631:BT631)-MIN(BD631:BT631)-MAX(BD631:BT631))/(DH631-2))</f>
        <v>130</v>
      </c>
      <c r="CD631" s="1321">
        <f t="shared" ref="CD631:CN632" si="288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2">
        <f t="shared" si="2883"/>
        <v>120</v>
      </c>
      <c r="CF631" s="1322">
        <f t="shared" si="2883"/>
        <v>120</v>
      </c>
      <c r="CG631" s="1322">
        <f t="shared" si="2883"/>
        <v>120</v>
      </c>
      <c r="CH631" s="1322">
        <f t="shared" si="2883"/>
        <v>120</v>
      </c>
      <c r="CI631" s="1323">
        <f t="shared" si="2883"/>
        <v>120</v>
      </c>
      <c r="CJ631" s="1322">
        <f t="shared" si="2883"/>
        <v>120</v>
      </c>
      <c r="CK631" s="1322">
        <f t="shared" si="2883"/>
        <v>150</v>
      </c>
      <c r="CL631" s="1322">
        <f t="shared" si="2883"/>
        <v>150</v>
      </c>
      <c r="CM631" s="1322">
        <f t="shared" si="2883"/>
        <v>150</v>
      </c>
      <c r="CN631" s="1321">
        <f t="shared" si="2883"/>
        <v>150</v>
      </c>
      <c r="CO631" s="542" t="str">
        <f t="shared" ref="CO631:CW635" si="2884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4"/>
        <v/>
      </c>
      <c r="CQ631" s="543">
        <f t="shared" si="2884"/>
        <v>120</v>
      </c>
      <c r="CR631" s="543">
        <f t="shared" si="2884"/>
        <v>120</v>
      </c>
      <c r="CS631" s="543">
        <f t="shared" si="2884"/>
        <v>120</v>
      </c>
      <c r="CT631" s="543">
        <f t="shared" si="2884"/>
        <v>120</v>
      </c>
      <c r="CU631" s="544">
        <f t="shared" si="2884"/>
        <v>120</v>
      </c>
      <c r="CV631" s="544">
        <f t="shared" si="2884"/>
        <v>120</v>
      </c>
      <c r="CW631" s="544">
        <f t="shared" si="2884"/>
        <v>120</v>
      </c>
      <c r="CX631" s="543">
        <f t="shared" ref="CX631:DD635" si="2885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5"/>
        <v>150</v>
      </c>
      <c r="CZ631" s="543">
        <f t="shared" si="2885"/>
        <v>150</v>
      </c>
      <c r="DA631" s="543">
        <f t="shared" si="2885"/>
        <v>150</v>
      </c>
      <c r="DB631" s="543" t="str">
        <f t="shared" si="2885"/>
        <v/>
      </c>
      <c r="DC631" s="542" t="str">
        <f t="shared" si="2885"/>
        <v/>
      </c>
      <c r="DD631" s="541" t="str">
        <f t="shared" si="2885"/>
        <v/>
      </c>
      <c r="DE631" s="645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0" t="s">
        <v>288</v>
      </c>
      <c r="B632" s="1003">
        <f>3460*$K$1</f>
        <v>14486.328</v>
      </c>
      <c r="C632" s="1003">
        <f t="shared" ref="C632:R632" si="2886">3460*$K$1</f>
        <v>14486.328</v>
      </c>
      <c r="D632" s="1003">
        <f t="shared" si="2886"/>
        <v>14486.328</v>
      </c>
      <c r="E632" s="1003">
        <f t="shared" si="2886"/>
        <v>14486.328</v>
      </c>
      <c r="F632" s="1003">
        <f t="shared" si="2886"/>
        <v>14486.328</v>
      </c>
      <c r="G632" s="1003">
        <f t="shared" si="2886"/>
        <v>14486.328</v>
      </c>
      <c r="H632" s="1003">
        <f t="shared" si="2886"/>
        <v>14486.328</v>
      </c>
      <c r="I632" s="1003">
        <f t="shared" si="2886"/>
        <v>14486.328</v>
      </c>
      <c r="J632" s="1003">
        <f t="shared" si="2886"/>
        <v>14486.328</v>
      </c>
      <c r="K632" s="1003">
        <f t="shared" si="2886"/>
        <v>14486.328</v>
      </c>
      <c r="L632" s="1003">
        <f t="shared" si="2886"/>
        <v>14486.328</v>
      </c>
      <c r="M632" s="1003">
        <f t="shared" si="2886"/>
        <v>14486.328</v>
      </c>
      <c r="N632" s="1003">
        <f t="shared" si="2886"/>
        <v>14486.328</v>
      </c>
      <c r="O632" s="1003">
        <f t="shared" si="2886"/>
        <v>14486.328</v>
      </c>
      <c r="P632" s="1003">
        <f t="shared" si="2886"/>
        <v>14486.328</v>
      </c>
      <c r="Q632" s="1003">
        <f t="shared" si="2886"/>
        <v>14486.328</v>
      </c>
      <c r="R632" s="1003">
        <f t="shared" si="2886"/>
        <v>14486.328</v>
      </c>
      <c r="S632" s="704"/>
      <c r="T632" s="1003">
        <f>3460*$K$1</f>
        <v>14486.328</v>
      </c>
      <c r="U632" s="1003">
        <f t="shared" ref="U632:AD632" si="2887">3460*$K$1</f>
        <v>14486.328</v>
      </c>
      <c r="V632" s="1003">
        <f t="shared" si="2887"/>
        <v>14486.328</v>
      </c>
      <c r="W632" s="1003">
        <f t="shared" si="2887"/>
        <v>14486.328</v>
      </c>
      <c r="X632" s="1003">
        <f t="shared" si="2887"/>
        <v>14486.328</v>
      </c>
      <c r="Y632" s="1003">
        <f t="shared" si="2887"/>
        <v>14486.328</v>
      </c>
      <c r="Z632" s="1003">
        <f t="shared" si="2887"/>
        <v>14486.328</v>
      </c>
      <c r="AA632" s="1003">
        <f t="shared" si="2887"/>
        <v>14486.328</v>
      </c>
      <c r="AB632" s="1003">
        <f t="shared" si="2887"/>
        <v>14486.328</v>
      </c>
      <c r="AC632" s="1003">
        <f t="shared" si="2887"/>
        <v>14486.328</v>
      </c>
      <c r="AD632" s="1003">
        <f t="shared" si="2887"/>
        <v>14486.328</v>
      </c>
      <c r="AE632" s="603"/>
      <c r="AF632" s="603"/>
      <c r="AG632" s="603"/>
      <c r="AH632" s="603"/>
      <c r="AI632" s="603"/>
      <c r="AJ632" s="603"/>
      <c r="AK632" s="704"/>
      <c r="AL632" s="1003">
        <f>3460*$K$1</f>
        <v>14486.328</v>
      </c>
      <c r="AM632" s="1003">
        <f t="shared" ref="AM632:AV632" si="2888">3460*$K$1</f>
        <v>14486.328</v>
      </c>
      <c r="AN632" s="1003">
        <f t="shared" si="2888"/>
        <v>14486.328</v>
      </c>
      <c r="AO632" s="1003">
        <f t="shared" si="2888"/>
        <v>14486.328</v>
      </c>
      <c r="AP632" s="1003">
        <f t="shared" si="2888"/>
        <v>14486.328</v>
      </c>
      <c r="AQ632" s="1003">
        <f t="shared" si="2888"/>
        <v>14486.328</v>
      </c>
      <c r="AR632" s="1003">
        <f t="shared" si="2888"/>
        <v>14486.328</v>
      </c>
      <c r="AS632" s="1003">
        <f t="shared" si="2888"/>
        <v>14486.328</v>
      </c>
      <c r="AT632" s="1003">
        <f t="shared" si="2888"/>
        <v>14486.328</v>
      </c>
      <c r="AU632" s="1003">
        <f t="shared" si="2888"/>
        <v>14486.328</v>
      </c>
      <c r="AV632" s="1003">
        <f t="shared" si="2888"/>
        <v>14486.328</v>
      </c>
      <c r="AW632" s="603"/>
      <c r="AX632" s="603"/>
      <c r="AY632" s="603"/>
      <c r="AZ632" s="603"/>
      <c r="BA632" s="603"/>
      <c r="BB632" s="603"/>
      <c r="BC632" s="704"/>
      <c r="BD632" s="1003">
        <f>3460*$K$1</f>
        <v>14486.328</v>
      </c>
      <c r="BE632" s="1003">
        <f t="shared" ref="BE632:BN632" si="2889">3460*$K$1</f>
        <v>14486.328</v>
      </c>
      <c r="BF632" s="1003">
        <f t="shared" si="2889"/>
        <v>14486.328</v>
      </c>
      <c r="BG632" s="1003">
        <f t="shared" si="2889"/>
        <v>14486.328</v>
      </c>
      <c r="BH632" s="1003">
        <f t="shared" si="2889"/>
        <v>14486.328</v>
      </c>
      <c r="BI632" s="1003">
        <f t="shared" si="2889"/>
        <v>14486.328</v>
      </c>
      <c r="BJ632" s="1003">
        <f t="shared" si="2889"/>
        <v>14486.328</v>
      </c>
      <c r="BK632" s="1003">
        <f t="shared" si="2889"/>
        <v>14486.328</v>
      </c>
      <c r="BL632" s="1003">
        <f t="shared" si="2889"/>
        <v>14486.328</v>
      </c>
      <c r="BM632" s="1003">
        <f t="shared" si="2889"/>
        <v>14486.328</v>
      </c>
      <c r="BN632" s="1003">
        <f t="shared" si="2889"/>
        <v>14486.328</v>
      </c>
      <c r="BO632" s="603"/>
      <c r="BP632" s="603"/>
      <c r="BQ632" s="603"/>
      <c r="BR632" s="603"/>
      <c r="BS632" s="603"/>
      <c r="BT632" s="603"/>
      <c r="BU632" s="704"/>
      <c r="BV632" s="1003">
        <f t="shared" ref="BV632:BY632" si="2890">3460*$K$1</f>
        <v>14486.328</v>
      </c>
      <c r="BW632" s="1003">
        <f t="shared" si="2890"/>
        <v>14486.328</v>
      </c>
      <c r="BX632" s="1003">
        <f t="shared" si="2890"/>
        <v>14486.328</v>
      </c>
      <c r="BY632" s="1003">
        <f t="shared" si="2890"/>
        <v>14486.328</v>
      </c>
      <c r="BZ632" s="878">
        <f>IF(DE632&lt;3,"",(SUM(B632:R632)-MIN(B632:R632)-MAX(B632:R632))/(DE632-2))</f>
        <v>14486.328000000001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1">
        <f t="shared" si="2883"/>
        <v>14486.328</v>
      </c>
      <c r="CE632" s="1322">
        <f t="shared" ref="CE632:CN633" si="289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2">
        <f t="shared" si="2891"/>
        <v>14486.328</v>
      </c>
      <c r="CG632" s="1322">
        <f t="shared" si="2891"/>
        <v>14486.328</v>
      </c>
      <c r="CH632" s="1322">
        <f t="shared" si="2891"/>
        <v>14486.328</v>
      </c>
      <c r="CI632" s="1323">
        <f t="shared" si="2891"/>
        <v>14486.328</v>
      </c>
      <c r="CJ632" s="1322">
        <f t="shared" si="2891"/>
        <v>14486.328</v>
      </c>
      <c r="CK632" s="1322">
        <f t="shared" si="2891"/>
        <v>14486.328</v>
      </c>
      <c r="CL632" s="1322">
        <f t="shared" si="2891"/>
        <v>14486.328</v>
      </c>
      <c r="CM632" s="1322">
        <f t="shared" si="2891"/>
        <v>14486.328</v>
      </c>
      <c r="CN632" s="1321">
        <f t="shared" si="2891"/>
        <v>14486.328</v>
      </c>
      <c r="CO632" s="542" t="str">
        <f t="shared" si="2884"/>
        <v/>
      </c>
      <c r="CP632" s="543" t="str">
        <f t="shared" si="2884"/>
        <v/>
      </c>
      <c r="CQ632" s="543">
        <f t="shared" si="2884"/>
        <v>14486.328</v>
      </c>
      <c r="CR632" s="543">
        <f t="shared" si="2884"/>
        <v>14486.328</v>
      </c>
      <c r="CS632" s="543">
        <f t="shared" si="2884"/>
        <v>14486.328</v>
      </c>
      <c r="CT632" s="543">
        <f t="shared" si="2884"/>
        <v>14486.328</v>
      </c>
      <c r="CU632" s="544">
        <f t="shared" si="2884"/>
        <v>14486.328</v>
      </c>
      <c r="CV632" s="544">
        <f t="shared" si="2884"/>
        <v>14486.328</v>
      </c>
      <c r="CW632" s="544">
        <f t="shared" si="2884"/>
        <v>14486.328</v>
      </c>
      <c r="CX632" s="543">
        <f t="shared" si="2885"/>
        <v>14486.328</v>
      </c>
      <c r="CY632" s="543">
        <f t="shared" si="2885"/>
        <v>14486.328</v>
      </c>
      <c r="CZ632" s="543">
        <f t="shared" si="2885"/>
        <v>14486.328</v>
      </c>
      <c r="DA632" s="543">
        <f t="shared" si="2885"/>
        <v>14486.328</v>
      </c>
      <c r="DB632" s="543" t="str">
        <f t="shared" si="2885"/>
        <v/>
      </c>
      <c r="DC632" s="542" t="str">
        <f t="shared" si="2885"/>
        <v/>
      </c>
      <c r="DD632" s="541" t="str">
        <f t="shared" si="2885"/>
        <v/>
      </c>
      <c r="DE632" s="645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0" t="s">
        <v>226</v>
      </c>
      <c r="B633" s="625" t="str">
        <f t="shared" ref="B633:R633" si="2892">IF(B631="","",B631*B632/B$46/365/$G$1)</f>
        <v/>
      </c>
      <c r="C633" s="625" t="str">
        <f t="shared" si="2892"/>
        <v/>
      </c>
      <c r="D633" s="625" t="str">
        <f t="shared" si="2892"/>
        <v/>
      </c>
      <c r="E633" s="625" t="str">
        <f t="shared" si="2892"/>
        <v/>
      </c>
      <c r="F633" s="625" t="str">
        <f t="shared" si="2892"/>
        <v/>
      </c>
      <c r="G633" s="625" t="str">
        <f t="shared" si="2892"/>
        <v/>
      </c>
      <c r="H633" s="625" t="str">
        <f t="shared" si="2892"/>
        <v/>
      </c>
      <c r="I633" s="625" t="str">
        <f t="shared" si="2892"/>
        <v/>
      </c>
      <c r="J633" s="625" t="str">
        <f t="shared" si="2892"/>
        <v/>
      </c>
      <c r="K633" s="625" t="str">
        <f t="shared" si="2892"/>
        <v/>
      </c>
      <c r="L633" s="625" t="str">
        <f t="shared" si="2892"/>
        <v/>
      </c>
      <c r="M633" s="625" t="str">
        <f t="shared" si="2892"/>
        <v/>
      </c>
      <c r="N633" s="625" t="str">
        <f t="shared" si="2892"/>
        <v/>
      </c>
      <c r="O633" s="625" t="str">
        <f t="shared" si="2892"/>
        <v/>
      </c>
      <c r="P633" s="625" t="str">
        <f t="shared" si="2892"/>
        <v/>
      </c>
      <c r="Q633" s="625" t="str">
        <f t="shared" si="2892"/>
        <v/>
      </c>
      <c r="R633" s="625" t="str">
        <f t="shared" si="2892"/>
        <v/>
      </c>
      <c r="S633" s="704"/>
      <c r="T633" s="625">
        <f t="shared" ref="T633:AD633" si="2893">IF(T631="","",T631*T632/T$46/365/$G$1)</f>
        <v>0.11275161892901618</v>
      </c>
      <c r="U633" s="625" t="str">
        <f t="shared" si="2893"/>
        <v/>
      </c>
      <c r="V633" s="625">
        <f t="shared" si="2893"/>
        <v>9.6644244796299572E-2</v>
      </c>
      <c r="W633" s="625">
        <f t="shared" si="2893"/>
        <v>8.4563714196762133E-2</v>
      </c>
      <c r="X633" s="625">
        <f t="shared" si="2893"/>
        <v>0.11275161892901618</v>
      </c>
      <c r="Y633" s="625">
        <f t="shared" si="2893"/>
        <v>0.11275161892901618</v>
      </c>
      <c r="Z633" s="625" t="str">
        <f t="shared" si="2893"/>
        <v/>
      </c>
      <c r="AA633" s="625" t="str">
        <f t="shared" si="2893"/>
        <v/>
      </c>
      <c r="AB633" s="625">
        <f t="shared" si="2893"/>
        <v>0.16912742839352427</v>
      </c>
      <c r="AC633" s="625" t="str">
        <f t="shared" si="2893"/>
        <v/>
      </c>
      <c r="AD633" s="625" t="str">
        <f t="shared" si="2893"/>
        <v/>
      </c>
      <c r="AE633" s="625"/>
      <c r="AF633" s="625"/>
      <c r="AG633" s="625"/>
      <c r="AH633" s="625"/>
      <c r="AI633" s="625"/>
      <c r="AJ633" s="625"/>
      <c r="AK633" s="704"/>
      <c r="AL633" s="625" t="str">
        <f t="shared" ref="AL633:AV633" si="2894">IF(AL631="","",AL631*AL632/AL$46/365/$G$1)</f>
        <v/>
      </c>
      <c r="AM633" s="625">
        <f t="shared" si="2894"/>
        <v>0.10824155417185553</v>
      </c>
      <c r="AN633" s="625" t="str">
        <f t="shared" si="2894"/>
        <v/>
      </c>
      <c r="AO633" s="625" t="str">
        <f t="shared" si="2894"/>
        <v/>
      </c>
      <c r="AP633" s="625" t="str">
        <f t="shared" si="2894"/>
        <v/>
      </c>
      <c r="AQ633" s="625">
        <f t="shared" si="2894"/>
        <v>9.0201295143212942E-2</v>
      </c>
      <c r="AR633" s="625" t="str">
        <f t="shared" si="2894"/>
        <v/>
      </c>
      <c r="AS633" s="625" t="str">
        <f t="shared" si="2894"/>
        <v/>
      </c>
      <c r="AT633" s="625" t="str">
        <f t="shared" si="2894"/>
        <v/>
      </c>
      <c r="AU633" s="625" t="str">
        <f t="shared" si="2894"/>
        <v/>
      </c>
      <c r="AV633" s="625" t="str">
        <f t="shared" si="2894"/>
        <v/>
      </c>
      <c r="AW633" s="625"/>
      <c r="AX633" s="625"/>
      <c r="AY633" s="625"/>
      <c r="AZ633" s="625"/>
      <c r="BA633" s="625"/>
      <c r="BB633" s="625"/>
      <c r="BC633" s="704"/>
      <c r="BD633" s="625">
        <f t="shared" ref="BD633:BN633" si="2895">IF(BD631="","",BD631*BD632/BD$46/365/$G$1)</f>
        <v>0.11275161892901618</v>
      </c>
      <c r="BE633" s="625">
        <f t="shared" si="2895"/>
        <v>0.18040259028642588</v>
      </c>
      <c r="BF633" s="625">
        <f t="shared" si="2895"/>
        <v>0.10824155417185553</v>
      </c>
      <c r="BG633" s="625">
        <f t="shared" si="2895"/>
        <v>9.0201295143212942E-2</v>
      </c>
      <c r="BH633" s="625">
        <f t="shared" si="2895"/>
        <v>0.13530194271481941</v>
      </c>
      <c r="BI633" s="625">
        <f t="shared" si="2895"/>
        <v>0.22550323785803236</v>
      </c>
      <c r="BJ633" s="625">
        <f t="shared" si="2895"/>
        <v>9.0201295143212942E-2</v>
      </c>
      <c r="BK633" s="625">
        <f t="shared" si="2895"/>
        <v>6.7650971357409703E-2</v>
      </c>
      <c r="BL633" s="625">
        <f t="shared" si="2895"/>
        <v>9.0201295143212942E-2</v>
      </c>
      <c r="BM633" s="625">
        <f t="shared" si="2895"/>
        <v>0.13530194271481941</v>
      </c>
      <c r="BN633" s="625">
        <f t="shared" si="2895"/>
        <v>8.4563714196762133E-2</v>
      </c>
      <c r="BO633" s="625"/>
      <c r="BP633" s="625"/>
      <c r="BQ633" s="625"/>
      <c r="BR633" s="625"/>
      <c r="BS633" s="625"/>
      <c r="BT633" s="625"/>
      <c r="BU633" s="704"/>
      <c r="BV633" s="625" t="str">
        <f>IF(BV631="","",BV631*BV632/BV$46/365/$G$1)</f>
        <v/>
      </c>
      <c r="BW633" s="625">
        <f>IF(BW631="","",BW631*BW632/BW$46/365/$G$1)</f>
        <v>0.11275161892901618</v>
      </c>
      <c r="BX633" s="625">
        <f>IF(BX631="","",BX631*BX632/BX$46/365/$G$1)</f>
        <v>9.0201295143212942E-2</v>
      </c>
      <c r="BY633" s="625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324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6.7650971357409703E-2</v>
      </c>
      <c r="CE633" s="1325">
        <f t="shared" si="2891"/>
        <v>8.4563714196762133E-2</v>
      </c>
      <c r="CF633" s="1325">
        <f t="shared" si="2891"/>
        <v>9.0201295143212942E-2</v>
      </c>
      <c r="CG633" s="1325">
        <f t="shared" si="2891"/>
        <v>9.0201295143212942E-2</v>
      </c>
      <c r="CH633" s="1325">
        <f t="shared" si="2891"/>
        <v>9.0201295143212942E-2</v>
      </c>
      <c r="CI633" s="1326">
        <f t="shared" si="2891"/>
        <v>0.10824155417185553</v>
      </c>
      <c r="CJ633" s="1325">
        <f t="shared" si="2891"/>
        <v>0.11275161892901618</v>
      </c>
      <c r="CK633" s="1325">
        <f t="shared" si="2891"/>
        <v>0.13530194271481941</v>
      </c>
      <c r="CL633" s="1325">
        <f t="shared" si="2891"/>
        <v>0.13530194271481941</v>
      </c>
      <c r="CM633" s="1325">
        <f t="shared" si="2891"/>
        <v>0.18040259028642588</v>
      </c>
      <c r="CN633" s="1324">
        <f t="shared" si="2891"/>
        <v>0.22550323785803236</v>
      </c>
      <c r="CO633" s="530" t="str">
        <f t="shared" si="2884"/>
        <v/>
      </c>
      <c r="CP633" s="531" t="str">
        <f t="shared" si="2884"/>
        <v/>
      </c>
      <c r="CQ633" s="531">
        <f t="shared" si="2884"/>
        <v>6.7650971357409703E-2</v>
      </c>
      <c r="CR633" s="531">
        <f t="shared" si="2884"/>
        <v>8.4563714196762133E-2</v>
      </c>
      <c r="CS633" s="531">
        <f t="shared" si="2884"/>
        <v>9.0201295143212942E-2</v>
      </c>
      <c r="CT633" s="531">
        <f t="shared" si="2884"/>
        <v>9.0201295143212942E-2</v>
      </c>
      <c r="CU633" s="532">
        <f t="shared" si="2884"/>
        <v>9.0201295143212942E-2</v>
      </c>
      <c r="CV633" s="532">
        <f t="shared" si="2884"/>
        <v>0.10824155417185553</v>
      </c>
      <c r="CW633" s="532">
        <f t="shared" si="2884"/>
        <v>0.11275161892901618</v>
      </c>
      <c r="CX633" s="531">
        <f t="shared" si="2885"/>
        <v>0.13530194271481941</v>
      </c>
      <c r="CY633" s="531">
        <f t="shared" si="2885"/>
        <v>0.13530194271481941</v>
      </c>
      <c r="CZ633" s="531">
        <f t="shared" si="2885"/>
        <v>0.18040259028642588</v>
      </c>
      <c r="DA633" s="531">
        <f t="shared" si="2885"/>
        <v>0.22550323785803236</v>
      </c>
      <c r="DB633" s="531" t="str">
        <f t="shared" si="2885"/>
        <v/>
      </c>
      <c r="DC633" s="530" t="str">
        <f t="shared" si="2885"/>
        <v/>
      </c>
      <c r="DD633" s="529" t="str">
        <f t="shared" si="2885"/>
        <v/>
      </c>
      <c r="DE633" s="645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0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4"/>
      <c r="T634" s="635">
        <v>7.2</v>
      </c>
      <c r="U634" s="670"/>
      <c r="V634" s="635">
        <v>7.2</v>
      </c>
      <c r="W634" s="670">
        <v>7.2</v>
      </c>
      <c r="X634" s="635">
        <v>7.2</v>
      </c>
      <c r="Y634" s="670">
        <v>7.2</v>
      </c>
      <c r="Z634" s="635"/>
      <c r="AA634" s="670"/>
      <c r="AB634" s="635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4"/>
      <c r="AL634" s="635"/>
      <c r="AM634" s="670">
        <v>11.5</v>
      </c>
      <c r="AN634" s="635"/>
      <c r="AO634" s="670"/>
      <c r="AP634" s="635"/>
      <c r="AQ634" s="670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4"/>
      <c r="BD634" s="635">
        <v>8</v>
      </c>
      <c r="BE634" s="635">
        <v>8</v>
      </c>
      <c r="BF634" s="670">
        <v>8.5</v>
      </c>
      <c r="BG634" s="635">
        <v>9</v>
      </c>
      <c r="BH634" s="670">
        <v>9</v>
      </c>
      <c r="BI634" s="635">
        <v>9.5</v>
      </c>
      <c r="BJ634" s="670">
        <v>9.5</v>
      </c>
      <c r="BK634" s="635">
        <v>8.5</v>
      </c>
      <c r="BL634" s="670">
        <v>9.5</v>
      </c>
      <c r="BM634" s="635">
        <v>9.5</v>
      </c>
      <c r="BN634" s="670">
        <v>7.2</v>
      </c>
      <c r="BO634" s="312"/>
      <c r="BP634" s="312"/>
      <c r="BQ634" s="312"/>
      <c r="BR634" s="312"/>
      <c r="BS634" s="312"/>
      <c r="BT634" s="312"/>
      <c r="BU634" s="704"/>
      <c r="BV634" s="312"/>
      <c r="BW634" s="312">
        <v>7</v>
      </c>
      <c r="BX634" s="312">
        <v>9</v>
      </c>
      <c r="BY634" s="312">
        <v>9</v>
      </c>
      <c r="BZ634" s="878" t="str">
        <f>IF(DE634&lt;3,"",(SUM(B634:R634)-MIN(B634:R634)-MAX(B634:R634))/(DE634-2))</f>
        <v/>
      </c>
      <c r="CA634" s="878">
        <f>IF(DF634&lt;3,"",(SUM(T634:AJ634)-MIN(T634:AJ634)-MAX(T634:AJ634))/(DF634-2))</f>
        <v>7.2</v>
      </c>
      <c r="CB634" s="878" t="str">
        <f>IF(DG634&lt;3,"",(SUM(AL634:BB634)-MIN(AL634:BB634)-MAX(AL634:BB634))/(DG634-2))</f>
        <v/>
      </c>
      <c r="CC634" s="879">
        <f>IF(DH634&lt;3,"",(SUM(BD634:BT634)-MIN(BD634:BT634)-MAX(BD634:BT634))/(DH634-2))</f>
        <v>8.8333333333333339</v>
      </c>
      <c r="CD634" s="1321">
        <f t="shared" ref="CD634:CN634" si="2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7.2</v>
      </c>
      <c r="CE634" s="1322">
        <f t="shared" si="2896"/>
        <v>8</v>
      </c>
      <c r="CF634" s="1322">
        <f t="shared" si="2896"/>
        <v>8</v>
      </c>
      <c r="CG634" s="1322">
        <f t="shared" si="2896"/>
        <v>8.5</v>
      </c>
      <c r="CH634" s="1322">
        <f t="shared" si="2896"/>
        <v>8.5</v>
      </c>
      <c r="CI634" s="1323">
        <f t="shared" si="2896"/>
        <v>9</v>
      </c>
      <c r="CJ634" s="1322">
        <f t="shared" si="2896"/>
        <v>9</v>
      </c>
      <c r="CK634" s="1322">
        <f t="shared" si="2896"/>
        <v>9.5</v>
      </c>
      <c r="CL634" s="1322">
        <f t="shared" si="2896"/>
        <v>9.5</v>
      </c>
      <c r="CM634" s="1322">
        <f t="shared" si="2896"/>
        <v>9.5</v>
      </c>
      <c r="CN634" s="1321">
        <f t="shared" si="2896"/>
        <v>9.5</v>
      </c>
      <c r="CO634" s="542" t="str">
        <f t="shared" si="2884"/>
        <v/>
      </c>
      <c r="CP634" s="543" t="str">
        <f t="shared" si="2884"/>
        <v/>
      </c>
      <c r="CQ634" s="543">
        <f t="shared" si="2884"/>
        <v>7.2</v>
      </c>
      <c r="CR634" s="543">
        <f t="shared" si="2884"/>
        <v>8</v>
      </c>
      <c r="CS634" s="543">
        <f t="shared" si="2884"/>
        <v>8</v>
      </c>
      <c r="CT634" s="543">
        <f t="shared" si="2884"/>
        <v>8.5</v>
      </c>
      <c r="CU634" s="544">
        <f t="shared" si="2884"/>
        <v>8.5</v>
      </c>
      <c r="CV634" s="544">
        <f t="shared" si="2884"/>
        <v>9</v>
      </c>
      <c r="CW634" s="544">
        <f t="shared" si="2884"/>
        <v>9</v>
      </c>
      <c r="CX634" s="543">
        <f t="shared" si="2885"/>
        <v>9.5</v>
      </c>
      <c r="CY634" s="543">
        <f t="shared" si="2885"/>
        <v>9.5</v>
      </c>
      <c r="CZ634" s="543">
        <f t="shared" si="2885"/>
        <v>9.5</v>
      </c>
      <c r="DA634" s="543">
        <f t="shared" si="2885"/>
        <v>9.5</v>
      </c>
      <c r="DB634" s="543" t="str">
        <f t="shared" si="2885"/>
        <v/>
      </c>
      <c r="DC634" s="542" t="str">
        <f t="shared" si="2885"/>
        <v/>
      </c>
      <c r="DD634" s="541" t="str">
        <f t="shared" si="2885"/>
        <v/>
      </c>
      <c r="DE634" s="645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0" t="s">
        <v>290</v>
      </c>
      <c r="B635" s="622" t="str">
        <f t="shared" ref="B635:R635" si="2897">IF(B634="","",B631*B634)</f>
        <v/>
      </c>
      <c r="C635" s="622" t="str">
        <f t="shared" si="2897"/>
        <v/>
      </c>
      <c r="D635" s="622" t="str">
        <f t="shared" si="2897"/>
        <v/>
      </c>
      <c r="E635" s="622" t="str">
        <f t="shared" si="2897"/>
        <v/>
      </c>
      <c r="F635" s="622" t="str">
        <f t="shared" si="2897"/>
        <v/>
      </c>
      <c r="G635" s="622" t="str">
        <f t="shared" si="2897"/>
        <v/>
      </c>
      <c r="H635" s="622" t="str">
        <f t="shared" si="2897"/>
        <v/>
      </c>
      <c r="I635" s="622" t="str">
        <f t="shared" si="2897"/>
        <v/>
      </c>
      <c r="J635" s="622" t="str">
        <f t="shared" si="2897"/>
        <v/>
      </c>
      <c r="K635" s="622" t="str">
        <f t="shared" si="2897"/>
        <v/>
      </c>
      <c r="L635" s="622" t="str">
        <f t="shared" si="2897"/>
        <v/>
      </c>
      <c r="M635" s="622" t="str">
        <f t="shared" si="2897"/>
        <v/>
      </c>
      <c r="N635" s="622" t="str">
        <f t="shared" si="2897"/>
        <v/>
      </c>
      <c r="O635" s="622" t="str">
        <f t="shared" si="2897"/>
        <v/>
      </c>
      <c r="P635" s="622" t="str">
        <f t="shared" si="2897"/>
        <v/>
      </c>
      <c r="Q635" s="622" t="str">
        <f t="shared" si="2897"/>
        <v/>
      </c>
      <c r="R635" s="622" t="str">
        <f t="shared" si="2897"/>
        <v/>
      </c>
      <c r="S635" s="704"/>
      <c r="T635" s="622">
        <f t="shared" ref="T635:AD635" si="2898">IF(T634="","",T631*T634)</f>
        <v>1080</v>
      </c>
      <c r="U635" s="622" t="str">
        <f t="shared" si="2898"/>
        <v/>
      </c>
      <c r="V635" s="622">
        <f t="shared" si="2898"/>
        <v>1080</v>
      </c>
      <c r="W635" s="622">
        <f t="shared" si="2898"/>
        <v>1080</v>
      </c>
      <c r="X635" s="622">
        <f t="shared" si="2898"/>
        <v>1080</v>
      </c>
      <c r="Y635" s="622">
        <f t="shared" si="2898"/>
        <v>1080</v>
      </c>
      <c r="Z635" s="622" t="str">
        <f t="shared" si="2898"/>
        <v/>
      </c>
      <c r="AA635" s="622" t="str">
        <f t="shared" si="2898"/>
        <v/>
      </c>
      <c r="AB635" s="622">
        <f t="shared" si="2898"/>
        <v>1080</v>
      </c>
      <c r="AC635" s="622" t="str">
        <f t="shared" si="2898"/>
        <v/>
      </c>
      <c r="AD635" s="622" t="str">
        <f t="shared" si="2898"/>
        <v/>
      </c>
      <c r="AE635" s="622"/>
      <c r="AF635" s="622"/>
      <c r="AG635" s="622"/>
      <c r="AH635" s="622"/>
      <c r="AI635" s="622"/>
      <c r="AJ635" s="622"/>
      <c r="AK635" s="704"/>
      <c r="AL635" s="622" t="str">
        <f t="shared" ref="AL635:AV635" si="2899">IF(AL634="","",AL631*AL634)</f>
        <v/>
      </c>
      <c r="AM635" s="622">
        <f t="shared" si="2899"/>
        <v>1380</v>
      </c>
      <c r="AN635" s="622" t="str">
        <f t="shared" si="2899"/>
        <v/>
      </c>
      <c r="AO635" s="622" t="str">
        <f t="shared" si="2899"/>
        <v/>
      </c>
      <c r="AP635" s="622" t="str">
        <f t="shared" si="2899"/>
        <v/>
      </c>
      <c r="AQ635" s="622">
        <f t="shared" si="2899"/>
        <v>1320</v>
      </c>
      <c r="AR635" s="622" t="str">
        <f t="shared" si="2899"/>
        <v/>
      </c>
      <c r="AS635" s="622" t="str">
        <f t="shared" si="2899"/>
        <v/>
      </c>
      <c r="AT635" s="622" t="str">
        <f t="shared" si="2899"/>
        <v/>
      </c>
      <c r="AU635" s="622" t="str">
        <f t="shared" si="2899"/>
        <v/>
      </c>
      <c r="AV635" s="622" t="str">
        <f t="shared" si="2899"/>
        <v/>
      </c>
      <c r="AW635" s="622"/>
      <c r="AX635" s="622"/>
      <c r="AY635" s="622"/>
      <c r="AZ635" s="622"/>
      <c r="BA635" s="622"/>
      <c r="BB635" s="622"/>
      <c r="BC635" s="704"/>
      <c r="BD635" s="622">
        <f t="shared" ref="BD635:BN635" si="2900">IF(BD634="","",BD631*BD634)</f>
        <v>1200</v>
      </c>
      <c r="BE635" s="622">
        <f t="shared" si="2900"/>
        <v>960</v>
      </c>
      <c r="BF635" s="622">
        <f t="shared" si="2900"/>
        <v>1020</v>
      </c>
      <c r="BG635" s="622">
        <f t="shared" si="2900"/>
        <v>1080</v>
      </c>
      <c r="BH635" s="622">
        <f t="shared" si="2900"/>
        <v>1350</v>
      </c>
      <c r="BI635" s="622">
        <f t="shared" si="2900"/>
        <v>1425</v>
      </c>
      <c r="BJ635" s="622">
        <f t="shared" si="2900"/>
        <v>1140</v>
      </c>
      <c r="BK635" s="622">
        <f t="shared" si="2900"/>
        <v>1020</v>
      </c>
      <c r="BL635" s="622">
        <f t="shared" si="2900"/>
        <v>1140</v>
      </c>
      <c r="BM635" s="622">
        <f t="shared" si="2900"/>
        <v>1140</v>
      </c>
      <c r="BN635" s="622">
        <f t="shared" si="2900"/>
        <v>1080</v>
      </c>
      <c r="BO635" s="622"/>
      <c r="BP635" s="622"/>
      <c r="BQ635" s="622"/>
      <c r="BR635" s="622"/>
      <c r="BS635" s="622"/>
      <c r="BT635" s="622"/>
      <c r="BU635" s="704"/>
      <c r="BV635" s="622" t="str">
        <f>IF(BV634="","",BV631*BV634)</f>
        <v/>
      </c>
      <c r="BW635" s="622">
        <f>IF(BW634="","",BW631*BW634)</f>
        <v>1050</v>
      </c>
      <c r="BX635" s="622">
        <f>IF(BX634="","",BX631*BX634)</f>
        <v>1080</v>
      </c>
      <c r="BY635" s="622">
        <f>IF(BY634="","",BY631*BY634)</f>
        <v>1080</v>
      </c>
      <c r="BZ635" s="878" t="str">
        <f>IF(DE635&lt;3,"",(SUM(B635:R635)-MIN(B635:R635)-MAX(B635:R635))/(DE635-2))</f>
        <v/>
      </c>
      <c r="CA635" s="878">
        <f>IF(DF635&lt;3,"",(SUM(T635:AJ635)-MIN(T635:AJ635)-MAX(T635:AJ635))/(DF635-2))</f>
        <v>1080</v>
      </c>
      <c r="CB635" s="878" t="str">
        <f>IF(DG635&lt;3,"",(SUM(AL635:BB635)-MIN(AL635:BB635)-MAX(AL635:BB635))/(DG635-2))</f>
        <v/>
      </c>
      <c r="CC635" s="879">
        <f>IF(DH635&lt;3,"",(SUM(BD635:BT635)-MIN(BD635:BT635)-MAX(BD635:BT635))/(DH635-2))</f>
        <v>1130</v>
      </c>
      <c r="CD635" s="1321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960</v>
      </c>
      <c r="CE635" s="1322">
        <f t="shared" ref="CE635:CN635" si="290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1020</v>
      </c>
      <c r="CF635" s="1322">
        <f t="shared" si="2901"/>
        <v>1020</v>
      </c>
      <c r="CG635" s="1322">
        <f t="shared" si="2901"/>
        <v>1080</v>
      </c>
      <c r="CH635" s="1322">
        <f t="shared" si="2901"/>
        <v>1080</v>
      </c>
      <c r="CI635" s="1323">
        <f t="shared" si="2901"/>
        <v>1140</v>
      </c>
      <c r="CJ635" s="1322">
        <f t="shared" si="2901"/>
        <v>1140</v>
      </c>
      <c r="CK635" s="1322">
        <f t="shared" si="2901"/>
        <v>1140</v>
      </c>
      <c r="CL635" s="1322">
        <f t="shared" si="2901"/>
        <v>1200</v>
      </c>
      <c r="CM635" s="1322">
        <f t="shared" si="2901"/>
        <v>1350</v>
      </c>
      <c r="CN635" s="1321">
        <f t="shared" si="2901"/>
        <v>1425</v>
      </c>
      <c r="CO635" s="542" t="str">
        <f t="shared" si="2884"/>
        <v/>
      </c>
      <c r="CP635" s="543" t="str">
        <f t="shared" si="2884"/>
        <v/>
      </c>
      <c r="CQ635" s="543">
        <f t="shared" si="2884"/>
        <v>960</v>
      </c>
      <c r="CR635" s="543">
        <f t="shared" si="2884"/>
        <v>1020</v>
      </c>
      <c r="CS635" s="543">
        <f t="shared" si="2884"/>
        <v>1020</v>
      </c>
      <c r="CT635" s="543">
        <f t="shared" si="2884"/>
        <v>1080</v>
      </c>
      <c r="CU635" s="544">
        <f t="shared" si="2884"/>
        <v>1080</v>
      </c>
      <c r="CV635" s="544">
        <f t="shared" si="2884"/>
        <v>1140</v>
      </c>
      <c r="CW635" s="544">
        <f t="shared" si="2884"/>
        <v>1140</v>
      </c>
      <c r="CX635" s="543">
        <f t="shared" si="2885"/>
        <v>1140</v>
      </c>
      <c r="CY635" s="543">
        <f t="shared" si="2885"/>
        <v>1200</v>
      </c>
      <c r="CZ635" s="543">
        <f t="shared" si="2885"/>
        <v>1350</v>
      </c>
      <c r="DA635" s="543">
        <f t="shared" si="2885"/>
        <v>1425</v>
      </c>
      <c r="DB635" s="543" t="str">
        <f t="shared" si="2885"/>
        <v/>
      </c>
      <c r="DC635" s="542" t="str">
        <f t="shared" si="2885"/>
        <v/>
      </c>
      <c r="DD635" s="541" t="str">
        <f t="shared" si="2885"/>
        <v/>
      </c>
      <c r="DE635" s="645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5"/>
      <c r="BV636" s="678"/>
      <c r="BW636" s="678"/>
      <c r="BX636" s="678"/>
      <c r="BY636" s="678"/>
      <c r="BZ636" s="582" t="str">
        <f t="shared" ref="BZ636:BZ643" si="2902">IF(DE636&lt;3,"",(SUM(B636:R636)-MIN(B636:R636)-MAX(B636:R636))/(DE636-2))</f>
        <v/>
      </c>
      <c r="CA636" s="582" t="str">
        <f t="shared" ref="CA636:CA643" si="2903">IF(DF636&lt;3,"",(SUM(T636:AJ636)-MIN(T636:AJ636)-MAX(T636:AJ636))/(DF636-2))</f>
        <v/>
      </c>
      <c r="CB636" s="582" t="str">
        <f t="shared" ref="CB636:CB643" si="2904">IF(DG636&lt;3,"",(SUM(AL636:BB636)-MIN(AL636:BB636)-MAX(AL636:BB636))/(DG636-2))</f>
        <v/>
      </c>
      <c r="CC636" s="679" t="str">
        <f t="shared" ref="CC636:CC643" si="2905">IF(DH636&lt;3,"",(SUM(BD636:BT636)-MIN(BD636:BT636)-MAX(BD636:BT636))/(DH636-2))</f>
        <v/>
      </c>
      <c r="CD636" s="1328"/>
      <c r="CE636" s="1328"/>
      <c r="CF636" s="1328"/>
      <c r="CG636" s="1328"/>
      <c r="CH636" s="1328"/>
      <c r="CI636" s="1328"/>
      <c r="CJ636" s="1328"/>
      <c r="CK636" s="1328"/>
      <c r="CL636" s="1328"/>
      <c r="CM636" s="1328"/>
      <c r="CN636" s="1328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2"/>
        <v/>
      </c>
      <c r="CA637" s="590" t="str">
        <f t="shared" si="2903"/>
        <v/>
      </c>
      <c r="CB637" s="590" t="str">
        <f t="shared" si="2904"/>
        <v/>
      </c>
      <c r="CC637" s="680" t="str">
        <f t="shared" si="2905"/>
        <v/>
      </c>
      <c r="CD637" s="1321" t="str">
        <f t="shared" ref="CD637:CJ639" si="2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2" t="str">
        <f t="shared" si="2906"/>
        <v/>
      </c>
      <c r="CF637" s="1322" t="str">
        <f t="shared" si="2906"/>
        <v/>
      </c>
      <c r="CG637" s="1322" t="str">
        <f t="shared" si="2906"/>
        <v/>
      </c>
      <c r="CH637" s="1322" t="str">
        <f t="shared" si="2906"/>
        <v/>
      </c>
      <c r="CI637" s="1323" t="str">
        <f t="shared" si="2906"/>
        <v/>
      </c>
      <c r="CJ637" s="1322" t="str">
        <f t="shared" si="2906"/>
        <v/>
      </c>
      <c r="CK637" s="1322" t="str">
        <f t="shared" ref="CK637:CN639" si="290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2" t="str">
        <f t="shared" si="2907"/>
        <v/>
      </c>
      <c r="CM637" s="1322" t="str">
        <f t="shared" si="2907"/>
        <v/>
      </c>
      <c r="CN637" s="1321" t="str">
        <f t="shared" si="2907"/>
        <v/>
      </c>
      <c r="CO637" s="542" t="str">
        <f t="shared" ref="CO637:CO642" si="290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0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1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1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1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924">COUNT(B637:R637)</f>
        <v>0</v>
      </c>
      <c r="DF637" s="99">
        <f t="shared" ref="DF637:DF642" si="2925">COUNT(T637:AJ637)</f>
        <v>0</v>
      </c>
      <c r="DG637" s="99">
        <f t="shared" ref="DG637:DG642" si="2926">COUNT(AL637:BB637)</f>
        <v>0</v>
      </c>
      <c r="DH637" s="99">
        <f t="shared" ref="DH637:DH642" si="2927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5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2"/>
        <v/>
      </c>
      <c r="CA638" s="590" t="str">
        <f t="shared" si="2903"/>
        <v/>
      </c>
      <c r="CB638" s="590" t="str">
        <f t="shared" si="2904"/>
        <v/>
      </c>
      <c r="CC638" s="680" t="str">
        <f t="shared" si="2905"/>
        <v/>
      </c>
      <c r="CD638" s="1321" t="str">
        <f t="shared" si="2906"/>
        <v/>
      </c>
      <c r="CE638" s="1322" t="str">
        <f t="shared" si="2906"/>
        <v/>
      </c>
      <c r="CF638" s="1322" t="str">
        <f t="shared" si="2906"/>
        <v/>
      </c>
      <c r="CG638" s="1322" t="str">
        <f t="shared" si="2906"/>
        <v/>
      </c>
      <c r="CH638" s="1322" t="str">
        <f t="shared" si="2906"/>
        <v/>
      </c>
      <c r="CI638" s="1323" t="str">
        <f t="shared" si="2906"/>
        <v/>
      </c>
      <c r="CJ638" s="1322" t="str">
        <f t="shared" si="2906"/>
        <v/>
      </c>
      <c r="CK638" s="1322" t="str">
        <f t="shared" si="2907"/>
        <v/>
      </c>
      <c r="CL638" s="1322" t="str">
        <f t="shared" si="2907"/>
        <v/>
      </c>
      <c r="CM638" s="1322" t="str">
        <f t="shared" si="2907"/>
        <v/>
      </c>
      <c r="CN638" s="1321" t="str">
        <f t="shared" si="2907"/>
        <v/>
      </c>
      <c r="CO638" s="542" t="str">
        <f t="shared" si="2908"/>
        <v/>
      </c>
      <c r="CP638" s="543" t="str">
        <f t="shared" si="2909"/>
        <v/>
      </c>
      <c r="CQ638" s="543" t="str">
        <f t="shared" si="2910"/>
        <v/>
      </c>
      <c r="CR638" s="543" t="str">
        <f t="shared" si="2911"/>
        <v/>
      </c>
      <c r="CS638" s="543" t="str">
        <f t="shared" si="2912"/>
        <v/>
      </c>
      <c r="CT638" s="543" t="str">
        <f t="shared" si="2913"/>
        <v/>
      </c>
      <c r="CU638" s="544" t="str">
        <f t="shared" si="2914"/>
        <v/>
      </c>
      <c r="CV638" s="544" t="str">
        <f t="shared" si="2915"/>
        <v/>
      </c>
      <c r="CW638" s="544" t="str">
        <f t="shared" si="2916"/>
        <v/>
      </c>
      <c r="CX638" s="543" t="str">
        <f t="shared" si="2917"/>
        <v/>
      </c>
      <c r="CY638" s="543" t="str">
        <f t="shared" si="2918"/>
        <v/>
      </c>
      <c r="CZ638" s="543" t="str">
        <f t="shared" si="2919"/>
        <v/>
      </c>
      <c r="DA638" s="543" t="str">
        <f t="shared" si="2920"/>
        <v/>
      </c>
      <c r="DB638" s="543" t="str">
        <f t="shared" si="2921"/>
        <v/>
      </c>
      <c r="DC638" s="542" t="str">
        <f t="shared" si="2922"/>
        <v/>
      </c>
      <c r="DD638" s="541" t="str">
        <f t="shared" si="2923"/>
        <v/>
      </c>
      <c r="DE638" s="645">
        <f t="shared" si="2924"/>
        <v>0</v>
      </c>
      <c r="DF638" s="99">
        <f t="shared" si="2925"/>
        <v>0</v>
      </c>
      <c r="DG638" s="99">
        <f t="shared" si="2926"/>
        <v>0</v>
      </c>
      <c r="DH638" s="99">
        <f t="shared" si="2927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3" t="s">
        <v>288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2"/>
        <v/>
      </c>
      <c r="CA639" s="590" t="str">
        <f t="shared" si="2903"/>
        <v/>
      </c>
      <c r="CB639" s="590" t="str">
        <f t="shared" si="2904"/>
        <v/>
      </c>
      <c r="CC639" s="680" t="str">
        <f t="shared" si="2905"/>
        <v/>
      </c>
      <c r="CD639" s="1321" t="str">
        <f t="shared" si="2906"/>
        <v/>
      </c>
      <c r="CE639" s="1322" t="str">
        <f t="shared" si="2906"/>
        <v/>
      </c>
      <c r="CF639" s="1322" t="str">
        <f t="shared" si="2906"/>
        <v/>
      </c>
      <c r="CG639" s="1322" t="str">
        <f t="shared" si="2906"/>
        <v/>
      </c>
      <c r="CH639" s="1322" t="str">
        <f t="shared" si="2906"/>
        <v/>
      </c>
      <c r="CI639" s="1323" t="str">
        <f t="shared" si="2906"/>
        <v/>
      </c>
      <c r="CJ639" s="1322" t="str">
        <f t="shared" si="2906"/>
        <v/>
      </c>
      <c r="CK639" s="1322" t="str">
        <f t="shared" si="2907"/>
        <v/>
      </c>
      <c r="CL639" s="1322" t="str">
        <f t="shared" si="2907"/>
        <v/>
      </c>
      <c r="CM639" s="1322" t="str">
        <f t="shared" si="2907"/>
        <v/>
      </c>
      <c r="CN639" s="1321" t="str">
        <f t="shared" si="2907"/>
        <v/>
      </c>
      <c r="CO639" s="542" t="str">
        <f t="shared" si="2908"/>
        <v/>
      </c>
      <c r="CP639" s="543" t="str">
        <f t="shared" si="2909"/>
        <v/>
      </c>
      <c r="CQ639" s="543" t="str">
        <f t="shared" si="2910"/>
        <v/>
      </c>
      <c r="CR639" s="543" t="str">
        <f t="shared" si="2911"/>
        <v/>
      </c>
      <c r="CS639" s="543" t="str">
        <f t="shared" si="2912"/>
        <v/>
      </c>
      <c r="CT639" s="543" t="str">
        <f t="shared" si="2913"/>
        <v/>
      </c>
      <c r="CU639" s="544" t="str">
        <f t="shared" si="2914"/>
        <v/>
      </c>
      <c r="CV639" s="544" t="str">
        <f t="shared" si="2915"/>
        <v/>
      </c>
      <c r="CW639" s="544" t="str">
        <f t="shared" si="2916"/>
        <v/>
      </c>
      <c r="CX639" s="543" t="str">
        <f t="shared" si="2917"/>
        <v/>
      </c>
      <c r="CY639" s="543" t="str">
        <f t="shared" si="2918"/>
        <v/>
      </c>
      <c r="CZ639" s="543" t="str">
        <f t="shared" si="2919"/>
        <v/>
      </c>
      <c r="DA639" s="543" t="str">
        <f t="shared" si="2920"/>
        <v/>
      </c>
      <c r="DB639" s="543" t="str">
        <f t="shared" si="2921"/>
        <v/>
      </c>
      <c r="DC639" s="542" t="str">
        <f t="shared" si="2922"/>
        <v/>
      </c>
      <c r="DD639" s="541" t="str">
        <f t="shared" si="2923"/>
        <v/>
      </c>
      <c r="DE639" s="645">
        <f t="shared" si="2924"/>
        <v>0</v>
      </c>
      <c r="DF639" s="99">
        <f t="shared" si="2925"/>
        <v>0</v>
      </c>
      <c r="DG639" s="99">
        <f t="shared" si="2926"/>
        <v>0</v>
      </c>
      <c r="DH639" s="99">
        <f t="shared" si="2927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0" t="s">
        <v>226</v>
      </c>
      <c r="B640" s="625">
        <f>'Data 4'!B73</f>
        <v>0</v>
      </c>
      <c r="C640" s="625">
        <f>'Data 4'!C73</f>
        <v>0</v>
      </c>
      <c r="D640" s="625">
        <f>'Data 4'!D73</f>
        <v>0</v>
      </c>
      <c r="E640" s="625">
        <f>'Data 4'!E73</f>
        <v>0</v>
      </c>
      <c r="F640" s="625">
        <f>'Data 4'!F73</f>
        <v>0</v>
      </c>
      <c r="G640" s="625">
        <f>'Data 4'!G73</f>
        <v>0</v>
      </c>
      <c r="H640" s="625">
        <f>'Data 4'!H73</f>
        <v>0</v>
      </c>
      <c r="I640" s="625">
        <f>'Data 4'!I73</f>
        <v>0</v>
      </c>
      <c r="J640" s="625">
        <f>'Data 4'!J73</f>
        <v>0</v>
      </c>
      <c r="K640" s="625">
        <f>'Data 4'!K73</f>
        <v>0</v>
      </c>
      <c r="L640" s="625">
        <f>'Data 4'!L73</f>
        <v>0</v>
      </c>
      <c r="M640" s="625">
        <f>'Data 4'!M73</f>
        <v>0</v>
      </c>
      <c r="N640" s="625">
        <f>'Data 4'!N73</f>
        <v>0</v>
      </c>
      <c r="O640" s="625">
        <f>'Data 4'!O73</f>
        <v>0</v>
      </c>
      <c r="P640" s="625">
        <f>'Data 4'!P73</f>
        <v>0</v>
      </c>
      <c r="Q640" s="625">
        <f>'Data 4'!Q73</f>
        <v>0</v>
      </c>
      <c r="R640" s="625">
        <f>'Data 4'!R73</f>
        <v>0</v>
      </c>
      <c r="S640" s="644"/>
      <c r="T640" s="625">
        <f>'Data 4'!T73</f>
        <v>0.16904987546699876</v>
      </c>
      <c r="U640" s="625">
        <f>'Data 4'!U73</f>
        <v>0</v>
      </c>
      <c r="V640" s="625">
        <f>'Data 4'!V73</f>
        <v>0.11217262053015475</v>
      </c>
      <c r="W640" s="625">
        <f>'Data 4'!W73</f>
        <v>8.4563714196762133E-2</v>
      </c>
      <c r="X640" s="625">
        <f>'Data 4'!X73</f>
        <v>0.11275161892901618</v>
      </c>
      <c r="Y640" s="625">
        <f>'Data 4'!Y73</f>
        <v>0.11275161892901618</v>
      </c>
      <c r="Z640" s="625">
        <f>'Data 4'!Z73</f>
        <v>0</v>
      </c>
      <c r="AA640" s="625">
        <f>'Data 4'!AA73</f>
        <v>0</v>
      </c>
      <c r="AB640" s="625">
        <f>'Data 4'!AB73</f>
        <v>0.16912742839352427</v>
      </c>
      <c r="AC640" s="625">
        <f>'Data 4'!AC73</f>
        <v>0</v>
      </c>
      <c r="AD640" s="625">
        <f>'Data 4'!AD73</f>
        <v>0</v>
      </c>
      <c r="AE640" s="625"/>
      <c r="AF640" s="625"/>
      <c r="AG640" s="625"/>
      <c r="AH640" s="625"/>
      <c r="AI640" s="625"/>
      <c r="AJ640" s="625"/>
      <c r="AK640" s="644"/>
      <c r="AL640" s="625">
        <f>'Data 4'!AL73</f>
        <v>0</v>
      </c>
      <c r="AM640" s="625">
        <f>'Data 4'!AM73</f>
        <v>0.22882531008717311</v>
      </c>
      <c r="AN640" s="625">
        <f>'Data 4'!AN73</f>
        <v>0.10936052303860522</v>
      </c>
      <c r="AO640" s="625">
        <f>'Data 4'!AO73</f>
        <v>9.3737591175947335E-2</v>
      </c>
      <c r="AP640" s="625">
        <f>'Data 4'!AP73</f>
        <v>9.3737591175947335E-2</v>
      </c>
      <c r="AQ640" s="625">
        <f>'Data 4'!AQ73</f>
        <v>0.14649955168119552</v>
      </c>
      <c r="AR640" s="625">
        <f>'Data 4'!AR73</f>
        <v>0</v>
      </c>
      <c r="AS640" s="625">
        <f>'Data 4'!AS73</f>
        <v>0</v>
      </c>
      <c r="AT640" s="625">
        <f>'Data 4'!AT73</f>
        <v>0</v>
      </c>
      <c r="AU640" s="625">
        <f>'Data 4'!AU73</f>
        <v>0</v>
      </c>
      <c r="AV640" s="625">
        <f>'Data 4'!AV73</f>
        <v>0</v>
      </c>
      <c r="AW640" s="625"/>
      <c r="AX640" s="625"/>
      <c r="AY640" s="625"/>
      <c r="AZ640" s="625"/>
      <c r="BA640" s="625"/>
      <c r="BB640" s="625"/>
      <c r="BC640" s="644"/>
      <c r="BD640" s="625">
        <f>'Data 4'!BD73</f>
        <v>0.25742628891656283</v>
      </c>
      <c r="BE640" s="625">
        <f>'Data 4'!BE73</f>
        <v>0.38137551681195514</v>
      </c>
      <c r="BF640" s="625">
        <f>'Data 4'!BF73</f>
        <v>0.28185115815691159</v>
      </c>
      <c r="BG640" s="625">
        <f>'Data 4'!BG73</f>
        <v>0.23487596513075962</v>
      </c>
      <c r="BH640" s="625">
        <f>'Data 4'!BH73</f>
        <v>0.25588569863013694</v>
      </c>
      <c r="BI640" s="625">
        <f>'Data 4'!BI73</f>
        <v>0.7429627895392279</v>
      </c>
      <c r="BJ640" s="625">
        <f>'Data 4'!BJ73</f>
        <v>0.32612004981320053</v>
      </c>
      <c r="BK640" s="625">
        <f>'Data 4'!BK73</f>
        <v>0.17615697384806972</v>
      </c>
      <c r="BL640" s="625">
        <f>'Data 4'!BL73</f>
        <v>0.32612004981320053</v>
      </c>
      <c r="BM640" s="625">
        <f>'Data 4'!BM73</f>
        <v>0.35231394769613944</v>
      </c>
      <c r="BN640" s="625">
        <f>'Data 4'!BN73</f>
        <v>0.19306971668742215</v>
      </c>
      <c r="BO640" s="625"/>
      <c r="BP640" s="625"/>
      <c r="BQ640" s="625"/>
      <c r="BR640" s="625"/>
      <c r="BS640" s="625"/>
      <c r="BT640" s="625"/>
      <c r="BU640" s="644"/>
      <c r="BV640" s="625">
        <f>'Data 4'!BV73</f>
        <v>0</v>
      </c>
      <c r="BW640" s="625">
        <f>'Data 4'!BW73</f>
        <v>0</v>
      </c>
      <c r="BX640" s="625">
        <f>'Data 4'!BX73</f>
        <v>1.8116438356164381E-2</v>
      </c>
      <c r="BY640" s="625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32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0.17615697384806972</v>
      </c>
      <c r="CE640" s="1325">
        <f t="shared" ref="CE640:CN640" si="29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0.19306971668742215</v>
      </c>
      <c r="CF640" s="1325">
        <f t="shared" si="2928"/>
        <v>0.23487596513075962</v>
      </c>
      <c r="CG640" s="1325">
        <f t="shared" si="2928"/>
        <v>0.25588569863013694</v>
      </c>
      <c r="CH640" s="1325">
        <f t="shared" si="2928"/>
        <v>0.25742628891656283</v>
      </c>
      <c r="CI640" s="1326">
        <f t="shared" si="2928"/>
        <v>0.28185115815691159</v>
      </c>
      <c r="CJ640" s="1325">
        <f t="shared" si="2928"/>
        <v>0.32612004981320053</v>
      </c>
      <c r="CK640" s="1325">
        <f t="shared" si="2928"/>
        <v>0.32612004981320053</v>
      </c>
      <c r="CL640" s="1325">
        <f t="shared" si="2928"/>
        <v>0.35231394769613944</v>
      </c>
      <c r="CM640" s="1325">
        <f t="shared" si="2928"/>
        <v>0.38137551681195514</v>
      </c>
      <c r="CN640" s="1324">
        <f t="shared" si="2928"/>
        <v>0.7429627895392279</v>
      </c>
      <c r="CO640" s="530" t="str">
        <f t="shared" si="2908"/>
        <v/>
      </c>
      <c r="CP640" s="531" t="str">
        <f t="shared" si="2909"/>
        <v/>
      </c>
      <c r="CQ640" s="531">
        <f t="shared" si="2910"/>
        <v>0.17615697384806972</v>
      </c>
      <c r="CR640" s="531">
        <f t="shared" si="2911"/>
        <v>0.19306971668742215</v>
      </c>
      <c r="CS640" s="531">
        <f t="shared" si="2912"/>
        <v>0.23487596513075962</v>
      </c>
      <c r="CT640" s="531">
        <f t="shared" si="2913"/>
        <v>0.25588569863013694</v>
      </c>
      <c r="CU640" s="532">
        <f t="shared" si="2914"/>
        <v>0.25742628891656283</v>
      </c>
      <c r="CV640" s="532">
        <f t="shared" si="2915"/>
        <v>0.28185115815691159</v>
      </c>
      <c r="CW640" s="532">
        <f t="shared" si="2916"/>
        <v>0.32612004981320053</v>
      </c>
      <c r="CX640" s="531">
        <f t="shared" si="2917"/>
        <v>0.32612004981320053</v>
      </c>
      <c r="CY640" s="531">
        <f t="shared" si="2918"/>
        <v>0.35231394769613944</v>
      </c>
      <c r="CZ640" s="531">
        <f t="shared" si="2919"/>
        <v>0.38137551681195514</v>
      </c>
      <c r="DA640" s="531">
        <f t="shared" si="2920"/>
        <v>0.7429627895392279</v>
      </c>
      <c r="DB640" s="531" t="str">
        <f t="shared" si="2921"/>
        <v/>
      </c>
      <c r="DC640" s="530" t="str">
        <f t="shared" si="2922"/>
        <v/>
      </c>
      <c r="DD640" s="529" t="str">
        <f t="shared" si="2923"/>
        <v/>
      </c>
      <c r="DE640" s="645">
        <f t="shared" si="2924"/>
        <v>17</v>
      </c>
      <c r="DF640" s="99">
        <f t="shared" si="2925"/>
        <v>11</v>
      </c>
      <c r="DG640" s="99">
        <f t="shared" si="2926"/>
        <v>11</v>
      </c>
      <c r="DH640" s="99">
        <f t="shared" si="2927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3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902"/>
        <v/>
      </c>
      <c r="CA641" s="590" t="str">
        <f t="shared" si="2903"/>
        <v/>
      </c>
      <c r="CB641" s="590" t="str">
        <f t="shared" si="2904"/>
        <v/>
      </c>
      <c r="CC641" s="680" t="str">
        <f t="shared" si="2905"/>
        <v/>
      </c>
      <c r="CD641" s="1321" t="str">
        <f t="shared" ref="CD641:CN641" si="29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2" t="str">
        <f t="shared" si="2929"/>
        <v/>
      </c>
      <c r="CF641" s="1322" t="str">
        <f t="shared" si="2929"/>
        <v/>
      </c>
      <c r="CG641" s="1322" t="str">
        <f t="shared" si="2929"/>
        <v/>
      </c>
      <c r="CH641" s="1322" t="str">
        <f t="shared" si="2929"/>
        <v/>
      </c>
      <c r="CI641" s="1323" t="str">
        <f t="shared" si="2929"/>
        <v/>
      </c>
      <c r="CJ641" s="1322" t="str">
        <f t="shared" si="2929"/>
        <v/>
      </c>
      <c r="CK641" s="1322" t="str">
        <f t="shared" si="2929"/>
        <v/>
      </c>
      <c r="CL641" s="1322" t="str">
        <f t="shared" si="2929"/>
        <v/>
      </c>
      <c r="CM641" s="1322" t="str">
        <f t="shared" si="2929"/>
        <v/>
      </c>
      <c r="CN641" s="1321" t="str">
        <f t="shared" si="2929"/>
        <v/>
      </c>
      <c r="CO641" s="542" t="str">
        <f t="shared" si="2908"/>
        <v/>
      </c>
      <c r="CP641" s="543" t="str">
        <f t="shared" si="2909"/>
        <v/>
      </c>
      <c r="CQ641" s="543" t="str">
        <f t="shared" si="2910"/>
        <v/>
      </c>
      <c r="CR641" s="543" t="str">
        <f t="shared" si="2911"/>
        <v/>
      </c>
      <c r="CS641" s="543" t="str">
        <f t="shared" si="2912"/>
        <v/>
      </c>
      <c r="CT641" s="543" t="str">
        <f t="shared" si="2913"/>
        <v/>
      </c>
      <c r="CU641" s="544" t="str">
        <f t="shared" si="2914"/>
        <v/>
      </c>
      <c r="CV641" s="544" t="str">
        <f t="shared" si="2915"/>
        <v/>
      </c>
      <c r="CW641" s="544" t="str">
        <f t="shared" si="2916"/>
        <v/>
      </c>
      <c r="CX641" s="543" t="str">
        <f t="shared" si="2917"/>
        <v/>
      </c>
      <c r="CY641" s="543" t="str">
        <f t="shared" si="2918"/>
        <v/>
      </c>
      <c r="CZ641" s="543" t="str">
        <f t="shared" si="2919"/>
        <v/>
      </c>
      <c r="DA641" s="543" t="str">
        <f t="shared" si="2920"/>
        <v/>
      </c>
      <c r="DB641" s="543" t="str">
        <f t="shared" si="2921"/>
        <v/>
      </c>
      <c r="DC641" s="542" t="str">
        <f t="shared" si="2922"/>
        <v/>
      </c>
      <c r="DD641" s="541" t="str">
        <f t="shared" si="2923"/>
        <v/>
      </c>
      <c r="DE641" s="645">
        <f t="shared" si="2924"/>
        <v>0</v>
      </c>
      <c r="DF641" s="99">
        <f t="shared" si="2925"/>
        <v>0</v>
      </c>
      <c r="DG641" s="99">
        <f t="shared" si="2926"/>
        <v>0</v>
      </c>
      <c r="DH641" s="99">
        <f t="shared" si="2927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0" t="s">
        <v>290</v>
      </c>
      <c r="B642" s="622">
        <f>'Data 4'!B74</f>
        <v>0</v>
      </c>
      <c r="C642" s="622">
        <f>'Data 4'!C74</f>
        <v>0</v>
      </c>
      <c r="D642" s="622">
        <f>'Data 4'!D74</f>
        <v>0</v>
      </c>
      <c r="E642" s="622">
        <f>'Data 4'!E74</f>
        <v>0</v>
      </c>
      <c r="F642" s="622">
        <f>'Data 4'!F74</f>
        <v>0</v>
      </c>
      <c r="G642" s="622">
        <f>'Data 4'!G74</f>
        <v>0</v>
      </c>
      <c r="H642" s="622">
        <f>'Data 4'!H74</f>
        <v>0</v>
      </c>
      <c r="I642" s="622">
        <f>'Data 4'!I74</f>
        <v>0</v>
      </c>
      <c r="J642" s="622">
        <f>'Data 4'!J74</f>
        <v>0</v>
      </c>
      <c r="K642" s="622">
        <f>'Data 4'!K74</f>
        <v>0</v>
      </c>
      <c r="L642" s="622">
        <f>'Data 4'!L74</f>
        <v>0</v>
      </c>
      <c r="M642" s="622">
        <f>'Data 4'!M74</f>
        <v>0</v>
      </c>
      <c r="N642" s="622">
        <f>'Data 4'!N74</f>
        <v>0</v>
      </c>
      <c r="O642" s="622">
        <f>'Data 4'!O74</f>
        <v>0</v>
      </c>
      <c r="P642" s="622">
        <f>'Data 4'!P74</f>
        <v>0</v>
      </c>
      <c r="Q642" s="622">
        <f>'Data 4'!Q74</f>
        <v>0</v>
      </c>
      <c r="R642" s="622">
        <f>'Data 4'!R74</f>
        <v>0</v>
      </c>
      <c r="S642" s="654"/>
      <c r="T642" s="622">
        <f>'Data 4'!T74</f>
        <v>2760</v>
      </c>
      <c r="U642" s="622">
        <f>'Data 4'!U74</f>
        <v>0</v>
      </c>
      <c r="V642" s="622">
        <f>'Data 4'!V74</f>
        <v>2880</v>
      </c>
      <c r="W642" s="622">
        <f>'Data 4'!W74</f>
        <v>1080</v>
      </c>
      <c r="X642" s="622">
        <f>'Data 4'!X74</f>
        <v>1080</v>
      </c>
      <c r="Y642" s="622">
        <f>'Data 4'!Y74</f>
        <v>1080</v>
      </c>
      <c r="Z642" s="622">
        <f>'Data 4'!Z74</f>
        <v>0</v>
      </c>
      <c r="AA642" s="622">
        <f>'Data 4'!AA74</f>
        <v>0</v>
      </c>
      <c r="AB642" s="622">
        <f>'Data 4'!AB74</f>
        <v>1080</v>
      </c>
      <c r="AC642" s="622">
        <f>'Data 4'!AC74</f>
        <v>0</v>
      </c>
      <c r="AD642" s="622">
        <f>'Data 4'!AD74</f>
        <v>0</v>
      </c>
      <c r="AE642" s="622"/>
      <c r="AF642" s="622"/>
      <c r="AG642" s="622"/>
      <c r="AH642" s="622"/>
      <c r="AI642" s="622"/>
      <c r="AJ642" s="622"/>
      <c r="AK642" s="654"/>
      <c r="AL642" s="622">
        <f>'Data 4'!AL74</f>
        <v>0</v>
      </c>
      <c r="AM642" s="622">
        <f>'Data 4'!AM74</f>
        <v>3360</v>
      </c>
      <c r="AN642" s="622">
        <f>'Data 4'!AN74</f>
        <v>0</v>
      </c>
      <c r="AO642" s="622">
        <f>'Data 4'!AO74</f>
        <v>936</v>
      </c>
      <c r="AP642" s="622">
        <f>'Data 4'!AP74</f>
        <v>1056</v>
      </c>
      <c r="AQ642" s="622">
        <f>'Data 4'!AQ74</f>
        <v>2184</v>
      </c>
      <c r="AR642" s="622">
        <f>'Data 4'!AR74</f>
        <v>0</v>
      </c>
      <c r="AS642" s="622">
        <f>'Data 4'!AS74</f>
        <v>0</v>
      </c>
      <c r="AT642" s="622">
        <f>'Data 4'!AT74</f>
        <v>0</v>
      </c>
      <c r="AU642" s="622">
        <f>'Data 4'!AU74</f>
        <v>0</v>
      </c>
      <c r="AV642" s="622">
        <f>'Data 4'!AV74</f>
        <v>0</v>
      </c>
      <c r="AW642" s="622"/>
      <c r="AX642" s="622"/>
      <c r="AY642" s="622"/>
      <c r="AZ642" s="622"/>
      <c r="BA642" s="622"/>
      <c r="BB642" s="622"/>
      <c r="BC642" s="654"/>
      <c r="BD642" s="622">
        <f>'Data 4'!BD74</f>
        <v>3600</v>
      </c>
      <c r="BE642" s="622">
        <f>'Data 4'!BE74</f>
        <v>4596</v>
      </c>
      <c r="BF642" s="622">
        <f>'Data 4'!BF74</f>
        <v>6060</v>
      </c>
      <c r="BG642" s="622">
        <f>'Data 4'!BG74</f>
        <v>5880</v>
      </c>
      <c r="BH642" s="622">
        <f>'Data 4'!BH74</f>
        <v>4950</v>
      </c>
      <c r="BI642" s="622">
        <f>'Data 4'!BI74</f>
        <v>7845</v>
      </c>
      <c r="BJ642" s="622">
        <f>'Data 4'!BJ74</f>
        <v>7260</v>
      </c>
      <c r="BK642" s="622">
        <f>'Data 4'!BK74</f>
        <v>5820</v>
      </c>
      <c r="BL642" s="622">
        <f>'Data 4'!BL74</f>
        <v>7200</v>
      </c>
      <c r="BM642" s="622">
        <f>'Data 4'!BM74</f>
        <v>5280</v>
      </c>
      <c r="BN642" s="622">
        <f>'Data 4'!BN74</f>
        <v>5760</v>
      </c>
      <c r="BO642" s="622"/>
      <c r="BP642" s="622"/>
      <c r="BQ642" s="622"/>
      <c r="BR642" s="622"/>
      <c r="BS642" s="622"/>
      <c r="BT642" s="622"/>
      <c r="BU642" s="654"/>
      <c r="BV642" s="622">
        <f>'Data 4'!BV74</f>
        <v>0</v>
      </c>
      <c r="BW642" s="622">
        <f>'Data 4'!BW74</f>
        <v>0</v>
      </c>
      <c r="BX642" s="622">
        <f>'Data 4'!BX74</f>
        <v>1680</v>
      </c>
      <c r="BY642" s="622">
        <f>'Data 4'!BY74</f>
        <v>6000</v>
      </c>
      <c r="BZ642" s="590">
        <f t="shared" si="2902"/>
        <v>0</v>
      </c>
      <c r="CA642" s="590">
        <f t="shared" si="2903"/>
        <v>786.66666666666663</v>
      </c>
      <c r="CB642" s="590">
        <f t="shared" si="2904"/>
        <v>464</v>
      </c>
      <c r="CC642" s="680">
        <f t="shared" si="2905"/>
        <v>5867.333333333333</v>
      </c>
      <c r="CD642" s="1321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3600</v>
      </c>
      <c r="CE642" s="1322">
        <f t="shared" ref="CE642:CN642" si="29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4596</v>
      </c>
      <c r="CF642" s="1322">
        <f t="shared" si="2930"/>
        <v>4950</v>
      </c>
      <c r="CG642" s="1322">
        <f t="shared" si="2930"/>
        <v>5280</v>
      </c>
      <c r="CH642" s="1322">
        <f t="shared" si="2930"/>
        <v>5760</v>
      </c>
      <c r="CI642" s="1323">
        <f t="shared" si="2930"/>
        <v>5820</v>
      </c>
      <c r="CJ642" s="1322">
        <f t="shared" si="2930"/>
        <v>5880</v>
      </c>
      <c r="CK642" s="1322">
        <f t="shared" si="2930"/>
        <v>6060</v>
      </c>
      <c r="CL642" s="1322">
        <f t="shared" si="2930"/>
        <v>7200</v>
      </c>
      <c r="CM642" s="1322">
        <f t="shared" si="2930"/>
        <v>7260</v>
      </c>
      <c r="CN642" s="1321">
        <f t="shared" si="2930"/>
        <v>7845</v>
      </c>
      <c r="CO642" s="542" t="str">
        <f t="shared" si="2908"/>
        <v/>
      </c>
      <c r="CP642" s="543" t="str">
        <f t="shared" si="2909"/>
        <v/>
      </c>
      <c r="CQ642" s="543">
        <f t="shared" si="2910"/>
        <v>3600</v>
      </c>
      <c r="CR642" s="543">
        <f t="shared" si="2911"/>
        <v>4596</v>
      </c>
      <c r="CS642" s="543">
        <f t="shared" si="2912"/>
        <v>4950</v>
      </c>
      <c r="CT642" s="543">
        <f t="shared" si="2913"/>
        <v>5280</v>
      </c>
      <c r="CU642" s="544">
        <f t="shared" si="2914"/>
        <v>5760</v>
      </c>
      <c r="CV642" s="544">
        <f t="shared" si="2915"/>
        <v>5820</v>
      </c>
      <c r="CW642" s="544">
        <f t="shared" si="2916"/>
        <v>5880</v>
      </c>
      <c r="CX642" s="543">
        <f t="shared" si="2917"/>
        <v>6060</v>
      </c>
      <c r="CY642" s="543">
        <f t="shared" si="2918"/>
        <v>7200</v>
      </c>
      <c r="CZ642" s="543">
        <f t="shared" si="2919"/>
        <v>7260</v>
      </c>
      <c r="DA642" s="543">
        <f t="shared" si="2920"/>
        <v>7845</v>
      </c>
      <c r="DB642" s="543" t="str">
        <f t="shared" si="2921"/>
        <v/>
      </c>
      <c r="DC642" s="542" t="str">
        <f t="shared" si="2922"/>
        <v/>
      </c>
      <c r="DD642" s="541" t="str">
        <f t="shared" si="2923"/>
        <v/>
      </c>
      <c r="DE642" s="645">
        <f t="shared" si="2924"/>
        <v>17</v>
      </c>
      <c r="DF642" s="99">
        <f t="shared" si="2925"/>
        <v>11</v>
      </c>
      <c r="DG642" s="99">
        <f t="shared" si="2926"/>
        <v>11</v>
      </c>
      <c r="DH642" s="99">
        <f t="shared" si="2927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902"/>
        <v/>
      </c>
      <c r="CA643" s="582" t="str">
        <f t="shared" si="2903"/>
        <v/>
      </c>
      <c r="CB643" s="582" t="str">
        <f t="shared" si="2904"/>
        <v/>
      </c>
      <c r="CC643" s="679" t="str">
        <f t="shared" si="2905"/>
        <v/>
      </c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328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9"/>
      <c r="CD644" s="1328"/>
      <c r="CE644" s="1328"/>
      <c r="CF644" s="1328"/>
      <c r="CG644" s="1328"/>
      <c r="CH644" s="1328"/>
      <c r="CI644" s="1328"/>
      <c r="CJ644" s="1328"/>
      <c r="CK644" s="1328"/>
      <c r="CL644" s="1328"/>
      <c r="CM644" s="1328"/>
      <c r="CN644" s="1328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0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1" t="str">
        <f t="shared" ref="CD645:CN645" si="29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931"/>
        <v/>
      </c>
      <c r="CF645" s="1322" t="str">
        <f t="shared" si="2931"/>
        <v/>
      </c>
      <c r="CG645" s="1322" t="str">
        <f t="shared" si="2931"/>
        <v/>
      </c>
      <c r="CH645" s="1322" t="str">
        <f t="shared" si="2931"/>
        <v/>
      </c>
      <c r="CI645" s="1323" t="str">
        <f t="shared" si="2931"/>
        <v/>
      </c>
      <c r="CJ645" s="1322" t="str">
        <f t="shared" si="2931"/>
        <v/>
      </c>
      <c r="CK645" s="1322" t="str">
        <f t="shared" si="2931"/>
        <v/>
      </c>
      <c r="CL645" s="1322" t="str">
        <f t="shared" si="2931"/>
        <v/>
      </c>
      <c r="CM645" s="1322" t="str">
        <f t="shared" si="2931"/>
        <v/>
      </c>
      <c r="CN645" s="1321" t="str">
        <f t="shared" si="2931"/>
        <v/>
      </c>
      <c r="CO645" s="542" t="str">
        <f t="shared" ref="CO645:CW649" si="29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2"/>
        <v/>
      </c>
      <c r="CQ645" s="543" t="str">
        <f t="shared" si="2932"/>
        <v/>
      </c>
      <c r="CR645" s="543" t="str">
        <f t="shared" si="2932"/>
        <v/>
      </c>
      <c r="CS645" s="543" t="str">
        <f t="shared" si="2932"/>
        <v/>
      </c>
      <c r="CT645" s="543" t="str">
        <f t="shared" si="2932"/>
        <v/>
      </c>
      <c r="CU645" s="544" t="str">
        <f t="shared" si="2932"/>
        <v/>
      </c>
      <c r="CV645" s="544" t="str">
        <f t="shared" si="2932"/>
        <v/>
      </c>
      <c r="CW645" s="544" t="str">
        <f t="shared" si="2932"/>
        <v/>
      </c>
      <c r="CX645" s="543" t="str">
        <f t="shared" ref="CX645:DD649" si="293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3"/>
        <v/>
      </c>
      <c r="CZ645" s="543" t="str">
        <f t="shared" si="2933"/>
        <v/>
      </c>
      <c r="DA645" s="543" t="str">
        <f t="shared" si="2933"/>
        <v/>
      </c>
      <c r="DB645" s="543" t="str">
        <f t="shared" si="2933"/>
        <v/>
      </c>
      <c r="DC645" s="542" t="str">
        <f t="shared" si="2933"/>
        <v/>
      </c>
      <c r="DD645" s="541" t="str">
        <f t="shared" si="2933"/>
        <v/>
      </c>
      <c r="DE645" s="645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ref="CE646:CN649" si="29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2" t="str">
        <f t="shared" si="2934"/>
        <v/>
      </c>
      <c r="CG646" s="1322" t="str">
        <f t="shared" si="2934"/>
        <v/>
      </c>
      <c r="CH646" s="1322" t="str">
        <f t="shared" si="2934"/>
        <v/>
      </c>
      <c r="CI646" s="1323" t="str">
        <f t="shared" si="2934"/>
        <v/>
      </c>
      <c r="CJ646" s="1322" t="str">
        <f t="shared" si="2934"/>
        <v/>
      </c>
      <c r="CK646" s="1322" t="str">
        <f t="shared" si="2934"/>
        <v/>
      </c>
      <c r="CL646" s="1322" t="str">
        <f t="shared" si="2934"/>
        <v/>
      </c>
      <c r="CM646" s="1322" t="str">
        <f t="shared" si="2934"/>
        <v/>
      </c>
      <c r="CN646" s="1321" t="str">
        <f t="shared" si="2934"/>
        <v/>
      </c>
      <c r="CO646" s="542" t="str">
        <f t="shared" si="2932"/>
        <v/>
      </c>
      <c r="CP646" s="543" t="str">
        <f t="shared" si="2932"/>
        <v/>
      </c>
      <c r="CQ646" s="543" t="str">
        <f t="shared" si="2932"/>
        <v/>
      </c>
      <c r="CR646" s="543" t="str">
        <f t="shared" si="2932"/>
        <v/>
      </c>
      <c r="CS646" s="543" t="str">
        <f t="shared" si="2932"/>
        <v/>
      </c>
      <c r="CT646" s="543" t="str">
        <f t="shared" si="2932"/>
        <v/>
      </c>
      <c r="CU646" s="544" t="str">
        <f t="shared" si="2932"/>
        <v/>
      </c>
      <c r="CV646" s="544" t="str">
        <f t="shared" si="2932"/>
        <v/>
      </c>
      <c r="CW646" s="544" t="str">
        <f t="shared" si="2932"/>
        <v/>
      </c>
      <c r="CX646" s="543" t="str">
        <f t="shared" si="2933"/>
        <v/>
      </c>
      <c r="CY646" s="543" t="str">
        <f t="shared" si="2933"/>
        <v/>
      </c>
      <c r="CZ646" s="543" t="str">
        <f t="shared" si="2933"/>
        <v/>
      </c>
      <c r="DA646" s="543" t="str">
        <f t="shared" si="2933"/>
        <v/>
      </c>
      <c r="DB646" s="543" t="str">
        <f t="shared" si="2933"/>
        <v/>
      </c>
      <c r="DC646" s="542" t="str">
        <f t="shared" si="2933"/>
        <v/>
      </c>
      <c r="DD646" s="541" t="str">
        <f t="shared" si="2933"/>
        <v/>
      </c>
      <c r="DE646" s="645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934"/>
        <v/>
      </c>
      <c r="CF647" s="1322" t="str">
        <f t="shared" si="2934"/>
        <v/>
      </c>
      <c r="CG647" s="1322" t="str">
        <f t="shared" si="2934"/>
        <v/>
      </c>
      <c r="CH647" s="1322" t="str">
        <f t="shared" si="2934"/>
        <v/>
      </c>
      <c r="CI647" s="1323" t="str">
        <f t="shared" si="2934"/>
        <v/>
      </c>
      <c r="CJ647" s="1322" t="str">
        <f t="shared" si="2934"/>
        <v/>
      </c>
      <c r="CK647" s="1322" t="str">
        <f t="shared" si="2934"/>
        <v/>
      </c>
      <c r="CL647" s="1322" t="str">
        <f t="shared" si="2934"/>
        <v/>
      </c>
      <c r="CM647" s="1322" t="str">
        <f t="shared" si="2934"/>
        <v/>
      </c>
      <c r="CN647" s="1321" t="str">
        <f t="shared" si="2934"/>
        <v/>
      </c>
      <c r="CO647" s="542" t="str">
        <f t="shared" si="2932"/>
        <v/>
      </c>
      <c r="CP647" s="543" t="str">
        <f t="shared" si="2932"/>
        <v/>
      </c>
      <c r="CQ647" s="543" t="str">
        <f t="shared" si="2932"/>
        <v/>
      </c>
      <c r="CR647" s="543" t="str">
        <f t="shared" si="2932"/>
        <v/>
      </c>
      <c r="CS647" s="543" t="str">
        <f t="shared" si="2932"/>
        <v/>
      </c>
      <c r="CT647" s="543" t="str">
        <f t="shared" si="2932"/>
        <v/>
      </c>
      <c r="CU647" s="544" t="str">
        <f t="shared" si="2932"/>
        <v/>
      </c>
      <c r="CV647" s="544" t="str">
        <f t="shared" si="2932"/>
        <v/>
      </c>
      <c r="CW647" s="544" t="str">
        <f t="shared" si="2932"/>
        <v/>
      </c>
      <c r="CX647" s="543" t="str">
        <f t="shared" si="2933"/>
        <v/>
      </c>
      <c r="CY647" s="543" t="str">
        <f t="shared" si="2933"/>
        <v/>
      </c>
      <c r="CZ647" s="543" t="str">
        <f t="shared" si="2933"/>
        <v/>
      </c>
      <c r="DA647" s="543" t="str">
        <f t="shared" si="2933"/>
        <v/>
      </c>
      <c r="DB647" s="543" t="str">
        <f t="shared" si="2933"/>
        <v/>
      </c>
      <c r="DC647" s="542" t="str">
        <f t="shared" si="2933"/>
        <v/>
      </c>
      <c r="DD647" s="541" t="str">
        <f t="shared" si="2933"/>
        <v/>
      </c>
      <c r="DE647" s="645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2" t="str">
        <f t="shared" si="2934"/>
        <v/>
      </c>
      <c r="CF648" s="1322" t="str">
        <f t="shared" si="2934"/>
        <v/>
      </c>
      <c r="CG648" s="1322" t="str">
        <f t="shared" si="2934"/>
        <v/>
      </c>
      <c r="CH648" s="1322" t="str">
        <f t="shared" si="2934"/>
        <v/>
      </c>
      <c r="CI648" s="1323" t="str">
        <f t="shared" si="2934"/>
        <v/>
      </c>
      <c r="CJ648" s="1322" t="str">
        <f t="shared" si="2934"/>
        <v/>
      </c>
      <c r="CK648" s="1322" t="str">
        <f t="shared" si="2934"/>
        <v/>
      </c>
      <c r="CL648" s="1322" t="str">
        <f t="shared" si="2934"/>
        <v/>
      </c>
      <c r="CM648" s="1322" t="str">
        <f t="shared" si="2934"/>
        <v/>
      </c>
      <c r="CN648" s="1321" t="str">
        <f t="shared" si="2934"/>
        <v/>
      </c>
      <c r="CO648" s="542" t="str">
        <f t="shared" si="2932"/>
        <v/>
      </c>
      <c r="CP648" s="543" t="str">
        <f t="shared" si="2932"/>
        <v/>
      </c>
      <c r="CQ648" s="543" t="str">
        <f t="shared" si="2932"/>
        <v/>
      </c>
      <c r="CR648" s="543" t="str">
        <f t="shared" si="2932"/>
        <v/>
      </c>
      <c r="CS648" s="543" t="str">
        <f t="shared" si="2932"/>
        <v/>
      </c>
      <c r="CT648" s="543" t="str">
        <f t="shared" si="2932"/>
        <v/>
      </c>
      <c r="CU648" s="544" t="str">
        <f t="shared" si="2932"/>
        <v/>
      </c>
      <c r="CV648" s="544" t="str">
        <f t="shared" si="2932"/>
        <v/>
      </c>
      <c r="CW648" s="544" t="str">
        <f t="shared" si="2932"/>
        <v/>
      </c>
      <c r="CX648" s="543" t="str">
        <f t="shared" si="2933"/>
        <v/>
      </c>
      <c r="CY648" s="543" t="str">
        <f t="shared" si="2933"/>
        <v/>
      </c>
      <c r="CZ648" s="543" t="str">
        <f t="shared" si="2933"/>
        <v/>
      </c>
      <c r="DA648" s="543" t="str">
        <f t="shared" si="2933"/>
        <v/>
      </c>
      <c r="DB648" s="543" t="str">
        <f t="shared" si="2933"/>
        <v/>
      </c>
      <c r="DC648" s="542" t="str">
        <f t="shared" si="2933"/>
        <v/>
      </c>
      <c r="DD648" s="541" t="str">
        <f t="shared" si="2933"/>
        <v/>
      </c>
      <c r="DE648" s="645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5"/>
      <c r="DJ648" s="638"/>
      <c r="DK648" s="638"/>
      <c r="DL648" s="638"/>
      <c r="DM648" s="638"/>
      <c r="DN648" s="638"/>
      <c r="DO648" s="638"/>
      <c r="DP648" s="638"/>
      <c r="DQ648" s="638"/>
      <c r="DR648" s="656"/>
    </row>
    <row r="649" spans="1:122" s="478" customFormat="1" ht="15.75" customHeight="1">
      <c r="A649" s="632" t="s">
        <v>226</v>
      </c>
      <c r="B649" s="625" t="str">
        <f>IF(B646="","",((B645*B646*B647*B648)*3630*$K$1)/B$46/365/$G$1)</f>
        <v/>
      </c>
      <c r="C649" s="625" t="str">
        <f t="shared" ref="C649:R649" si="2935">IF(C646="","",((C645*C646*C647*C648)*3630*$K$1)/C$46/365/$G$1)</f>
        <v/>
      </c>
      <c r="D649" s="625" t="str">
        <f t="shared" si="2935"/>
        <v/>
      </c>
      <c r="E649" s="625" t="str">
        <f t="shared" si="2935"/>
        <v/>
      </c>
      <c r="F649" s="625" t="str">
        <f t="shared" si="2935"/>
        <v/>
      </c>
      <c r="G649" s="625" t="str">
        <f t="shared" si="2935"/>
        <v/>
      </c>
      <c r="H649" s="625" t="str">
        <f t="shared" si="2935"/>
        <v/>
      </c>
      <c r="I649" s="625" t="str">
        <f t="shared" si="2935"/>
        <v/>
      </c>
      <c r="J649" s="625" t="str">
        <f t="shared" si="2935"/>
        <v/>
      </c>
      <c r="K649" s="625" t="str">
        <f t="shared" si="2935"/>
        <v/>
      </c>
      <c r="L649" s="625" t="str">
        <f t="shared" si="2935"/>
        <v/>
      </c>
      <c r="M649" s="625" t="str">
        <f t="shared" si="2935"/>
        <v/>
      </c>
      <c r="N649" s="625" t="str">
        <f t="shared" si="2935"/>
        <v/>
      </c>
      <c r="O649" s="625" t="str">
        <f t="shared" si="2935"/>
        <v/>
      </c>
      <c r="P649" s="625" t="str">
        <f t="shared" si="2935"/>
        <v/>
      </c>
      <c r="Q649" s="625" t="str">
        <f t="shared" si="2935"/>
        <v/>
      </c>
      <c r="R649" s="625" t="str">
        <f t="shared" si="2935"/>
        <v/>
      </c>
      <c r="S649" s="644"/>
      <c r="T649" s="625" t="str">
        <f>IF(T646="","",((T645*T646*T647*T648)*3630*$K$1)/T$46/365/$G$1)</f>
        <v/>
      </c>
      <c r="U649" s="625" t="str">
        <f t="shared" ref="U649" si="2936">IF(U646="","",((U645*U646*U647*U648)*3630*$K$1)/U$46/365/$G$1)</f>
        <v/>
      </c>
      <c r="V649" s="625" t="str">
        <f t="shared" ref="V649" si="2937">IF(V646="","",((V645*V646*V647*V648)*3630*$K$1)/V$46/365/$G$1)</f>
        <v/>
      </c>
      <c r="W649" s="625" t="str">
        <f t="shared" ref="W649" si="2938">IF(W646="","",((W645*W646*W647*W648)*3630*$K$1)/W$46/365/$G$1)</f>
        <v/>
      </c>
      <c r="X649" s="625" t="str">
        <f t="shared" ref="X649" si="2939">IF(X646="","",((X645*X646*X647*X648)*3630*$K$1)/X$46/365/$G$1)</f>
        <v/>
      </c>
      <c r="Y649" s="625" t="str">
        <f t="shared" ref="Y649" si="2940">IF(Y646="","",((Y645*Y646*Y647*Y648)*3630*$K$1)/Y$46/365/$G$1)</f>
        <v/>
      </c>
      <c r="Z649" s="625" t="str">
        <f t="shared" ref="Z649" si="2941">IF(Z646="","",((Z645*Z646*Z647*Z648)*3630*$K$1)/Z$46/365/$G$1)</f>
        <v/>
      </c>
      <c r="AA649" s="625" t="str">
        <f t="shared" ref="AA649" si="2942">IF(AA646="","",((AA645*AA646*AA647*AA648)*3630*$K$1)/AA$46/365/$G$1)</f>
        <v/>
      </c>
      <c r="AB649" s="625" t="str">
        <f t="shared" ref="AB649" si="2943">IF(AB646="","",((AB645*AB646*AB647*AB648)*3630*$K$1)/AB$46/365/$G$1)</f>
        <v/>
      </c>
      <c r="AC649" s="625" t="str">
        <f t="shared" ref="AC649" si="2944">IF(AC646="","",((AC645*AC646*AC647*AC648)*3630*$K$1)/AC$46/365/$G$1)</f>
        <v/>
      </c>
      <c r="AD649" s="625" t="str">
        <f t="shared" ref="AD649" si="2945">IF(AD646="","",((AD645*AD646*AD647*AD648)*3630*$K$1)/AD$46/365/$G$1)</f>
        <v/>
      </c>
      <c r="AE649" s="625" t="str">
        <f t="shared" ref="AE649" si="2946">IF(AE646="","",((AE645*AE646*AE647*AE648)*3630*$K$1)/AE$46/365/$G$1)</f>
        <v/>
      </c>
      <c r="AF649" s="625" t="str">
        <f t="shared" ref="AF649" si="2947">IF(AF646="","",((AF645*AF646*AF647*AF648)*3630*$K$1)/AF$46/365/$G$1)</f>
        <v/>
      </c>
      <c r="AG649" s="625" t="str">
        <f t="shared" ref="AG649" si="2948">IF(AG646="","",((AG645*AG646*AG647*AG648)*3630*$K$1)/AG$46/365/$G$1)</f>
        <v/>
      </c>
      <c r="AH649" s="625" t="str">
        <f t="shared" ref="AH649" si="2949">IF(AH646="","",((AH645*AH646*AH647*AH648)*3630*$K$1)/AH$46/365/$G$1)</f>
        <v/>
      </c>
      <c r="AI649" s="625" t="str">
        <f t="shared" ref="AI649" si="2950">IF(AI646="","",((AI645*AI646*AI647*AI648)*3630*$K$1)/AI$46/365/$G$1)</f>
        <v/>
      </c>
      <c r="AJ649" s="625" t="str">
        <f t="shared" ref="AJ649" si="2951">IF(AJ646="","",((AJ645*AJ646*AJ647*AJ648)*3630*$K$1)/AJ$46/365/$G$1)</f>
        <v/>
      </c>
      <c r="AK649" s="644"/>
      <c r="AL649" s="625" t="str">
        <f>IF(AL646="","",((AL645*AL646*AL647*AL648)*3630*$K$1)/AL$46/365/$G$1)</f>
        <v/>
      </c>
      <c r="AM649" s="625" t="str">
        <f t="shared" ref="AM649" si="2952">IF(AM646="","",((AM645*AM646*AM647*AM648)*3630*$K$1)/AM$46/365/$G$1)</f>
        <v/>
      </c>
      <c r="AN649" s="625" t="str">
        <f t="shared" ref="AN649" si="2953">IF(AN646="","",((AN645*AN646*AN647*AN648)*3630*$K$1)/AN$46/365/$G$1)</f>
        <v/>
      </c>
      <c r="AO649" s="625" t="str">
        <f t="shared" ref="AO649" si="2954">IF(AO646="","",((AO645*AO646*AO647*AO648)*3630*$K$1)/AO$46/365/$G$1)</f>
        <v/>
      </c>
      <c r="AP649" s="625" t="str">
        <f t="shared" ref="AP649" si="2955">IF(AP646="","",((AP645*AP646*AP647*AP648)*3630*$K$1)/AP$46/365/$G$1)</f>
        <v/>
      </c>
      <c r="AQ649" s="625" t="str">
        <f t="shared" ref="AQ649" si="2956">IF(AQ646="","",((AQ645*AQ646*AQ647*AQ648)*3630*$K$1)/AQ$46/365/$G$1)</f>
        <v/>
      </c>
      <c r="AR649" s="625" t="str">
        <f t="shared" ref="AR649" si="2957">IF(AR646="","",((AR645*AR646*AR647*AR648)*3630*$K$1)/AR$46/365/$G$1)</f>
        <v/>
      </c>
      <c r="AS649" s="625" t="str">
        <f t="shared" ref="AS649" si="2958">IF(AS646="","",((AS645*AS646*AS647*AS648)*3630*$K$1)/AS$46/365/$G$1)</f>
        <v/>
      </c>
      <c r="AT649" s="625" t="str">
        <f t="shared" ref="AT649" si="2959">IF(AT646="","",((AT645*AT646*AT647*AT648)*3630*$K$1)/AT$46/365/$G$1)</f>
        <v/>
      </c>
      <c r="AU649" s="625" t="str">
        <f t="shared" ref="AU649" si="2960">IF(AU646="","",((AU645*AU646*AU647*AU648)*3630*$K$1)/AU$46/365/$G$1)</f>
        <v/>
      </c>
      <c r="AV649" s="625" t="str">
        <f t="shared" ref="AV649" si="2961">IF(AV646="","",((AV645*AV646*AV647*AV648)*3630*$K$1)/AV$46/365/$G$1)</f>
        <v/>
      </c>
      <c r="AW649" s="625" t="str">
        <f t="shared" ref="AW649" si="2962">IF(AW646="","",((AW645*AW646*AW647*AW648)*3630*$K$1)/AW$46/365/$G$1)</f>
        <v/>
      </c>
      <c r="AX649" s="625" t="str">
        <f t="shared" ref="AX649" si="2963">IF(AX646="","",((AX645*AX646*AX647*AX648)*3630*$K$1)/AX$46/365/$G$1)</f>
        <v/>
      </c>
      <c r="AY649" s="625" t="str">
        <f t="shared" ref="AY649" si="2964">IF(AY646="","",((AY645*AY646*AY647*AY648)*3630*$K$1)/AY$46/365/$G$1)</f>
        <v/>
      </c>
      <c r="AZ649" s="625" t="str">
        <f t="shared" ref="AZ649" si="2965">IF(AZ646="","",((AZ645*AZ646*AZ647*AZ648)*3630*$K$1)/AZ$46/365/$G$1)</f>
        <v/>
      </c>
      <c r="BA649" s="625" t="str">
        <f t="shared" ref="BA649" si="2966">IF(BA646="","",((BA645*BA646*BA647*BA648)*3630*$K$1)/BA$46/365/$G$1)</f>
        <v/>
      </c>
      <c r="BB649" s="625" t="str">
        <f t="shared" ref="BB649" si="2967">IF(BB646="","",((BB645*BB646*BB647*BB648)*3630*$K$1)/BB$46/365/$G$1)</f>
        <v/>
      </c>
      <c r="BC649" s="644"/>
      <c r="BD649" s="625" t="str">
        <f>IF(BD646="","",((BD645*BD646*BD647*BD648)*3630*$K$1)/BD$46/365/$G$1)</f>
        <v/>
      </c>
      <c r="BE649" s="625" t="str">
        <f t="shared" ref="BE649" si="2968">IF(BE646="","",((BE645*BE646*BE647*BE648)*3630*$K$1)/BE$46/365/$G$1)</f>
        <v/>
      </c>
      <c r="BF649" s="625" t="str">
        <f t="shared" ref="BF649" si="2969">IF(BF646="","",((BF645*BF646*BF647*BF648)*3630*$K$1)/BF$46/365/$G$1)</f>
        <v/>
      </c>
      <c r="BG649" s="625" t="str">
        <f t="shared" ref="BG649" si="2970">IF(BG646="","",((BG645*BG646*BG647*BG648)*3630*$K$1)/BG$46/365/$G$1)</f>
        <v/>
      </c>
      <c r="BH649" s="625" t="str">
        <f t="shared" ref="BH649" si="2971">IF(BH646="","",((BH645*BH646*BH647*BH648)*3630*$K$1)/BH$46/365/$G$1)</f>
        <v/>
      </c>
      <c r="BI649" s="625" t="str">
        <f t="shared" ref="BI649" si="2972">IF(BI646="","",((BI645*BI646*BI647*BI648)*3630*$K$1)/BI$46/365/$G$1)</f>
        <v/>
      </c>
      <c r="BJ649" s="625" t="str">
        <f t="shared" ref="BJ649" si="2973">IF(BJ646="","",((BJ645*BJ646*BJ647*BJ648)*3630*$K$1)/BJ$46/365/$G$1)</f>
        <v/>
      </c>
      <c r="BK649" s="625" t="str">
        <f t="shared" ref="BK649" si="2974">IF(BK646="","",((BK645*BK646*BK647*BK648)*3630*$K$1)/BK$46/365/$G$1)</f>
        <v/>
      </c>
      <c r="BL649" s="625" t="str">
        <f t="shared" ref="BL649" si="2975">IF(BL646="","",((BL645*BL646*BL647*BL648)*3630*$K$1)/BL$46/365/$G$1)</f>
        <v/>
      </c>
      <c r="BM649" s="625" t="str">
        <f t="shared" ref="BM649" si="2976">IF(BM646="","",((BM645*BM646*BM647*BM648)*3630*$K$1)/BM$46/365/$G$1)</f>
        <v/>
      </c>
      <c r="BN649" s="625" t="str">
        <f t="shared" ref="BN649" si="2977">IF(BN646="","",((BN645*BN646*BN647*BN648)*3630*$K$1)/BN$46/365/$G$1)</f>
        <v/>
      </c>
      <c r="BO649" s="625" t="str">
        <f t="shared" ref="BO649" si="2978">IF(BO646="","",((BO645*BO646*BO647*BO648)*3630*$K$1)/BO$46/365/$G$1)</f>
        <v/>
      </c>
      <c r="BP649" s="625" t="str">
        <f t="shared" ref="BP649" si="2979">IF(BP646="","",((BP645*BP646*BP647*BP648)*3630*$K$1)/BP$46/365/$G$1)</f>
        <v/>
      </c>
      <c r="BQ649" s="625" t="str">
        <f t="shared" ref="BQ649" si="2980">IF(BQ646="","",((BQ645*BQ646*BQ647*BQ648)*3630*$K$1)/BQ$46/365/$G$1)</f>
        <v/>
      </c>
      <c r="BR649" s="625" t="str">
        <f t="shared" ref="BR649" si="2981">IF(BR646="","",((BR645*BR646*BR647*BR648)*3630*$K$1)/BR$46/365/$G$1)</f>
        <v/>
      </c>
      <c r="BS649" s="625" t="str">
        <f t="shared" ref="BS649" si="2982">IF(BS646="","",((BS645*BS646*BS647*BS648)*3630*$K$1)/BS$46/365/$G$1)</f>
        <v/>
      </c>
      <c r="BT649" s="625" t="str">
        <f t="shared" ref="BT649" si="2983">IF(BT646="","",((BT645*BT646*BT647*BT648)*3630*$K$1)/BT$46/365/$G$1)</f>
        <v/>
      </c>
      <c r="BU649" s="644"/>
      <c r="BV649" s="625" t="str">
        <f>IF(BV646="","",((BV645*BV646*BV647*BV648)*3630*$K$1)/BV$46/365/$G$1)</f>
        <v/>
      </c>
      <c r="BW649" s="625" t="str">
        <f>IF(BW646="","",((BW645*BW646*BW647*BW648)*3630*$K$1)/BW$46/365/$G$1)</f>
        <v/>
      </c>
      <c r="BX649" s="625" t="str">
        <f>IF(BX646="","",((BX645*BX646*BX647*BX648)*3630*$K$1)/BX$46/365/$G$1)</f>
        <v/>
      </c>
      <c r="BY649" s="625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5" t="str">
        <f t="shared" si="2934"/>
        <v/>
      </c>
      <c r="CF649" s="1325" t="str">
        <f t="shared" si="2934"/>
        <v/>
      </c>
      <c r="CG649" s="1325" t="str">
        <f t="shared" si="2934"/>
        <v/>
      </c>
      <c r="CH649" s="1325" t="str">
        <f t="shared" si="2934"/>
        <v/>
      </c>
      <c r="CI649" s="1326" t="str">
        <f t="shared" si="2934"/>
        <v/>
      </c>
      <c r="CJ649" s="1325" t="str">
        <f t="shared" si="2934"/>
        <v/>
      </c>
      <c r="CK649" s="1325" t="str">
        <f t="shared" si="2934"/>
        <v/>
      </c>
      <c r="CL649" s="1325" t="str">
        <f t="shared" si="2934"/>
        <v/>
      </c>
      <c r="CM649" s="1325" t="str">
        <f t="shared" si="2934"/>
        <v/>
      </c>
      <c r="CN649" s="1324" t="str">
        <f t="shared" si="2934"/>
        <v/>
      </c>
      <c r="CO649" s="530" t="str">
        <f t="shared" si="2932"/>
        <v/>
      </c>
      <c r="CP649" s="531" t="str">
        <f t="shared" si="2932"/>
        <v/>
      </c>
      <c r="CQ649" s="531" t="str">
        <f t="shared" si="2932"/>
        <v/>
      </c>
      <c r="CR649" s="531" t="str">
        <f t="shared" si="2932"/>
        <v/>
      </c>
      <c r="CS649" s="531" t="str">
        <f t="shared" si="2932"/>
        <v/>
      </c>
      <c r="CT649" s="531" t="str">
        <f t="shared" si="2932"/>
        <v/>
      </c>
      <c r="CU649" s="532" t="str">
        <f t="shared" si="2932"/>
        <v/>
      </c>
      <c r="CV649" s="532" t="str">
        <f t="shared" si="2932"/>
        <v/>
      </c>
      <c r="CW649" s="532" t="str">
        <f t="shared" si="2932"/>
        <v/>
      </c>
      <c r="CX649" s="531" t="str">
        <f t="shared" si="2933"/>
        <v/>
      </c>
      <c r="CY649" s="531" t="str">
        <f t="shared" si="2933"/>
        <v/>
      </c>
      <c r="CZ649" s="531" t="str">
        <f t="shared" si="2933"/>
        <v/>
      </c>
      <c r="DA649" s="531" t="str">
        <f t="shared" si="2933"/>
        <v/>
      </c>
      <c r="DB649" s="531" t="str">
        <f t="shared" si="2933"/>
        <v/>
      </c>
      <c r="DC649" s="530" t="str">
        <f t="shared" si="2933"/>
        <v/>
      </c>
      <c r="DD649" s="529" t="str">
        <f t="shared" si="2933"/>
        <v/>
      </c>
      <c r="DE649" s="645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950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8"/>
      <c r="CE650" s="1328"/>
      <c r="CF650" s="1328"/>
      <c r="CG650" s="1328"/>
      <c r="CH650" s="1328"/>
      <c r="CI650" s="1328"/>
      <c r="CJ650" s="1328"/>
      <c r="CK650" s="1328"/>
      <c r="CL650" s="1328"/>
      <c r="CM650" s="1328"/>
      <c r="CN650" s="1328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0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80" t="str">
        <f>IF(DH651&lt;3,"",(SUM(BD651:BT651)-MIN(BD651:BT651)-MAX(BD651:BT651))/(DH651-2))</f>
        <v/>
      </c>
      <c r="CD651" s="1321" t="str">
        <f t="shared" ref="CD651:CN651" si="29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984"/>
        <v/>
      </c>
      <c r="CF651" s="1322" t="str">
        <f t="shared" si="2984"/>
        <v/>
      </c>
      <c r="CG651" s="1322" t="str">
        <f t="shared" si="2984"/>
        <v/>
      </c>
      <c r="CH651" s="1322" t="str">
        <f t="shared" si="2984"/>
        <v/>
      </c>
      <c r="CI651" s="1323" t="str">
        <f t="shared" si="2984"/>
        <v/>
      </c>
      <c r="CJ651" s="1322" t="str">
        <f t="shared" si="2984"/>
        <v/>
      </c>
      <c r="CK651" s="1322" t="str">
        <f t="shared" si="2984"/>
        <v/>
      </c>
      <c r="CL651" s="1322" t="str">
        <f t="shared" si="2984"/>
        <v/>
      </c>
      <c r="CM651" s="1322" t="str">
        <f t="shared" si="2984"/>
        <v/>
      </c>
      <c r="CN651" s="1321" t="str">
        <f t="shared" si="2984"/>
        <v/>
      </c>
      <c r="CO651" s="542" t="str">
        <f t="shared" ref="CO651:CW655" si="2985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5"/>
        <v/>
      </c>
      <c r="CQ651" s="543" t="str">
        <f t="shared" si="2985"/>
        <v/>
      </c>
      <c r="CR651" s="543" t="str">
        <f t="shared" si="2985"/>
        <v/>
      </c>
      <c r="CS651" s="543" t="str">
        <f t="shared" si="2985"/>
        <v/>
      </c>
      <c r="CT651" s="543" t="str">
        <f t="shared" si="2985"/>
        <v/>
      </c>
      <c r="CU651" s="544" t="str">
        <f t="shared" si="2985"/>
        <v/>
      </c>
      <c r="CV651" s="544" t="str">
        <f t="shared" si="2985"/>
        <v/>
      </c>
      <c r="CW651" s="544" t="str">
        <f t="shared" si="2985"/>
        <v/>
      </c>
      <c r="CX651" s="543" t="str">
        <f t="shared" ref="CX651:DD655" si="2986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6"/>
        <v/>
      </c>
      <c r="CZ651" s="543" t="str">
        <f t="shared" si="2986"/>
        <v/>
      </c>
      <c r="DA651" s="543" t="str">
        <f t="shared" si="2986"/>
        <v/>
      </c>
      <c r="DB651" s="543" t="str">
        <f t="shared" si="2986"/>
        <v/>
      </c>
      <c r="DC651" s="542" t="str">
        <f t="shared" si="2986"/>
        <v/>
      </c>
      <c r="DD651" s="541" t="str">
        <f t="shared" si="2986"/>
        <v/>
      </c>
      <c r="DE651" s="645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9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80" t="str">
        <f>IF(DH652&lt;3,"",(SUM(BD652:BT652)-MIN(BD652:BT652)-MAX(BD652:BT652))/(DH652-2))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ref="CE652:CN655" si="298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2" t="str">
        <f t="shared" si="2987"/>
        <v/>
      </c>
      <c r="CG652" s="1322" t="str">
        <f t="shared" si="2987"/>
        <v/>
      </c>
      <c r="CH652" s="1322" t="str">
        <f t="shared" si="2987"/>
        <v/>
      </c>
      <c r="CI652" s="1323" t="str">
        <f t="shared" si="2987"/>
        <v/>
      </c>
      <c r="CJ652" s="1322" t="str">
        <f t="shared" si="2987"/>
        <v/>
      </c>
      <c r="CK652" s="1322" t="str">
        <f t="shared" si="2987"/>
        <v/>
      </c>
      <c r="CL652" s="1322" t="str">
        <f t="shared" si="2987"/>
        <v/>
      </c>
      <c r="CM652" s="1322" t="str">
        <f t="shared" si="2987"/>
        <v/>
      </c>
      <c r="CN652" s="1321" t="str">
        <f t="shared" si="2987"/>
        <v/>
      </c>
      <c r="CO652" s="542" t="str">
        <f t="shared" si="2985"/>
        <v/>
      </c>
      <c r="CP652" s="543" t="str">
        <f t="shared" si="2985"/>
        <v/>
      </c>
      <c r="CQ652" s="543" t="str">
        <f t="shared" si="2985"/>
        <v/>
      </c>
      <c r="CR652" s="543" t="str">
        <f t="shared" si="2985"/>
        <v/>
      </c>
      <c r="CS652" s="543" t="str">
        <f t="shared" si="2985"/>
        <v/>
      </c>
      <c r="CT652" s="543" t="str">
        <f t="shared" si="2985"/>
        <v/>
      </c>
      <c r="CU652" s="544" t="str">
        <f t="shared" si="2985"/>
        <v/>
      </c>
      <c r="CV652" s="544" t="str">
        <f t="shared" si="2985"/>
        <v/>
      </c>
      <c r="CW652" s="544" t="str">
        <f t="shared" si="2985"/>
        <v/>
      </c>
      <c r="CX652" s="543" t="str">
        <f t="shared" si="2986"/>
        <v/>
      </c>
      <c r="CY652" s="543" t="str">
        <f t="shared" si="2986"/>
        <v/>
      </c>
      <c r="CZ652" s="543" t="str">
        <f t="shared" si="2986"/>
        <v/>
      </c>
      <c r="DA652" s="543" t="str">
        <f t="shared" si="2986"/>
        <v/>
      </c>
      <c r="DB652" s="543" t="str">
        <f t="shared" si="2986"/>
        <v/>
      </c>
      <c r="DC652" s="542" t="str">
        <f t="shared" si="2986"/>
        <v/>
      </c>
      <c r="DD652" s="541" t="str">
        <f t="shared" si="2986"/>
        <v/>
      </c>
      <c r="DE652" s="645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80" t="str">
        <f>IF(DH653&lt;3,"",(SUM(BD653:BT653)-MIN(BD653:BT653)-MAX(BD653:BT653))/(DH653-2))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987"/>
        <v/>
      </c>
      <c r="CF653" s="1322" t="str">
        <f t="shared" si="2987"/>
        <v/>
      </c>
      <c r="CG653" s="1322" t="str">
        <f t="shared" si="2987"/>
        <v/>
      </c>
      <c r="CH653" s="1322" t="str">
        <f t="shared" si="2987"/>
        <v/>
      </c>
      <c r="CI653" s="1323" t="str">
        <f t="shared" si="2987"/>
        <v/>
      </c>
      <c r="CJ653" s="1322" t="str">
        <f t="shared" si="2987"/>
        <v/>
      </c>
      <c r="CK653" s="1322" t="str">
        <f t="shared" si="2987"/>
        <v/>
      </c>
      <c r="CL653" s="1322" t="str">
        <f t="shared" si="2987"/>
        <v/>
      </c>
      <c r="CM653" s="1322" t="str">
        <f t="shared" si="2987"/>
        <v/>
      </c>
      <c r="CN653" s="1321" t="str">
        <f t="shared" si="2987"/>
        <v/>
      </c>
      <c r="CO653" s="542" t="str">
        <f t="shared" si="2985"/>
        <v/>
      </c>
      <c r="CP653" s="543" t="str">
        <f t="shared" si="2985"/>
        <v/>
      </c>
      <c r="CQ653" s="543" t="str">
        <f t="shared" si="2985"/>
        <v/>
      </c>
      <c r="CR653" s="543" t="str">
        <f t="shared" si="2985"/>
        <v/>
      </c>
      <c r="CS653" s="543" t="str">
        <f t="shared" si="2985"/>
        <v/>
      </c>
      <c r="CT653" s="543" t="str">
        <f t="shared" si="2985"/>
        <v/>
      </c>
      <c r="CU653" s="544" t="str">
        <f t="shared" si="2985"/>
        <v/>
      </c>
      <c r="CV653" s="544" t="str">
        <f t="shared" si="2985"/>
        <v/>
      </c>
      <c r="CW653" s="544" t="str">
        <f t="shared" si="2985"/>
        <v/>
      </c>
      <c r="CX653" s="543" t="str">
        <f t="shared" si="2986"/>
        <v/>
      </c>
      <c r="CY653" s="543" t="str">
        <f t="shared" si="2986"/>
        <v/>
      </c>
      <c r="CZ653" s="543" t="str">
        <f t="shared" si="2986"/>
        <v/>
      </c>
      <c r="DA653" s="543" t="str">
        <f t="shared" si="2986"/>
        <v/>
      </c>
      <c r="DB653" s="543" t="str">
        <f t="shared" si="2986"/>
        <v/>
      </c>
      <c r="DC653" s="542" t="str">
        <f t="shared" si="2986"/>
        <v/>
      </c>
      <c r="DD653" s="541" t="str">
        <f t="shared" si="2986"/>
        <v/>
      </c>
      <c r="DE653" s="645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80" t="str">
        <f>IF(DH654&lt;3,"",(SUM(BD654:BT654)-MIN(BD654:BT654)-MAX(BD654:BT654))/(DH654-2))</f>
        <v/>
      </c>
      <c r="CD654" s="13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2" t="str">
        <f t="shared" si="2987"/>
        <v/>
      </c>
      <c r="CF654" s="1322" t="str">
        <f t="shared" si="2987"/>
        <v/>
      </c>
      <c r="CG654" s="1322" t="str">
        <f t="shared" si="2987"/>
        <v/>
      </c>
      <c r="CH654" s="1322" t="str">
        <f t="shared" si="2987"/>
        <v/>
      </c>
      <c r="CI654" s="1323" t="str">
        <f t="shared" si="2987"/>
        <v/>
      </c>
      <c r="CJ654" s="1322" t="str">
        <f t="shared" si="2987"/>
        <v/>
      </c>
      <c r="CK654" s="1322" t="str">
        <f t="shared" si="2987"/>
        <v/>
      </c>
      <c r="CL654" s="1322" t="str">
        <f t="shared" si="2987"/>
        <v/>
      </c>
      <c r="CM654" s="1322" t="str">
        <f t="shared" si="2987"/>
        <v/>
      </c>
      <c r="CN654" s="1321" t="str">
        <f t="shared" si="2987"/>
        <v/>
      </c>
      <c r="CO654" s="542" t="str">
        <f t="shared" si="2985"/>
        <v/>
      </c>
      <c r="CP654" s="543" t="str">
        <f t="shared" si="2985"/>
        <v/>
      </c>
      <c r="CQ654" s="543" t="str">
        <f t="shared" si="2985"/>
        <v/>
      </c>
      <c r="CR654" s="543" t="str">
        <f t="shared" si="2985"/>
        <v/>
      </c>
      <c r="CS654" s="543" t="str">
        <f t="shared" si="2985"/>
        <v/>
      </c>
      <c r="CT654" s="543" t="str">
        <f t="shared" si="2985"/>
        <v/>
      </c>
      <c r="CU654" s="544" t="str">
        <f t="shared" si="2985"/>
        <v/>
      </c>
      <c r="CV654" s="544" t="str">
        <f t="shared" si="2985"/>
        <v/>
      </c>
      <c r="CW654" s="544" t="str">
        <f t="shared" si="2985"/>
        <v/>
      </c>
      <c r="CX654" s="543" t="str">
        <f t="shared" si="2986"/>
        <v/>
      </c>
      <c r="CY654" s="543" t="str">
        <f t="shared" si="2986"/>
        <v/>
      </c>
      <c r="CZ654" s="543" t="str">
        <f t="shared" si="2986"/>
        <v/>
      </c>
      <c r="DA654" s="543" t="str">
        <f t="shared" si="2986"/>
        <v/>
      </c>
      <c r="DB654" s="543" t="str">
        <f t="shared" si="2986"/>
        <v/>
      </c>
      <c r="DC654" s="542" t="str">
        <f t="shared" si="2986"/>
        <v/>
      </c>
      <c r="DD654" s="541" t="str">
        <f t="shared" si="2986"/>
        <v/>
      </c>
      <c r="DE654" s="645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2" t="s">
        <v>226</v>
      </c>
      <c r="B655" s="625" t="str">
        <f>IF(B652="","",((B651*B652*B653*B654)*3630*$K$1)/B$46/365/$G$1)</f>
        <v/>
      </c>
      <c r="C655" s="625" t="str">
        <f t="shared" ref="C655:R655" si="2988">IF(C652="","",((C651*C652*C653*C654)*3630*$K$1)/C$46/365/$G$1)</f>
        <v/>
      </c>
      <c r="D655" s="625" t="str">
        <f t="shared" si="2988"/>
        <v/>
      </c>
      <c r="E655" s="625" t="str">
        <f t="shared" si="2988"/>
        <v/>
      </c>
      <c r="F655" s="625" t="str">
        <f t="shared" si="2988"/>
        <v/>
      </c>
      <c r="G655" s="625" t="str">
        <f t="shared" si="2988"/>
        <v/>
      </c>
      <c r="H655" s="625" t="str">
        <f t="shared" si="2988"/>
        <v/>
      </c>
      <c r="I655" s="625" t="str">
        <f t="shared" si="2988"/>
        <v/>
      </c>
      <c r="J655" s="625" t="str">
        <f t="shared" si="2988"/>
        <v/>
      </c>
      <c r="K655" s="625" t="str">
        <f t="shared" si="2988"/>
        <v/>
      </c>
      <c r="L655" s="625" t="str">
        <f t="shared" si="2988"/>
        <v/>
      </c>
      <c r="M655" s="625" t="str">
        <f t="shared" si="2988"/>
        <v/>
      </c>
      <c r="N655" s="625" t="str">
        <f t="shared" si="2988"/>
        <v/>
      </c>
      <c r="O655" s="625" t="str">
        <f t="shared" si="2988"/>
        <v/>
      </c>
      <c r="P655" s="625" t="str">
        <f t="shared" si="2988"/>
        <v/>
      </c>
      <c r="Q655" s="625" t="str">
        <f t="shared" si="2988"/>
        <v/>
      </c>
      <c r="R655" s="625" t="str">
        <f t="shared" si="2988"/>
        <v/>
      </c>
      <c r="S655" s="644"/>
      <c r="T655" s="625" t="str">
        <f>IF(T652="","",((T651*T652*T653*T654)*3630*$K$1)/T$46/365/$G$1)</f>
        <v/>
      </c>
      <c r="U655" s="625" t="str">
        <f t="shared" ref="U655" si="2989">IF(U652="","",((U651*U652*U653*U654)*3630*$K$1)/U$46/365/$G$1)</f>
        <v/>
      </c>
      <c r="V655" s="625" t="str">
        <f t="shared" ref="V655" si="2990">IF(V652="","",((V651*V652*V653*V654)*3630*$K$1)/V$46/365/$G$1)</f>
        <v/>
      </c>
      <c r="W655" s="625" t="str">
        <f t="shared" ref="W655" si="2991">IF(W652="","",((W651*W652*W653*W654)*3630*$K$1)/W$46/365/$G$1)</f>
        <v/>
      </c>
      <c r="X655" s="625" t="str">
        <f t="shared" ref="X655" si="2992">IF(X652="","",((X651*X652*X653*X654)*3630*$K$1)/X$46/365/$G$1)</f>
        <v/>
      </c>
      <c r="Y655" s="625" t="str">
        <f t="shared" ref="Y655" si="2993">IF(Y652="","",((Y651*Y652*Y653*Y654)*3630*$K$1)/Y$46/365/$G$1)</f>
        <v/>
      </c>
      <c r="Z655" s="625" t="str">
        <f t="shared" ref="Z655" si="2994">IF(Z652="","",((Z651*Z652*Z653*Z654)*3630*$K$1)/Z$46/365/$G$1)</f>
        <v/>
      </c>
      <c r="AA655" s="625" t="str">
        <f t="shared" ref="AA655" si="2995">IF(AA652="","",((AA651*AA652*AA653*AA654)*3630*$K$1)/AA$46/365/$G$1)</f>
        <v/>
      </c>
      <c r="AB655" s="625" t="str">
        <f t="shared" ref="AB655" si="2996">IF(AB652="","",((AB651*AB652*AB653*AB654)*3630*$K$1)/AB$46/365/$G$1)</f>
        <v/>
      </c>
      <c r="AC655" s="625" t="str">
        <f t="shared" ref="AC655" si="2997">IF(AC652="","",((AC651*AC652*AC653*AC654)*3630*$K$1)/AC$46/365/$G$1)</f>
        <v/>
      </c>
      <c r="AD655" s="625" t="str">
        <f t="shared" ref="AD655" si="2998">IF(AD652="","",((AD651*AD652*AD653*AD654)*3630*$K$1)/AD$46/365/$G$1)</f>
        <v/>
      </c>
      <c r="AE655" s="625" t="str">
        <f t="shared" ref="AE655" si="2999">IF(AE652="","",((AE651*AE652*AE653*AE654)*3630*$K$1)/AE$46/365/$G$1)</f>
        <v/>
      </c>
      <c r="AF655" s="625" t="str">
        <f t="shared" ref="AF655" si="3000">IF(AF652="","",((AF651*AF652*AF653*AF654)*3630*$K$1)/AF$46/365/$G$1)</f>
        <v/>
      </c>
      <c r="AG655" s="625" t="str">
        <f t="shared" ref="AG655" si="3001">IF(AG652="","",((AG651*AG652*AG653*AG654)*3630*$K$1)/AG$46/365/$G$1)</f>
        <v/>
      </c>
      <c r="AH655" s="625" t="str">
        <f t="shared" ref="AH655" si="3002">IF(AH652="","",((AH651*AH652*AH653*AH654)*3630*$K$1)/AH$46/365/$G$1)</f>
        <v/>
      </c>
      <c r="AI655" s="625" t="str">
        <f t="shared" ref="AI655" si="3003">IF(AI652="","",((AI651*AI652*AI653*AI654)*3630*$K$1)/AI$46/365/$G$1)</f>
        <v/>
      </c>
      <c r="AJ655" s="625" t="str">
        <f t="shared" ref="AJ655" si="3004">IF(AJ652="","",((AJ651*AJ652*AJ653*AJ654)*3630*$K$1)/AJ$46/365/$G$1)</f>
        <v/>
      </c>
      <c r="AK655" s="644"/>
      <c r="AL655" s="625">
        <f>IF(AL652="","",((AL651*AL652*AL653*AL654)*3630*$K$1)/AL$46/365/$G$1)</f>
        <v>3.5487431506849312E-2</v>
      </c>
      <c r="AM655" s="625" t="str">
        <f t="shared" ref="AM655" si="3005">IF(AM652="","",((AM651*AM652*AM653*AM654)*3630*$K$1)/AM$46/365/$G$1)</f>
        <v/>
      </c>
      <c r="AN655" s="625">
        <f t="shared" ref="AN655" si="3006">IF(AN652="","",((AN651*AN652*AN653*AN654)*3630*$K$1)/AN$46/365/$G$1)</f>
        <v>1.5772191780821915E-2</v>
      </c>
      <c r="AO655" s="625" t="str">
        <f t="shared" ref="AO655" si="3007">IF(AO652="","",((AO651*AO652*AO653*AO654)*3630*$K$1)/AO$46/365/$G$1)</f>
        <v/>
      </c>
      <c r="AP655" s="625" t="str">
        <f t="shared" ref="AP655" si="3008">IF(AP652="","",((AP651*AP652*AP653*AP654)*3630*$K$1)/AP$46/365/$G$1)</f>
        <v/>
      </c>
      <c r="AQ655" s="625" t="str">
        <f t="shared" ref="AQ655" si="3009">IF(AQ652="","",((AQ651*AQ652*AQ653*AQ654)*3630*$K$1)/AQ$46/365/$G$1)</f>
        <v/>
      </c>
      <c r="AR655" s="625" t="str">
        <f t="shared" ref="AR655" si="3010">IF(AR652="","",((AR651*AR652*AR653*AR654)*3630*$K$1)/AR$46/365/$G$1)</f>
        <v/>
      </c>
      <c r="AS655" s="625" t="str">
        <f t="shared" ref="AS655" si="3011">IF(AS652="","",((AS651*AS652*AS653*AS654)*3630*$K$1)/AS$46/365/$G$1)</f>
        <v/>
      </c>
      <c r="AT655" s="625" t="str">
        <f t="shared" ref="AT655" si="3012">IF(AT652="","",((AT651*AT652*AT653*AT654)*3630*$K$1)/AT$46/365/$G$1)</f>
        <v/>
      </c>
      <c r="AU655" s="625">
        <f t="shared" ref="AU655" si="3013">IF(AU652="","",((AU651*AU652*AU653*AU654)*3630*$K$1)/AU$46/365/$G$1)</f>
        <v>1.0139266144814089E-2</v>
      </c>
      <c r="AV655" s="625" t="str">
        <f t="shared" ref="AV655" si="3014">IF(AV652="","",((AV651*AV652*AV653*AV654)*3630*$K$1)/AV$46/365/$G$1)</f>
        <v/>
      </c>
      <c r="AW655" s="625" t="str">
        <f t="shared" ref="AW655" si="3015">IF(AW652="","",((AW651*AW652*AW653*AW654)*3630*$K$1)/AW$46/365/$G$1)</f>
        <v/>
      </c>
      <c r="AX655" s="625" t="str">
        <f t="shared" ref="AX655" si="3016">IF(AX652="","",((AX651*AX652*AX653*AX654)*3630*$K$1)/AX$46/365/$G$1)</f>
        <v/>
      </c>
      <c r="AY655" s="625" t="str">
        <f t="shared" ref="AY655" si="3017">IF(AY652="","",((AY651*AY652*AY653*AY654)*3630*$K$1)/AY$46/365/$G$1)</f>
        <v/>
      </c>
      <c r="AZ655" s="625" t="str">
        <f t="shared" ref="AZ655" si="3018">IF(AZ652="","",((AZ651*AZ652*AZ653*AZ654)*3630*$K$1)/AZ$46/365/$G$1)</f>
        <v/>
      </c>
      <c r="BA655" s="625" t="str">
        <f t="shared" ref="BA655" si="3019">IF(BA652="","",((BA651*BA652*BA653*BA654)*3630*$K$1)/BA$46/365/$G$1)</f>
        <v/>
      </c>
      <c r="BB655" s="625" t="str">
        <f t="shared" ref="BB655" si="3020">IF(BB652="","",((BB651*BB652*BB653*BB654)*3630*$K$1)/BB$46/365/$G$1)</f>
        <v/>
      </c>
      <c r="BC655" s="644"/>
      <c r="BD655" s="625" t="str">
        <f>IF(BD652="","",((BD651*BD652*BD653*BD654)*3630*$K$1)/BD$46/365/$G$1)</f>
        <v/>
      </c>
      <c r="BE655" s="625" t="str">
        <f t="shared" ref="BE655" si="3021">IF(BE652="","",((BE651*BE652*BE653*BE654)*3630*$K$1)/BE$46/365/$G$1)</f>
        <v/>
      </c>
      <c r="BF655" s="625" t="str">
        <f t="shared" ref="BF655" si="3022">IF(BF652="","",((BF651*BF652*BF653*BF654)*3630*$K$1)/BF$46/365/$G$1)</f>
        <v/>
      </c>
      <c r="BG655" s="625" t="str">
        <f t="shared" ref="BG655" si="3023">IF(BG652="","",((BG651*BG652*BG653*BG654)*3630*$K$1)/BG$46/365/$G$1)</f>
        <v/>
      </c>
      <c r="BH655" s="625" t="str">
        <f t="shared" ref="BH655" si="3024">IF(BH652="","",((BH651*BH652*BH653*BH654)*3630*$K$1)/BH$46/365/$G$1)</f>
        <v/>
      </c>
      <c r="BI655" s="625" t="str">
        <f t="shared" ref="BI655" si="3025">IF(BI652="","",((BI651*BI652*BI653*BI654)*3630*$K$1)/BI$46/365/$G$1)</f>
        <v/>
      </c>
      <c r="BJ655" s="625" t="str">
        <f t="shared" ref="BJ655" si="3026">IF(BJ652="","",((BJ651*BJ652*BJ653*BJ654)*3630*$K$1)/BJ$46/365/$G$1)</f>
        <v/>
      </c>
      <c r="BK655" s="625" t="str">
        <f t="shared" ref="BK655" si="3027">IF(BK652="","",((BK651*BK652*BK653*BK654)*3630*$K$1)/BK$46/365/$G$1)</f>
        <v/>
      </c>
      <c r="BL655" s="625" t="str">
        <f t="shared" ref="BL655" si="3028">IF(BL652="","",((BL651*BL652*BL653*BL654)*3630*$K$1)/BL$46/365/$G$1)</f>
        <v/>
      </c>
      <c r="BM655" s="625" t="str">
        <f t="shared" ref="BM655" si="3029">IF(BM652="","",((BM651*BM652*BM653*BM654)*3630*$K$1)/BM$46/365/$G$1)</f>
        <v/>
      </c>
      <c r="BN655" s="625" t="str">
        <f t="shared" ref="BN655" si="3030">IF(BN652="","",((BN651*BN652*BN653*BN654)*3630*$K$1)/BN$46/365/$G$1)</f>
        <v/>
      </c>
      <c r="BO655" s="625" t="str">
        <f t="shared" ref="BO655" si="3031">IF(BO652="","",((BO651*BO652*BO653*BO654)*3630*$K$1)/BO$46/365/$G$1)</f>
        <v/>
      </c>
      <c r="BP655" s="625" t="str">
        <f t="shared" ref="BP655" si="3032">IF(BP652="","",((BP651*BP652*BP653*BP654)*3630*$K$1)/BP$46/365/$G$1)</f>
        <v/>
      </c>
      <c r="BQ655" s="625" t="str">
        <f t="shared" ref="BQ655" si="3033">IF(BQ652="","",((BQ651*BQ652*BQ653*BQ654)*3630*$K$1)/BQ$46/365/$G$1)</f>
        <v/>
      </c>
      <c r="BR655" s="625" t="str">
        <f t="shared" ref="BR655" si="3034">IF(BR652="","",((BR651*BR652*BR653*BR654)*3630*$K$1)/BR$46/365/$G$1)</f>
        <v/>
      </c>
      <c r="BS655" s="625" t="str">
        <f t="shared" ref="BS655" si="3035">IF(BS652="","",((BS651*BS652*BS653*BS654)*3630*$K$1)/BS$46/365/$G$1)</f>
        <v/>
      </c>
      <c r="BT655" s="625" t="str">
        <f t="shared" ref="BT655" si="3036">IF(BT652="","",((BT651*BT652*BT653*BT654)*3630*$K$1)/BT$46/365/$G$1)</f>
        <v/>
      </c>
      <c r="BU655" s="644"/>
      <c r="BV655" s="625" t="str">
        <f>IF(BV652="","",((BV651*BV652*BV653*BV654)*3630*$K$1)/BV$46/365/$G$1)</f>
        <v/>
      </c>
      <c r="BW655" s="625" t="str">
        <f>IF(BW652="","",((BW651*BW652*BW653*BW654)*3630*$K$1)/BW$46/365/$G$1)</f>
        <v/>
      </c>
      <c r="BX655" s="625">
        <f>IF(BX652="","",((BX651*BX652*BX653*BX654)*3630*$K$1)/BX$46/365/$G$1)</f>
        <v>3.1544383561643831E-2</v>
      </c>
      <c r="BY655" s="625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3" t="str">
        <f>IF(DH655&lt;3,"",(SUM(BD655:BT655)-MIN(BD655:BT655)-MAX(BD655:BT655))/(DH655-2))</f>
        <v/>
      </c>
      <c r="CD655" s="132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5" t="str">
        <f t="shared" si="2987"/>
        <v/>
      </c>
      <c r="CF655" s="1325" t="str">
        <f t="shared" si="2987"/>
        <v/>
      </c>
      <c r="CG655" s="1325" t="str">
        <f t="shared" si="2987"/>
        <v/>
      </c>
      <c r="CH655" s="1325" t="str">
        <f t="shared" si="2987"/>
        <v/>
      </c>
      <c r="CI655" s="1326" t="str">
        <f t="shared" si="2987"/>
        <v/>
      </c>
      <c r="CJ655" s="1325" t="str">
        <f t="shared" si="2987"/>
        <v/>
      </c>
      <c r="CK655" s="1325" t="str">
        <f t="shared" si="2987"/>
        <v/>
      </c>
      <c r="CL655" s="1325" t="str">
        <f t="shared" si="2987"/>
        <v/>
      </c>
      <c r="CM655" s="1325" t="str">
        <f t="shared" si="2987"/>
        <v/>
      </c>
      <c r="CN655" s="1324" t="str">
        <f t="shared" si="2987"/>
        <v/>
      </c>
      <c r="CO655" s="530" t="str">
        <f t="shared" si="2985"/>
        <v/>
      </c>
      <c r="CP655" s="531" t="str">
        <f t="shared" si="2985"/>
        <v/>
      </c>
      <c r="CQ655" s="531" t="str">
        <f t="shared" si="2985"/>
        <v/>
      </c>
      <c r="CR655" s="531" t="str">
        <f t="shared" si="2985"/>
        <v/>
      </c>
      <c r="CS655" s="531" t="str">
        <f t="shared" si="2985"/>
        <v/>
      </c>
      <c r="CT655" s="531" t="str">
        <f t="shared" si="2985"/>
        <v/>
      </c>
      <c r="CU655" s="532" t="str">
        <f t="shared" si="2985"/>
        <v/>
      </c>
      <c r="CV655" s="532" t="str">
        <f t="shared" si="2985"/>
        <v/>
      </c>
      <c r="CW655" s="532" t="str">
        <f t="shared" si="2985"/>
        <v/>
      </c>
      <c r="CX655" s="531" t="str">
        <f t="shared" si="2986"/>
        <v/>
      </c>
      <c r="CY655" s="531" t="str">
        <f t="shared" si="2986"/>
        <v/>
      </c>
      <c r="CZ655" s="531" t="str">
        <f t="shared" si="2986"/>
        <v/>
      </c>
      <c r="DA655" s="531" t="str">
        <f t="shared" si="2986"/>
        <v/>
      </c>
      <c r="DB655" s="531" t="str">
        <f t="shared" si="2986"/>
        <v/>
      </c>
      <c r="DC655" s="530" t="str">
        <f t="shared" si="2986"/>
        <v/>
      </c>
      <c r="DD655" s="529" t="str">
        <f t="shared" si="2986"/>
        <v/>
      </c>
      <c r="DE655" s="645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953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9"/>
      <c r="CD656" s="1328"/>
      <c r="CE656" s="1328"/>
      <c r="CF656" s="1328"/>
      <c r="CG656" s="1328"/>
      <c r="CH656" s="1328"/>
      <c r="CI656" s="1328"/>
      <c r="CJ656" s="1328"/>
      <c r="CK656" s="1328"/>
      <c r="CL656" s="1328"/>
      <c r="CM656" s="1328"/>
      <c r="CN656" s="1328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0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37">IF(DE657&lt;3,"",(SUM(B657:R657)-MIN(B657:R657)-MAX(B657:R657))/(DE657-2))</f>
        <v/>
      </c>
      <c r="CA657" s="590" t="str">
        <f t="shared" ref="CA657:CA664" si="3038">IF(DF657&lt;3,"",(SUM(T657:AJ657)-MIN(T657:AJ657)-MAX(T657:AJ657))/(DF657-2))</f>
        <v/>
      </c>
      <c r="CB657" s="590">
        <f t="shared" ref="CB657:CB664" si="3039">IF(DG657&lt;3,"",(SUM(AL657:BB657)-MIN(AL657:BB657)-MAX(AL657:BB657))/(DG657-2))</f>
        <v>1</v>
      </c>
      <c r="CC657" s="680" t="str">
        <f t="shared" ref="CC657:CC664" si="3040">IF(DH657&lt;3,"",(SUM(BD657:BT657)-MIN(BD657:BT657)-MAX(BD657:BT657))/(DH657-2))</f>
        <v/>
      </c>
      <c r="CD657" s="1321" t="str">
        <f t="shared" ref="CD657:CN657" si="304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3041"/>
        <v/>
      </c>
      <c r="CF657" s="1322" t="str">
        <f t="shared" si="3041"/>
        <v/>
      </c>
      <c r="CG657" s="1322" t="str">
        <f t="shared" si="3041"/>
        <v/>
      </c>
      <c r="CH657" s="1322" t="str">
        <f t="shared" si="3041"/>
        <v/>
      </c>
      <c r="CI657" s="1323" t="str">
        <f t="shared" si="3041"/>
        <v/>
      </c>
      <c r="CJ657" s="1322" t="str">
        <f t="shared" si="3041"/>
        <v/>
      </c>
      <c r="CK657" s="1322" t="str">
        <f t="shared" si="3041"/>
        <v/>
      </c>
      <c r="CL657" s="1322" t="str">
        <f t="shared" si="3041"/>
        <v/>
      </c>
      <c r="CM657" s="1322" t="str">
        <f t="shared" si="3041"/>
        <v/>
      </c>
      <c r="CN657" s="1321" t="str">
        <f t="shared" si="3041"/>
        <v/>
      </c>
      <c r="CO657" s="542" t="str">
        <f t="shared" ref="CO657:CO664" si="304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4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4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4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5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3058">COUNT(B657:R657)</f>
        <v>0</v>
      </c>
      <c r="DF657" s="99">
        <f t="shared" ref="DF657:DF664" si="3059">COUNT(T657:AJ657)</f>
        <v>0</v>
      </c>
      <c r="DG657" s="99">
        <f t="shared" ref="DG657:DG664" si="3060">COUNT(AL657:BB657)</f>
        <v>3</v>
      </c>
      <c r="DH657" s="99">
        <f t="shared" ref="DH657:DH664" si="3061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37"/>
        <v/>
      </c>
      <c r="CA658" s="590" t="str">
        <f t="shared" si="3038"/>
        <v/>
      </c>
      <c r="CB658" s="590">
        <f t="shared" si="3039"/>
        <v>3</v>
      </c>
      <c r="CC658" s="680" t="str">
        <f t="shared" si="3040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ref="CE658:CN661" si="306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2" t="str">
        <f t="shared" si="3062"/>
        <v/>
      </c>
      <c r="CG658" s="1322" t="str">
        <f t="shared" si="3062"/>
        <v/>
      </c>
      <c r="CH658" s="1322" t="str">
        <f t="shared" si="3062"/>
        <v/>
      </c>
      <c r="CI658" s="1323" t="str">
        <f t="shared" si="3062"/>
        <v/>
      </c>
      <c r="CJ658" s="1322" t="str">
        <f t="shared" si="3062"/>
        <v/>
      </c>
      <c r="CK658" s="1322" t="str">
        <f t="shared" si="3062"/>
        <v/>
      </c>
      <c r="CL658" s="1322" t="str">
        <f t="shared" si="3062"/>
        <v/>
      </c>
      <c r="CM658" s="1322" t="str">
        <f t="shared" si="3062"/>
        <v/>
      </c>
      <c r="CN658" s="1321" t="str">
        <f t="shared" si="3062"/>
        <v/>
      </c>
      <c r="CO658" s="542" t="str">
        <f t="shared" si="3042"/>
        <v/>
      </c>
      <c r="CP658" s="543" t="str">
        <f t="shared" si="3043"/>
        <v/>
      </c>
      <c r="CQ658" s="543" t="str">
        <f t="shared" si="3044"/>
        <v/>
      </c>
      <c r="CR658" s="543" t="str">
        <f t="shared" si="3045"/>
        <v/>
      </c>
      <c r="CS658" s="543" t="str">
        <f t="shared" si="3046"/>
        <v/>
      </c>
      <c r="CT658" s="543" t="str">
        <f t="shared" si="3047"/>
        <v/>
      </c>
      <c r="CU658" s="544" t="str">
        <f t="shared" si="3048"/>
        <v/>
      </c>
      <c r="CV658" s="544" t="str">
        <f t="shared" si="3049"/>
        <v/>
      </c>
      <c r="CW658" s="544" t="str">
        <f t="shared" si="3050"/>
        <v/>
      </c>
      <c r="CX658" s="543" t="str">
        <f t="shared" si="3051"/>
        <v/>
      </c>
      <c r="CY658" s="543" t="str">
        <f t="shared" si="3052"/>
        <v/>
      </c>
      <c r="CZ658" s="543" t="str">
        <f t="shared" si="3053"/>
        <v/>
      </c>
      <c r="DA658" s="543" t="str">
        <f t="shared" si="3054"/>
        <v/>
      </c>
      <c r="DB658" s="543" t="str">
        <f t="shared" si="3055"/>
        <v/>
      </c>
      <c r="DC658" s="542" t="str">
        <f t="shared" si="3056"/>
        <v/>
      </c>
      <c r="DD658" s="541" t="str">
        <f t="shared" si="3057"/>
        <v/>
      </c>
      <c r="DE658" s="645">
        <f t="shared" si="3058"/>
        <v>0</v>
      </c>
      <c r="DF658" s="99">
        <f t="shared" si="3059"/>
        <v>0</v>
      </c>
      <c r="DG658" s="99">
        <f t="shared" si="3060"/>
        <v>3</v>
      </c>
      <c r="DH658" s="99">
        <f t="shared" si="3061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37"/>
        <v/>
      </c>
      <c r="CA659" s="590" t="str">
        <f t="shared" si="3038"/>
        <v/>
      </c>
      <c r="CB659" s="590">
        <f t="shared" si="3039"/>
        <v>1</v>
      </c>
      <c r="CC659" s="680" t="str">
        <f t="shared" si="3040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3062"/>
        <v/>
      </c>
      <c r="CF659" s="1322" t="str">
        <f t="shared" si="3062"/>
        <v/>
      </c>
      <c r="CG659" s="1322" t="str">
        <f t="shared" si="3062"/>
        <v/>
      </c>
      <c r="CH659" s="1322" t="str">
        <f t="shared" si="3062"/>
        <v/>
      </c>
      <c r="CI659" s="1323" t="str">
        <f t="shared" si="3062"/>
        <v/>
      </c>
      <c r="CJ659" s="1322" t="str">
        <f t="shared" si="3062"/>
        <v/>
      </c>
      <c r="CK659" s="1322" t="str">
        <f t="shared" si="3062"/>
        <v/>
      </c>
      <c r="CL659" s="1322" t="str">
        <f t="shared" si="3062"/>
        <v/>
      </c>
      <c r="CM659" s="1322" t="str">
        <f t="shared" si="3062"/>
        <v/>
      </c>
      <c r="CN659" s="1321" t="str">
        <f t="shared" si="3062"/>
        <v/>
      </c>
      <c r="CO659" s="542" t="str">
        <f t="shared" si="3042"/>
        <v/>
      </c>
      <c r="CP659" s="543" t="str">
        <f t="shared" si="3043"/>
        <v/>
      </c>
      <c r="CQ659" s="543" t="str">
        <f t="shared" si="3044"/>
        <v/>
      </c>
      <c r="CR659" s="543" t="str">
        <f t="shared" si="3045"/>
        <v/>
      </c>
      <c r="CS659" s="543" t="str">
        <f t="shared" si="3046"/>
        <v/>
      </c>
      <c r="CT659" s="543" t="str">
        <f t="shared" si="3047"/>
        <v/>
      </c>
      <c r="CU659" s="544" t="str">
        <f t="shared" si="3048"/>
        <v/>
      </c>
      <c r="CV659" s="544" t="str">
        <f t="shared" si="3049"/>
        <v/>
      </c>
      <c r="CW659" s="544" t="str">
        <f t="shared" si="3050"/>
        <v/>
      </c>
      <c r="CX659" s="543" t="str">
        <f t="shared" si="3051"/>
        <v/>
      </c>
      <c r="CY659" s="543" t="str">
        <f t="shared" si="3052"/>
        <v/>
      </c>
      <c r="CZ659" s="543" t="str">
        <f t="shared" si="3053"/>
        <v/>
      </c>
      <c r="DA659" s="543" t="str">
        <f t="shared" si="3054"/>
        <v/>
      </c>
      <c r="DB659" s="543" t="str">
        <f t="shared" si="3055"/>
        <v/>
      </c>
      <c r="DC659" s="542" t="str">
        <f t="shared" si="3056"/>
        <v/>
      </c>
      <c r="DD659" s="541" t="str">
        <f t="shared" si="3057"/>
        <v/>
      </c>
      <c r="DE659" s="645">
        <f t="shared" si="3058"/>
        <v>0</v>
      </c>
      <c r="DF659" s="99">
        <f t="shared" si="3059"/>
        <v>0</v>
      </c>
      <c r="DG659" s="99">
        <f t="shared" si="3060"/>
        <v>3</v>
      </c>
      <c r="DH659" s="99">
        <f t="shared" si="3061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37"/>
        <v/>
      </c>
      <c r="CA660" s="590" t="str">
        <f t="shared" si="3038"/>
        <v/>
      </c>
      <c r="CB660" s="590">
        <f t="shared" si="3039"/>
        <v>8.8000000000000007</v>
      </c>
      <c r="CC660" s="680" t="str">
        <f t="shared" si="3040"/>
        <v/>
      </c>
      <c r="CD660" s="13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2" t="str">
        <f t="shared" si="3062"/>
        <v/>
      </c>
      <c r="CF660" s="1322" t="str">
        <f t="shared" si="3062"/>
        <v/>
      </c>
      <c r="CG660" s="1322" t="str">
        <f t="shared" si="3062"/>
        <v/>
      </c>
      <c r="CH660" s="1322" t="str">
        <f t="shared" si="3062"/>
        <v/>
      </c>
      <c r="CI660" s="1323" t="str">
        <f t="shared" si="3062"/>
        <v/>
      </c>
      <c r="CJ660" s="1322" t="str">
        <f t="shared" si="3062"/>
        <v/>
      </c>
      <c r="CK660" s="1322" t="str">
        <f t="shared" si="3062"/>
        <v/>
      </c>
      <c r="CL660" s="1322" t="str">
        <f t="shared" si="3062"/>
        <v/>
      </c>
      <c r="CM660" s="1322" t="str">
        <f t="shared" si="3062"/>
        <v/>
      </c>
      <c r="CN660" s="1321" t="str">
        <f t="shared" si="3062"/>
        <v/>
      </c>
      <c r="CO660" s="542" t="str">
        <f t="shared" si="3042"/>
        <v/>
      </c>
      <c r="CP660" s="543" t="str">
        <f t="shared" si="3043"/>
        <v/>
      </c>
      <c r="CQ660" s="543" t="str">
        <f t="shared" si="3044"/>
        <v/>
      </c>
      <c r="CR660" s="543" t="str">
        <f t="shared" si="3045"/>
        <v/>
      </c>
      <c r="CS660" s="543" t="str">
        <f t="shared" si="3046"/>
        <v/>
      </c>
      <c r="CT660" s="543" t="str">
        <f t="shared" si="3047"/>
        <v/>
      </c>
      <c r="CU660" s="544" t="str">
        <f t="shared" si="3048"/>
        <v/>
      </c>
      <c r="CV660" s="544" t="str">
        <f t="shared" si="3049"/>
        <v/>
      </c>
      <c r="CW660" s="544" t="str">
        <f t="shared" si="3050"/>
        <v/>
      </c>
      <c r="CX660" s="543" t="str">
        <f t="shared" si="3051"/>
        <v/>
      </c>
      <c r="CY660" s="543" t="str">
        <f t="shared" si="3052"/>
        <v/>
      </c>
      <c r="CZ660" s="543" t="str">
        <f t="shared" si="3053"/>
        <v/>
      </c>
      <c r="DA660" s="543" t="str">
        <f t="shared" si="3054"/>
        <v/>
      </c>
      <c r="DB660" s="543" t="str">
        <f t="shared" si="3055"/>
        <v/>
      </c>
      <c r="DC660" s="542" t="str">
        <f t="shared" si="3056"/>
        <v/>
      </c>
      <c r="DD660" s="541" t="str">
        <f t="shared" si="3057"/>
        <v/>
      </c>
      <c r="DE660" s="645">
        <f t="shared" si="3058"/>
        <v>0</v>
      </c>
      <c r="DF660" s="99">
        <f t="shared" si="3059"/>
        <v>0</v>
      </c>
      <c r="DG660" s="99">
        <f t="shared" si="3060"/>
        <v>3</v>
      </c>
      <c r="DH660" s="99">
        <f t="shared" si="3061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2" t="s">
        <v>226</v>
      </c>
      <c r="B661" s="625" t="str">
        <f>IF(B658="","",((B657*B658*B659*B660)*3630*$K$1)/B$46/365/$G$1)</f>
        <v/>
      </c>
      <c r="C661" s="625" t="str">
        <f t="shared" ref="C661:R661" si="3063">IF(C658="","",((C657*C658*C659*C660)*3630*$K$1)/C$46/365/$G$1)</f>
        <v/>
      </c>
      <c r="D661" s="625" t="str">
        <f t="shared" si="3063"/>
        <v/>
      </c>
      <c r="E661" s="625" t="str">
        <f t="shared" si="3063"/>
        <v/>
      </c>
      <c r="F661" s="625" t="str">
        <f t="shared" si="3063"/>
        <v/>
      </c>
      <c r="G661" s="625" t="str">
        <f t="shared" si="3063"/>
        <v/>
      </c>
      <c r="H661" s="625" t="str">
        <f t="shared" si="3063"/>
        <v/>
      </c>
      <c r="I661" s="625" t="str">
        <f t="shared" si="3063"/>
        <v/>
      </c>
      <c r="J661" s="625" t="str">
        <f t="shared" si="3063"/>
        <v/>
      </c>
      <c r="K661" s="625" t="str">
        <f t="shared" si="3063"/>
        <v/>
      </c>
      <c r="L661" s="625" t="str">
        <f t="shared" si="3063"/>
        <v/>
      </c>
      <c r="M661" s="625" t="str">
        <f t="shared" si="3063"/>
        <v/>
      </c>
      <c r="N661" s="625" t="str">
        <f t="shared" si="3063"/>
        <v/>
      </c>
      <c r="O661" s="625" t="str">
        <f t="shared" si="3063"/>
        <v/>
      </c>
      <c r="P661" s="625" t="str">
        <f t="shared" si="3063"/>
        <v/>
      </c>
      <c r="Q661" s="625" t="str">
        <f t="shared" si="3063"/>
        <v/>
      </c>
      <c r="R661" s="625" t="str">
        <f t="shared" si="3063"/>
        <v/>
      </c>
      <c r="S661" s="644"/>
      <c r="T661" s="625" t="str">
        <f>IF(T658="","",((T657*T658*T659*T660)*3630*$K$1)/T$46/365/$G$1)</f>
        <v/>
      </c>
      <c r="U661" s="625" t="str">
        <f t="shared" ref="U661" si="3064">IF(U658="","",((U657*U658*U659*U660)*3630*$K$1)/U$46/365/$G$1)</f>
        <v/>
      </c>
      <c r="V661" s="625" t="str">
        <f t="shared" ref="V661" si="3065">IF(V658="","",((V657*V658*V659*V660)*3630*$K$1)/V$46/365/$G$1)</f>
        <v/>
      </c>
      <c r="W661" s="625" t="str">
        <f t="shared" ref="W661" si="3066">IF(W658="","",((W657*W658*W659*W660)*3630*$K$1)/W$46/365/$G$1)</f>
        <v/>
      </c>
      <c r="X661" s="625" t="str">
        <f t="shared" ref="X661" si="3067">IF(X658="","",((X657*X658*X659*X660)*3630*$K$1)/X$46/365/$G$1)</f>
        <v/>
      </c>
      <c r="Y661" s="625" t="str">
        <f t="shared" ref="Y661" si="3068">IF(Y658="","",((Y657*Y658*Y659*Y660)*3630*$K$1)/Y$46/365/$G$1)</f>
        <v/>
      </c>
      <c r="Z661" s="625" t="str">
        <f t="shared" ref="Z661" si="3069">IF(Z658="","",((Z657*Z658*Z659*Z660)*3630*$K$1)/Z$46/365/$G$1)</f>
        <v/>
      </c>
      <c r="AA661" s="625" t="str">
        <f t="shared" ref="AA661" si="3070">IF(AA658="","",((AA657*AA658*AA659*AA660)*3630*$K$1)/AA$46/365/$G$1)</f>
        <v/>
      </c>
      <c r="AB661" s="625" t="str">
        <f t="shared" ref="AB661" si="3071">IF(AB658="","",((AB657*AB658*AB659*AB660)*3630*$K$1)/AB$46/365/$G$1)</f>
        <v/>
      </c>
      <c r="AC661" s="625" t="str">
        <f t="shared" ref="AC661" si="3072">IF(AC658="","",((AC657*AC658*AC659*AC660)*3630*$K$1)/AC$46/365/$G$1)</f>
        <v/>
      </c>
      <c r="AD661" s="625" t="str">
        <f t="shared" ref="AD661" si="3073">IF(AD658="","",((AD657*AD658*AD659*AD660)*3630*$K$1)/AD$46/365/$G$1)</f>
        <v/>
      </c>
      <c r="AE661" s="625" t="str">
        <f t="shared" ref="AE661" si="3074">IF(AE658="","",((AE657*AE658*AE659*AE660)*3630*$K$1)/AE$46/365/$G$1)</f>
        <v/>
      </c>
      <c r="AF661" s="625" t="str">
        <f t="shared" ref="AF661" si="3075">IF(AF658="","",((AF657*AF658*AF659*AF660)*3630*$K$1)/AF$46/365/$G$1)</f>
        <v/>
      </c>
      <c r="AG661" s="625" t="str">
        <f t="shared" ref="AG661" si="3076">IF(AG658="","",((AG657*AG658*AG659*AG660)*3630*$K$1)/AG$46/365/$G$1)</f>
        <v/>
      </c>
      <c r="AH661" s="625" t="str">
        <f t="shared" ref="AH661" si="3077">IF(AH658="","",((AH657*AH658*AH659*AH660)*3630*$K$1)/AH$46/365/$G$1)</f>
        <v/>
      </c>
      <c r="AI661" s="625" t="str">
        <f t="shared" ref="AI661" si="3078">IF(AI658="","",((AI657*AI658*AI659*AI660)*3630*$K$1)/AI$46/365/$G$1)</f>
        <v/>
      </c>
      <c r="AJ661" s="625" t="str">
        <f t="shared" ref="AJ661" si="3079">IF(AJ658="","",((AJ657*AJ658*AJ659*AJ660)*3630*$K$1)/AJ$46/365/$G$1)</f>
        <v/>
      </c>
      <c r="AK661" s="644"/>
      <c r="AL661" s="625" t="str">
        <f>IF(AL658="","",((AL657*AL658*AL659*AL660)*3630*$K$1)/AL$46/365/$G$1)</f>
        <v/>
      </c>
      <c r="AM661" s="625" t="str">
        <f t="shared" ref="AM661" si="3080">IF(AM658="","",((AM657*AM658*AM659*AM660)*3630*$K$1)/AM$46/365/$G$1)</f>
        <v/>
      </c>
      <c r="AN661" s="625" t="str">
        <f t="shared" ref="AN661" si="3081">IF(AN658="","",((AN657*AN658*AN659*AN660)*3630*$K$1)/AN$46/365/$G$1)</f>
        <v/>
      </c>
      <c r="AO661" s="625" t="str">
        <f t="shared" ref="AO661" si="3082">IF(AO658="","",((AO657*AO658*AO659*AO660)*3630*$K$1)/AO$46/365/$G$1)</f>
        <v/>
      </c>
      <c r="AP661" s="625" t="str">
        <f t="shared" ref="AP661" si="3083">IF(AP658="","",((AP657*AP658*AP659*AP660)*3630*$K$1)/AP$46/365/$G$1)</f>
        <v/>
      </c>
      <c r="AQ661" s="625">
        <f t="shared" ref="AQ661" si="3084">IF(AQ658="","",((AQ657*AQ658*AQ659*AQ660)*3630*$K$1)/AQ$46/365/$G$1)</f>
        <v>7.8860958904109577E-3</v>
      </c>
      <c r="AR661" s="625" t="str">
        <f t="shared" ref="AR661" si="3085">IF(AR658="","",((AR657*AR658*AR659*AR660)*3630*$K$1)/AR$46/365/$G$1)</f>
        <v/>
      </c>
      <c r="AS661" s="625" t="str">
        <f t="shared" ref="AS661" si="3086">IF(AS658="","",((AS657*AS658*AS659*AS660)*3630*$K$1)/AS$46/365/$G$1)</f>
        <v/>
      </c>
      <c r="AT661" s="625" t="str">
        <f t="shared" ref="AT661" si="3087">IF(AT658="","",((AT657*AT658*AT659*AT660)*3630*$K$1)/AT$46/365/$G$1)</f>
        <v/>
      </c>
      <c r="AU661" s="625">
        <f t="shared" ref="AU661" si="3088">IF(AU658="","",((AU657*AU658*AU659*AU660)*3630*$K$1)/AU$46/365/$G$1)</f>
        <v>1.0139266144814089E-2</v>
      </c>
      <c r="AV661" s="625">
        <f t="shared" ref="AV661" si="3089">IF(AV658="","",((AV657*AV658*AV659*AV660)*3630*$K$1)/AV$46/365/$G$1)</f>
        <v>0.16655434520547946</v>
      </c>
      <c r="AW661" s="625" t="str">
        <f t="shared" ref="AW661" si="3090">IF(AW658="","",((AW657*AW658*AW659*AW660)*3630*$K$1)/AW$46/365/$G$1)</f>
        <v/>
      </c>
      <c r="AX661" s="625" t="str">
        <f t="shared" ref="AX661" si="3091">IF(AX658="","",((AX657*AX658*AX659*AX660)*3630*$K$1)/AX$46/365/$G$1)</f>
        <v/>
      </c>
      <c r="AY661" s="625" t="str">
        <f t="shared" ref="AY661" si="3092">IF(AY658="","",((AY657*AY658*AY659*AY660)*3630*$K$1)/AY$46/365/$G$1)</f>
        <v/>
      </c>
      <c r="AZ661" s="625" t="str">
        <f t="shared" ref="AZ661" si="3093">IF(AZ658="","",((AZ657*AZ658*AZ659*AZ660)*3630*$K$1)/AZ$46/365/$G$1)</f>
        <v/>
      </c>
      <c r="BA661" s="625" t="str">
        <f t="shared" ref="BA661" si="3094">IF(BA658="","",((BA657*BA658*BA659*BA660)*3630*$K$1)/BA$46/365/$G$1)</f>
        <v/>
      </c>
      <c r="BB661" s="625" t="str">
        <f t="shared" ref="BB661" si="3095">IF(BB658="","",((BB657*BB658*BB659*BB660)*3630*$K$1)/BB$46/365/$G$1)</f>
        <v/>
      </c>
      <c r="BC661" s="644"/>
      <c r="BD661" s="625" t="str">
        <f>IF(BD658="","",((BD657*BD658*BD659*BD660)*3630*$K$1)/BD$46/365/$G$1)</f>
        <v/>
      </c>
      <c r="BE661" s="625" t="str">
        <f t="shared" ref="BE661" si="3096">IF(BE658="","",((BE657*BE658*BE659*BE660)*3630*$K$1)/BE$46/365/$G$1)</f>
        <v/>
      </c>
      <c r="BF661" s="625" t="str">
        <f t="shared" ref="BF661" si="3097">IF(BF658="","",((BF657*BF658*BF659*BF660)*3630*$K$1)/BF$46/365/$G$1)</f>
        <v/>
      </c>
      <c r="BG661" s="625" t="str">
        <f t="shared" ref="BG661" si="3098">IF(BG658="","",((BG657*BG658*BG659*BG660)*3630*$K$1)/BG$46/365/$G$1)</f>
        <v/>
      </c>
      <c r="BH661" s="625" t="str">
        <f t="shared" ref="BH661" si="3099">IF(BH658="","",((BH657*BH658*BH659*BH660)*3630*$K$1)/BH$46/365/$G$1)</f>
        <v/>
      </c>
      <c r="BI661" s="625" t="str">
        <f t="shared" ref="BI661" si="3100">IF(BI658="","",((BI657*BI658*BI659*BI660)*3630*$K$1)/BI$46/365/$G$1)</f>
        <v/>
      </c>
      <c r="BJ661" s="625" t="str">
        <f t="shared" ref="BJ661" si="3101">IF(BJ658="","",((BJ657*BJ658*BJ659*BJ660)*3630*$K$1)/BJ$46/365/$G$1)</f>
        <v/>
      </c>
      <c r="BK661" s="625" t="str">
        <f t="shared" ref="BK661" si="3102">IF(BK658="","",((BK657*BK658*BK659*BK660)*3630*$K$1)/BK$46/365/$G$1)</f>
        <v/>
      </c>
      <c r="BL661" s="625" t="str">
        <f t="shared" ref="BL661" si="3103">IF(BL658="","",((BL657*BL658*BL659*BL660)*3630*$K$1)/BL$46/365/$G$1)</f>
        <v/>
      </c>
      <c r="BM661" s="625" t="str">
        <f t="shared" ref="BM661" si="3104">IF(BM658="","",((BM657*BM658*BM659*BM660)*3630*$K$1)/BM$46/365/$G$1)</f>
        <v/>
      </c>
      <c r="BN661" s="625" t="str">
        <f t="shared" ref="BN661" si="3105">IF(BN658="","",((BN657*BN658*BN659*BN660)*3630*$K$1)/BN$46/365/$G$1)</f>
        <v/>
      </c>
      <c r="BO661" s="625" t="str">
        <f t="shared" ref="BO661" si="3106">IF(BO658="","",((BO657*BO658*BO659*BO660)*3630*$K$1)/BO$46/365/$G$1)</f>
        <v/>
      </c>
      <c r="BP661" s="625" t="str">
        <f t="shared" ref="BP661" si="3107">IF(BP658="","",((BP657*BP658*BP659*BP660)*3630*$K$1)/BP$46/365/$G$1)</f>
        <v/>
      </c>
      <c r="BQ661" s="625" t="str">
        <f t="shared" ref="BQ661" si="3108">IF(BQ658="","",((BQ657*BQ658*BQ659*BQ660)*3630*$K$1)/BQ$46/365/$G$1)</f>
        <v/>
      </c>
      <c r="BR661" s="625" t="str">
        <f t="shared" ref="BR661" si="3109">IF(BR658="","",((BR657*BR658*BR659*BR660)*3630*$K$1)/BR$46/365/$G$1)</f>
        <v/>
      </c>
      <c r="BS661" s="625" t="str">
        <f t="shared" ref="BS661" si="3110">IF(BS658="","",((BS657*BS658*BS659*BS660)*3630*$K$1)/BS$46/365/$G$1)</f>
        <v/>
      </c>
      <c r="BT661" s="625" t="str">
        <f t="shared" ref="BT661" si="3111">IF(BT658="","",((BT657*BT658*BT659*BT660)*3630*$K$1)/BT$46/365/$G$1)</f>
        <v/>
      </c>
      <c r="BU661" s="644"/>
      <c r="BV661" s="625" t="str">
        <f>IF(BV658="","",((BV657*BV658*BV659*BV660)*3630*$K$1)/BV$46/365/$G$1)</f>
        <v/>
      </c>
      <c r="BW661" s="625" t="str">
        <f>IF(BW658="","",((BW657*BW658*BW659*BW660)*3630*$K$1)/BW$46/365/$G$1)</f>
        <v/>
      </c>
      <c r="BX661" s="625">
        <f>IF(BX658="","",((BX657*BX658*BX659*BX660)*3630*$K$1)/BX$46/365/$G$1)</f>
        <v>2.1292458904109589E-2</v>
      </c>
      <c r="BY661" s="625" t="str">
        <f>IF(BY658="","",((BY657*BY658*BY659*BY660)*3630*$K$1)/BY$46/365/$G$1)</f>
        <v/>
      </c>
      <c r="BZ661" s="590" t="str">
        <f t="shared" si="3037"/>
        <v/>
      </c>
      <c r="CA661" s="615" t="str">
        <f t="shared" si="3038"/>
        <v/>
      </c>
      <c r="CB661" s="615">
        <f t="shared" si="3039"/>
        <v>1.0139266144814085E-2</v>
      </c>
      <c r="CC661" s="683" t="str">
        <f t="shared" si="3040"/>
        <v/>
      </c>
      <c r="CD661" s="132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3062"/>
        <v/>
      </c>
      <c r="CF661" s="1325" t="str">
        <f t="shared" si="3062"/>
        <v/>
      </c>
      <c r="CG661" s="1325" t="str">
        <f t="shared" si="3062"/>
        <v/>
      </c>
      <c r="CH661" s="1325" t="str">
        <f t="shared" si="3062"/>
        <v/>
      </c>
      <c r="CI661" s="1326" t="str">
        <f t="shared" si="3062"/>
        <v/>
      </c>
      <c r="CJ661" s="1325" t="str">
        <f t="shared" si="3062"/>
        <v/>
      </c>
      <c r="CK661" s="1325" t="str">
        <f t="shared" si="3062"/>
        <v/>
      </c>
      <c r="CL661" s="1325" t="str">
        <f t="shared" si="3062"/>
        <v/>
      </c>
      <c r="CM661" s="1325" t="str">
        <f t="shared" si="3062"/>
        <v/>
      </c>
      <c r="CN661" s="1324" t="str">
        <f t="shared" si="3062"/>
        <v/>
      </c>
      <c r="CO661" s="530" t="str">
        <f t="shared" si="3042"/>
        <v/>
      </c>
      <c r="CP661" s="531" t="str">
        <f t="shared" si="3043"/>
        <v/>
      </c>
      <c r="CQ661" s="531" t="str">
        <f t="shared" si="3044"/>
        <v/>
      </c>
      <c r="CR661" s="531" t="str">
        <f t="shared" si="3045"/>
        <v/>
      </c>
      <c r="CS661" s="531" t="str">
        <f t="shared" si="3046"/>
        <v/>
      </c>
      <c r="CT661" s="531" t="str">
        <f t="shared" si="3047"/>
        <v/>
      </c>
      <c r="CU661" s="532" t="str">
        <f t="shared" si="3048"/>
        <v/>
      </c>
      <c r="CV661" s="532" t="str">
        <f t="shared" si="3049"/>
        <v/>
      </c>
      <c r="CW661" s="532" t="str">
        <f t="shared" si="3050"/>
        <v/>
      </c>
      <c r="CX661" s="531" t="str">
        <f t="shared" si="3051"/>
        <v/>
      </c>
      <c r="CY661" s="531" t="str">
        <f t="shared" si="3052"/>
        <v/>
      </c>
      <c r="CZ661" s="531" t="str">
        <f t="shared" si="3053"/>
        <v/>
      </c>
      <c r="DA661" s="531" t="str">
        <f t="shared" si="3054"/>
        <v/>
      </c>
      <c r="DB661" s="531" t="str">
        <f t="shared" si="3055"/>
        <v/>
      </c>
      <c r="DC661" s="530" t="str">
        <f t="shared" si="3056"/>
        <v/>
      </c>
      <c r="DD661" s="529" t="str">
        <f t="shared" si="3057"/>
        <v/>
      </c>
      <c r="DE661" s="645">
        <f t="shared" si="3058"/>
        <v>0</v>
      </c>
      <c r="DF661" s="99">
        <f t="shared" si="3059"/>
        <v>0</v>
      </c>
      <c r="DG661" s="99">
        <f t="shared" si="3060"/>
        <v>3</v>
      </c>
      <c r="DH661" s="99">
        <f t="shared" si="3061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37"/>
        <v/>
      </c>
      <c r="CA662" s="590" t="str">
        <f t="shared" si="3038"/>
        <v/>
      </c>
      <c r="CB662" s="590" t="str">
        <f t="shared" si="3039"/>
        <v/>
      </c>
      <c r="CC662" s="680" t="str">
        <f t="shared" si="3040"/>
        <v/>
      </c>
      <c r="CD662" s="1321" t="str">
        <f t="shared" ref="CD662:CN663" si="311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2" t="str">
        <f t="shared" si="3112"/>
        <v/>
      </c>
      <c r="CF662" s="1322" t="str">
        <f t="shared" si="3112"/>
        <v/>
      </c>
      <c r="CG662" s="1322" t="str">
        <f t="shared" si="3112"/>
        <v/>
      </c>
      <c r="CH662" s="1322" t="str">
        <f t="shared" si="3112"/>
        <v/>
      </c>
      <c r="CI662" s="1323" t="str">
        <f t="shared" si="3112"/>
        <v/>
      </c>
      <c r="CJ662" s="1322" t="str">
        <f t="shared" si="3112"/>
        <v/>
      </c>
      <c r="CK662" s="1322" t="str">
        <f t="shared" si="3112"/>
        <v/>
      </c>
      <c r="CL662" s="1322" t="str">
        <f t="shared" si="3112"/>
        <v/>
      </c>
      <c r="CM662" s="1322" t="str">
        <f t="shared" si="3112"/>
        <v/>
      </c>
      <c r="CN662" s="1321" t="str">
        <f t="shared" si="3112"/>
        <v/>
      </c>
      <c r="CO662" s="542" t="str">
        <f t="shared" si="3042"/>
        <v/>
      </c>
      <c r="CP662" s="543" t="str">
        <f t="shared" si="3043"/>
        <v/>
      </c>
      <c r="CQ662" s="543" t="str">
        <f t="shared" si="3044"/>
        <v/>
      </c>
      <c r="CR662" s="543" t="str">
        <f t="shared" si="3045"/>
        <v/>
      </c>
      <c r="CS662" s="543" t="str">
        <f t="shared" si="3046"/>
        <v/>
      </c>
      <c r="CT662" s="543" t="str">
        <f t="shared" si="3047"/>
        <v/>
      </c>
      <c r="CU662" s="544" t="str">
        <f t="shared" si="3048"/>
        <v/>
      </c>
      <c r="CV662" s="544" t="str">
        <f t="shared" si="3049"/>
        <v/>
      </c>
      <c r="CW662" s="544" t="str">
        <f t="shared" si="3050"/>
        <v/>
      </c>
      <c r="CX662" s="543" t="str">
        <f t="shared" si="3051"/>
        <v/>
      </c>
      <c r="CY662" s="543" t="str">
        <f t="shared" si="3052"/>
        <v/>
      </c>
      <c r="CZ662" s="543" t="str">
        <f t="shared" si="3053"/>
        <v/>
      </c>
      <c r="DA662" s="543" t="str">
        <f t="shared" si="3054"/>
        <v/>
      </c>
      <c r="DB662" s="543" t="str">
        <f t="shared" si="3055"/>
        <v/>
      </c>
      <c r="DC662" s="542" t="str">
        <f t="shared" si="3056"/>
        <v/>
      </c>
      <c r="DD662" s="541" t="str">
        <f t="shared" si="3057"/>
        <v/>
      </c>
      <c r="DE662" s="645">
        <f t="shared" si="3058"/>
        <v>0</v>
      </c>
      <c r="DF662" s="99">
        <f t="shared" si="3059"/>
        <v>0</v>
      </c>
      <c r="DG662" s="99">
        <f t="shared" si="3060"/>
        <v>0</v>
      </c>
      <c r="DH662" s="99">
        <f t="shared" si="3061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37"/>
        <v/>
      </c>
      <c r="CA663" s="590" t="str">
        <f t="shared" si="3038"/>
        <v/>
      </c>
      <c r="CB663" s="590" t="str">
        <f t="shared" si="3039"/>
        <v/>
      </c>
      <c r="CC663" s="680" t="str">
        <f t="shared" si="3040"/>
        <v/>
      </c>
      <c r="CD663" s="1321" t="str">
        <f t="shared" si="3112"/>
        <v/>
      </c>
      <c r="CE663" s="1322" t="str">
        <f t="shared" ref="CE663:CN676" si="311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2" t="str">
        <f t="shared" si="3113"/>
        <v/>
      </c>
      <c r="CG663" s="1322" t="str">
        <f t="shared" si="3113"/>
        <v/>
      </c>
      <c r="CH663" s="1322" t="str">
        <f t="shared" si="3113"/>
        <v/>
      </c>
      <c r="CI663" s="1323" t="str">
        <f t="shared" si="3113"/>
        <v/>
      </c>
      <c r="CJ663" s="1322" t="str">
        <f t="shared" si="3113"/>
        <v/>
      </c>
      <c r="CK663" s="1322" t="str">
        <f t="shared" si="3113"/>
        <v/>
      </c>
      <c r="CL663" s="1322" t="str">
        <f t="shared" si="3113"/>
        <v/>
      </c>
      <c r="CM663" s="1322" t="str">
        <f t="shared" si="3113"/>
        <v/>
      </c>
      <c r="CN663" s="1321" t="str">
        <f t="shared" si="3113"/>
        <v/>
      </c>
      <c r="CO663" s="542" t="str">
        <f t="shared" si="3042"/>
        <v/>
      </c>
      <c r="CP663" s="543" t="str">
        <f t="shared" si="3043"/>
        <v/>
      </c>
      <c r="CQ663" s="543" t="str">
        <f t="shared" si="3044"/>
        <v/>
      </c>
      <c r="CR663" s="543" t="str">
        <f t="shared" si="3045"/>
        <v/>
      </c>
      <c r="CS663" s="543" t="str">
        <f t="shared" si="3046"/>
        <v/>
      </c>
      <c r="CT663" s="543" t="str">
        <f t="shared" si="3047"/>
        <v/>
      </c>
      <c r="CU663" s="544" t="str">
        <f t="shared" si="3048"/>
        <v/>
      </c>
      <c r="CV663" s="544" t="str">
        <f t="shared" si="3049"/>
        <v/>
      </c>
      <c r="CW663" s="544" t="str">
        <f t="shared" si="3050"/>
        <v/>
      </c>
      <c r="CX663" s="543" t="str">
        <f t="shared" si="3051"/>
        <v/>
      </c>
      <c r="CY663" s="543" t="str">
        <f t="shared" si="3052"/>
        <v/>
      </c>
      <c r="CZ663" s="543" t="str">
        <f t="shared" si="3053"/>
        <v/>
      </c>
      <c r="DA663" s="543" t="str">
        <f t="shared" si="3054"/>
        <v/>
      </c>
      <c r="DB663" s="543" t="str">
        <f t="shared" si="3055"/>
        <v/>
      </c>
      <c r="DC663" s="542" t="str">
        <f t="shared" si="3056"/>
        <v/>
      </c>
      <c r="DD663" s="541" t="str">
        <f t="shared" si="3057"/>
        <v/>
      </c>
      <c r="DE663" s="645">
        <f t="shared" si="3058"/>
        <v>0</v>
      </c>
      <c r="DF663" s="99">
        <f t="shared" si="3059"/>
        <v>0</v>
      </c>
      <c r="DG663" s="99">
        <f t="shared" si="3060"/>
        <v>0</v>
      </c>
      <c r="DH663" s="99">
        <f t="shared" si="3061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2" t="s">
        <v>226</v>
      </c>
      <c r="B664" s="747" t="str">
        <f t="shared" ref="B664:R664" si="3114">IF(B662="","",B662/B$46*B663/12)</f>
        <v/>
      </c>
      <c r="C664" s="747" t="str">
        <f t="shared" si="3114"/>
        <v/>
      </c>
      <c r="D664" s="747" t="str">
        <f t="shared" si="3114"/>
        <v/>
      </c>
      <c r="E664" s="747" t="str">
        <f t="shared" si="3114"/>
        <v/>
      </c>
      <c r="F664" s="747" t="str">
        <f t="shared" si="3114"/>
        <v/>
      </c>
      <c r="G664" s="747" t="str">
        <f t="shared" si="3114"/>
        <v/>
      </c>
      <c r="H664" s="747" t="str">
        <f t="shared" si="3114"/>
        <v/>
      </c>
      <c r="I664" s="747" t="str">
        <f t="shared" si="3114"/>
        <v/>
      </c>
      <c r="J664" s="747" t="str">
        <f t="shared" si="3114"/>
        <v/>
      </c>
      <c r="K664" s="747" t="str">
        <f t="shared" si="3114"/>
        <v/>
      </c>
      <c r="L664" s="747" t="str">
        <f t="shared" si="3114"/>
        <v/>
      </c>
      <c r="M664" s="747" t="str">
        <f t="shared" si="3114"/>
        <v/>
      </c>
      <c r="N664" s="747" t="str">
        <f t="shared" si="3114"/>
        <v/>
      </c>
      <c r="O664" s="747" t="str">
        <f t="shared" si="3114"/>
        <v/>
      </c>
      <c r="P664" s="747" t="str">
        <f t="shared" si="3114"/>
        <v/>
      </c>
      <c r="Q664" s="747" t="str">
        <f t="shared" si="3114"/>
        <v/>
      </c>
      <c r="R664" s="747" t="str">
        <f t="shared" si="3114"/>
        <v/>
      </c>
      <c r="S664" s="748"/>
      <c r="T664" s="747" t="str">
        <f t="shared" ref="T664:AD664" si="3115">IF(T662="","",T662/T$46*T663/12)</f>
        <v/>
      </c>
      <c r="U664" s="747" t="str">
        <f t="shared" si="3115"/>
        <v/>
      </c>
      <c r="V664" s="747" t="str">
        <f t="shared" si="3115"/>
        <v/>
      </c>
      <c r="W664" s="747" t="str">
        <f t="shared" si="3115"/>
        <v/>
      </c>
      <c r="X664" s="747" t="str">
        <f t="shared" si="3115"/>
        <v/>
      </c>
      <c r="Y664" s="747" t="str">
        <f t="shared" si="3115"/>
        <v/>
      </c>
      <c r="Z664" s="747" t="str">
        <f t="shared" si="3115"/>
        <v/>
      </c>
      <c r="AA664" s="747" t="str">
        <f t="shared" si="3115"/>
        <v/>
      </c>
      <c r="AB664" s="747" t="str">
        <f t="shared" si="3115"/>
        <v/>
      </c>
      <c r="AC664" s="747" t="str">
        <f t="shared" si="3115"/>
        <v/>
      </c>
      <c r="AD664" s="747" t="str">
        <f t="shared" si="3115"/>
        <v/>
      </c>
      <c r="AE664" s="747"/>
      <c r="AF664" s="747"/>
      <c r="AG664" s="747"/>
      <c r="AH664" s="747"/>
      <c r="AI664" s="747"/>
      <c r="AJ664" s="747"/>
      <c r="AK664" s="748"/>
      <c r="AL664" s="747" t="str">
        <f t="shared" ref="AL664:AV664" si="3116">IF(AL662="","",AL662/AL$46*AL663/12)</f>
        <v/>
      </c>
      <c r="AM664" s="747" t="str">
        <f t="shared" si="3116"/>
        <v/>
      </c>
      <c r="AN664" s="747" t="str">
        <f t="shared" si="3116"/>
        <v/>
      </c>
      <c r="AO664" s="747" t="str">
        <f t="shared" si="3116"/>
        <v/>
      </c>
      <c r="AP664" s="747" t="str">
        <f t="shared" si="3116"/>
        <v/>
      </c>
      <c r="AQ664" s="747" t="str">
        <f t="shared" si="3116"/>
        <v/>
      </c>
      <c r="AR664" s="747" t="str">
        <f t="shared" si="3116"/>
        <v/>
      </c>
      <c r="AS664" s="747" t="str">
        <f t="shared" si="3116"/>
        <v/>
      </c>
      <c r="AT664" s="747" t="str">
        <f t="shared" si="3116"/>
        <v/>
      </c>
      <c r="AU664" s="747" t="str">
        <f t="shared" si="3116"/>
        <v/>
      </c>
      <c r="AV664" s="747" t="str">
        <f t="shared" si="3116"/>
        <v/>
      </c>
      <c r="AW664" s="747"/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N664" si="3117">IF(BJ662="","",BJ662/BJ$46*BJ663/12)</f>
        <v/>
      </c>
      <c r="BK664" s="747" t="str">
        <f t="shared" si="3117"/>
        <v/>
      </c>
      <c r="BL664" s="747" t="str">
        <f t="shared" si="3117"/>
        <v/>
      </c>
      <c r="BM664" s="747" t="str">
        <f t="shared" si="3117"/>
        <v/>
      </c>
      <c r="BN664" s="747" t="str">
        <f t="shared" si="3117"/>
        <v/>
      </c>
      <c r="BO664" s="747"/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3037"/>
        <v/>
      </c>
      <c r="CA664" s="615" t="str">
        <f t="shared" si="3038"/>
        <v/>
      </c>
      <c r="CB664" s="615" t="str">
        <f t="shared" si="3039"/>
        <v/>
      </c>
      <c r="CC664" s="683" t="str">
        <f t="shared" si="3040"/>
        <v/>
      </c>
      <c r="CD664" s="132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5" t="str">
        <f t="shared" si="3113"/>
        <v/>
      </c>
      <c r="CF664" s="1325" t="str">
        <f t="shared" si="3113"/>
        <v/>
      </c>
      <c r="CG664" s="1325" t="str">
        <f t="shared" si="3113"/>
        <v/>
      </c>
      <c r="CH664" s="1325" t="str">
        <f t="shared" si="3113"/>
        <v/>
      </c>
      <c r="CI664" s="1326" t="str">
        <f t="shared" si="3113"/>
        <v/>
      </c>
      <c r="CJ664" s="1325" t="str">
        <f t="shared" si="3113"/>
        <v/>
      </c>
      <c r="CK664" s="1325" t="str">
        <f t="shared" si="3113"/>
        <v/>
      </c>
      <c r="CL664" s="1325" t="str">
        <f t="shared" si="3113"/>
        <v/>
      </c>
      <c r="CM664" s="1325" t="str">
        <f t="shared" si="3113"/>
        <v/>
      </c>
      <c r="CN664" s="1324" t="str">
        <f t="shared" si="3113"/>
        <v/>
      </c>
      <c r="CO664" s="530" t="str">
        <f t="shared" si="3042"/>
        <v/>
      </c>
      <c r="CP664" s="531" t="str">
        <f t="shared" si="3043"/>
        <v/>
      </c>
      <c r="CQ664" s="531" t="str">
        <f t="shared" si="3044"/>
        <v/>
      </c>
      <c r="CR664" s="531" t="str">
        <f t="shared" si="3045"/>
        <v/>
      </c>
      <c r="CS664" s="531" t="str">
        <f t="shared" si="3046"/>
        <v/>
      </c>
      <c r="CT664" s="531" t="str">
        <f t="shared" si="3047"/>
        <v/>
      </c>
      <c r="CU664" s="532" t="str">
        <f t="shared" si="3048"/>
        <v/>
      </c>
      <c r="CV664" s="532" t="str">
        <f t="shared" si="3049"/>
        <v/>
      </c>
      <c r="CW664" s="532" t="str">
        <f t="shared" si="3050"/>
        <v/>
      </c>
      <c r="CX664" s="531" t="str">
        <f t="shared" si="3051"/>
        <v/>
      </c>
      <c r="CY664" s="531" t="str">
        <f t="shared" si="3052"/>
        <v/>
      </c>
      <c r="CZ664" s="531" t="str">
        <f t="shared" si="3053"/>
        <v/>
      </c>
      <c r="DA664" s="531" t="str">
        <f t="shared" si="3054"/>
        <v/>
      </c>
      <c r="DB664" s="531" t="str">
        <f t="shared" si="3055"/>
        <v/>
      </c>
      <c r="DC664" s="530" t="str">
        <f t="shared" si="3056"/>
        <v/>
      </c>
      <c r="DD664" s="529" t="str">
        <f t="shared" si="3057"/>
        <v/>
      </c>
      <c r="DE664" s="645">
        <f t="shared" si="3058"/>
        <v>0</v>
      </c>
      <c r="DF664" s="99">
        <f t="shared" si="3059"/>
        <v>0</v>
      </c>
      <c r="DG664" s="99">
        <f t="shared" si="3060"/>
        <v>0</v>
      </c>
      <c r="DH664" s="99">
        <f t="shared" si="3061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60" t="s">
        <v>305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8"/>
      <c r="CE665" s="1328"/>
      <c r="CF665" s="1328"/>
      <c r="CG665" s="1328"/>
      <c r="CH665" s="1328"/>
      <c r="CI665" s="1328"/>
      <c r="CJ665" s="1328"/>
      <c r="CK665" s="1328"/>
      <c r="CL665" s="1328"/>
      <c r="CM665" s="1328"/>
      <c r="CN665" s="1328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8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18">IF(DE666&lt;3,"",(SUM(B666:R666)-MIN(B666:R666)-MAX(B666:R666))/(DE666-2))</f>
        <v/>
      </c>
      <c r="CA666" s="590">
        <f t="shared" ref="CA666:CA681" si="3119">IF(DF666&lt;3,"",(SUM(T666:AJ666)-MIN(T666:AJ666)-MAX(T666:AJ666))/(DF666-2))</f>
        <v>2.6666666666666665</v>
      </c>
      <c r="CB666" s="590">
        <f t="shared" ref="CB666:CB681" si="3120">IF(DG666&lt;3,"",(SUM(AL666:BB666)-MIN(AL666:BB666)-MAX(AL666:BB666))/(DG666-2))</f>
        <v>3.4</v>
      </c>
      <c r="CC666" s="680" t="str">
        <f t="shared" ref="CC666:CC681" si="3121">IF(DH666&lt;3,"",(SUM(BD666:BT666)-MIN(BD666:BT666)-MAX(BD666:BT666))/(DH666-2))</f>
        <v/>
      </c>
      <c r="CD666" s="1321" t="str">
        <f t="shared" ref="CD666:CD676" si="312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2" t="str">
        <f t="shared" si="3113"/>
        <v/>
      </c>
      <c r="CF666" s="1322" t="str">
        <f t="shared" si="3113"/>
        <v/>
      </c>
      <c r="CG666" s="1322" t="str">
        <f t="shared" si="3113"/>
        <v/>
      </c>
      <c r="CH666" s="1322" t="str">
        <f t="shared" si="3113"/>
        <v/>
      </c>
      <c r="CI666" s="1323" t="str">
        <f t="shared" si="3113"/>
        <v/>
      </c>
      <c r="CJ666" s="1322" t="str">
        <f t="shared" si="3113"/>
        <v/>
      </c>
      <c r="CK666" s="1322" t="str">
        <f t="shared" si="3113"/>
        <v/>
      </c>
      <c r="CL666" s="1322" t="str">
        <f t="shared" si="3113"/>
        <v/>
      </c>
      <c r="CM666" s="1322" t="str">
        <f t="shared" si="3113"/>
        <v/>
      </c>
      <c r="CN666" s="1321" t="str">
        <f t="shared" si="3113"/>
        <v/>
      </c>
      <c r="CO666" s="542" t="str">
        <f t="shared" ref="CO666:CO676" si="312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312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312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312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312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312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313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313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313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313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313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313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313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3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3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3139">COUNT(B666:R666)</f>
        <v>0</v>
      </c>
      <c r="DF666" s="99">
        <f t="shared" ref="DF666:DF676" si="3140">COUNT(T666:AJ666)</f>
        <v>11</v>
      </c>
      <c r="DG666" s="99">
        <f t="shared" ref="DG666:DG676" si="3141">COUNT(AL666:BB666)</f>
        <v>7</v>
      </c>
      <c r="DH666" s="99">
        <f t="shared" ref="DH666:DH676" si="3142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5" t="str">
        <f t="shared" ref="B667:R667" si="3143">IF(B666="","",B666/B$46*8/12*5/7*0.5)</f>
        <v/>
      </c>
      <c r="C667" s="625" t="str">
        <f t="shared" si="3143"/>
        <v/>
      </c>
      <c r="D667" s="625" t="str">
        <f t="shared" si="3143"/>
        <v/>
      </c>
      <c r="E667" s="625" t="str">
        <f t="shared" si="3143"/>
        <v/>
      </c>
      <c r="F667" s="625" t="str">
        <f t="shared" si="3143"/>
        <v/>
      </c>
      <c r="G667" s="625" t="str">
        <f t="shared" si="3143"/>
        <v/>
      </c>
      <c r="H667" s="625" t="str">
        <f t="shared" si="3143"/>
        <v/>
      </c>
      <c r="I667" s="625" t="str">
        <f t="shared" si="3143"/>
        <v/>
      </c>
      <c r="J667" s="625" t="str">
        <f t="shared" si="3143"/>
        <v/>
      </c>
      <c r="K667" s="625" t="str">
        <f t="shared" si="3143"/>
        <v/>
      </c>
      <c r="L667" s="625" t="str">
        <f t="shared" si="3143"/>
        <v/>
      </c>
      <c r="M667" s="625" t="str">
        <f t="shared" si="3143"/>
        <v/>
      </c>
      <c r="N667" s="625" t="str">
        <f t="shared" si="3143"/>
        <v/>
      </c>
      <c r="O667" s="625" t="str">
        <f t="shared" si="3143"/>
        <v/>
      </c>
      <c r="P667" s="625" t="str">
        <f t="shared" si="3143"/>
        <v/>
      </c>
      <c r="Q667" s="625" t="str">
        <f t="shared" si="3143"/>
        <v/>
      </c>
      <c r="R667" s="625" t="str">
        <f t="shared" si="3143"/>
        <v/>
      </c>
      <c r="S667" s="644"/>
      <c r="T667" s="625">
        <f t="shared" ref="T667:AD667" si="3144">IF(T666="","",T666/T$46*8/12*5/7*0.5)</f>
        <v>7.9365079365079375E-2</v>
      </c>
      <c r="U667" s="625">
        <f t="shared" si="3144"/>
        <v>0.11904761904761904</v>
      </c>
      <c r="V667" s="625">
        <f t="shared" si="3144"/>
        <v>0.1020408163265306</v>
      </c>
      <c r="W667" s="625">
        <f t="shared" si="3144"/>
        <v>8.9285714285714288E-2</v>
      </c>
      <c r="X667" s="625">
        <f t="shared" si="3144"/>
        <v>0.11904761904761904</v>
      </c>
      <c r="Y667" s="625">
        <f t="shared" si="3144"/>
        <v>7.9365079365079375E-2</v>
      </c>
      <c r="Z667" s="625">
        <f t="shared" si="3144"/>
        <v>0.11904761904761904</v>
      </c>
      <c r="AA667" s="625">
        <f t="shared" si="3144"/>
        <v>0.11904761904761904</v>
      </c>
      <c r="AB667" s="625">
        <f t="shared" si="3144"/>
        <v>0.11904761904761904</v>
      </c>
      <c r="AC667" s="625">
        <f t="shared" si="3144"/>
        <v>9.5238095238095233E-2</v>
      </c>
      <c r="AD667" s="625">
        <f t="shared" si="3144"/>
        <v>0.14285714285714285</v>
      </c>
      <c r="AE667" s="625"/>
      <c r="AF667" s="625"/>
      <c r="AG667" s="625"/>
      <c r="AH667" s="625"/>
      <c r="AI667" s="625"/>
      <c r="AJ667" s="625"/>
      <c r="AK667" s="644"/>
      <c r="AL667" s="625" t="str">
        <f t="shared" ref="AL667:AV667" si="3145">IF(AL666="","",AL666/AL$46*8/12*5/7*0.5)</f>
        <v/>
      </c>
      <c r="AM667" s="625" t="str">
        <f t="shared" si="3145"/>
        <v/>
      </c>
      <c r="AN667" s="625" t="str">
        <f t="shared" si="3145"/>
        <v/>
      </c>
      <c r="AO667" s="625" t="str">
        <f t="shared" si="3145"/>
        <v/>
      </c>
      <c r="AP667" s="625">
        <f t="shared" si="3145"/>
        <v>0.17006802721088435</v>
      </c>
      <c r="AQ667" s="625">
        <f t="shared" si="3145"/>
        <v>0.11904761904761904</v>
      </c>
      <c r="AR667" s="625">
        <f t="shared" si="3145"/>
        <v>0.13605442176870747</v>
      </c>
      <c r="AS667" s="625">
        <f t="shared" si="3145"/>
        <v>0.15873015873015875</v>
      </c>
      <c r="AT667" s="625">
        <f t="shared" si="3145"/>
        <v>9.5238095238095233E-2</v>
      </c>
      <c r="AU667" s="625">
        <f t="shared" si="3145"/>
        <v>6.8027210884353734E-2</v>
      </c>
      <c r="AV667" s="625">
        <f t="shared" si="3145"/>
        <v>0.15873015873015875</v>
      </c>
      <c r="AW667" s="625"/>
      <c r="AX667" s="625"/>
      <c r="AY667" s="625"/>
      <c r="AZ667" s="625"/>
      <c r="BA667" s="625"/>
      <c r="BB667" s="625"/>
      <c r="BC667" s="644"/>
      <c r="BD667" s="625" t="str">
        <f t="shared" ref="BD667:BN667" si="3146">IF(BD666="","",BD666/BD$46*8/12*5/7*0.5)</f>
        <v/>
      </c>
      <c r="BE667" s="625" t="str">
        <f t="shared" si="3146"/>
        <v/>
      </c>
      <c r="BF667" s="625" t="str">
        <f t="shared" si="3146"/>
        <v/>
      </c>
      <c r="BG667" s="625" t="str">
        <f t="shared" si="3146"/>
        <v/>
      </c>
      <c r="BH667" s="625" t="str">
        <f t="shared" si="3146"/>
        <v/>
      </c>
      <c r="BI667" s="625" t="str">
        <f t="shared" si="3146"/>
        <v/>
      </c>
      <c r="BJ667" s="625" t="str">
        <f t="shared" si="3146"/>
        <v/>
      </c>
      <c r="BK667" s="625" t="str">
        <f t="shared" si="3146"/>
        <v/>
      </c>
      <c r="BL667" s="625" t="str">
        <f t="shared" si="3146"/>
        <v/>
      </c>
      <c r="BM667" s="625" t="str">
        <f t="shared" si="3146"/>
        <v/>
      </c>
      <c r="BN667" s="625" t="str">
        <f t="shared" si="3146"/>
        <v/>
      </c>
      <c r="BO667" s="625"/>
      <c r="BP667" s="625"/>
      <c r="BQ667" s="625"/>
      <c r="BR667" s="625"/>
      <c r="BS667" s="625"/>
      <c r="BT667" s="625"/>
      <c r="BU667" s="644"/>
      <c r="BV667" s="625" t="str">
        <f>IF(BV666="","",BV666/BV$46*8/12*5/7*0.5)</f>
        <v/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 t="str">
        <f t="shared" si="3118"/>
        <v/>
      </c>
      <c r="CA667" s="615">
        <f t="shared" si="3119"/>
        <v>0.10679642227261277</v>
      </c>
      <c r="CB667" s="615">
        <f t="shared" si="3120"/>
        <v>0.13356009070294786</v>
      </c>
      <c r="CC667" s="683" t="str">
        <f t="shared" si="3121"/>
        <v/>
      </c>
      <c r="CD667" s="1324" t="str">
        <f t="shared" si="3122"/>
        <v/>
      </c>
      <c r="CE667" s="1325" t="str">
        <f t="shared" si="3113"/>
        <v/>
      </c>
      <c r="CF667" s="1325" t="str">
        <f t="shared" si="3113"/>
        <v/>
      </c>
      <c r="CG667" s="1325" t="str">
        <f t="shared" si="3113"/>
        <v/>
      </c>
      <c r="CH667" s="1325" t="str">
        <f t="shared" si="3113"/>
        <v/>
      </c>
      <c r="CI667" s="1326" t="str">
        <f t="shared" si="3113"/>
        <v/>
      </c>
      <c r="CJ667" s="1325" t="str">
        <f t="shared" si="3113"/>
        <v/>
      </c>
      <c r="CK667" s="1325" t="str">
        <f t="shared" si="3113"/>
        <v/>
      </c>
      <c r="CL667" s="1325" t="str">
        <f t="shared" si="3113"/>
        <v/>
      </c>
      <c r="CM667" s="1325" t="str">
        <f t="shared" si="3113"/>
        <v/>
      </c>
      <c r="CN667" s="1324" t="str">
        <f t="shared" si="3113"/>
        <v/>
      </c>
      <c r="CO667" s="530" t="str">
        <f t="shared" si="3123"/>
        <v/>
      </c>
      <c r="CP667" s="531" t="str">
        <f t="shared" si="3124"/>
        <v/>
      </c>
      <c r="CQ667" s="531" t="str">
        <f t="shared" si="3125"/>
        <v/>
      </c>
      <c r="CR667" s="531" t="str">
        <f t="shared" si="3126"/>
        <v/>
      </c>
      <c r="CS667" s="531" t="str">
        <f t="shared" si="3127"/>
        <v/>
      </c>
      <c r="CT667" s="531" t="str">
        <f t="shared" si="3128"/>
        <v/>
      </c>
      <c r="CU667" s="532" t="str">
        <f t="shared" si="3129"/>
        <v/>
      </c>
      <c r="CV667" s="532" t="str">
        <f t="shared" si="3130"/>
        <v/>
      </c>
      <c r="CW667" s="532" t="str">
        <f t="shared" si="3131"/>
        <v/>
      </c>
      <c r="CX667" s="531" t="str">
        <f t="shared" si="3132"/>
        <v/>
      </c>
      <c r="CY667" s="531" t="str">
        <f t="shared" si="3133"/>
        <v/>
      </c>
      <c r="CZ667" s="531" t="str">
        <f t="shared" si="3134"/>
        <v/>
      </c>
      <c r="DA667" s="531" t="str">
        <f t="shared" si="3135"/>
        <v/>
      </c>
      <c r="DB667" s="531" t="str">
        <f t="shared" si="3136"/>
        <v/>
      </c>
      <c r="DC667" s="530" t="str">
        <f t="shared" si="3137"/>
        <v/>
      </c>
      <c r="DD667" s="529" t="str">
        <f t="shared" si="3138"/>
        <v/>
      </c>
      <c r="DE667" s="645">
        <f t="shared" si="3139"/>
        <v>0</v>
      </c>
      <c r="DF667" s="99">
        <f t="shared" si="3140"/>
        <v>11</v>
      </c>
      <c r="DG667" s="99">
        <f t="shared" si="3141"/>
        <v>7</v>
      </c>
      <c r="DH667" s="99">
        <f t="shared" si="3142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3118"/>
        <v/>
      </c>
      <c r="CA668" s="590" t="str">
        <f t="shared" si="3119"/>
        <v/>
      </c>
      <c r="CB668" s="590" t="str">
        <f t="shared" si="3120"/>
        <v/>
      </c>
      <c r="CC668" s="680" t="str">
        <f t="shared" si="3121"/>
        <v/>
      </c>
      <c r="CD668" s="1321" t="str">
        <f t="shared" si="3122"/>
        <v/>
      </c>
      <c r="CE668" s="1322" t="str">
        <f t="shared" si="3113"/>
        <v/>
      </c>
      <c r="CF668" s="1322" t="str">
        <f t="shared" si="3113"/>
        <v/>
      </c>
      <c r="CG668" s="1322" t="str">
        <f t="shared" si="3113"/>
        <v/>
      </c>
      <c r="CH668" s="1322" t="str">
        <f t="shared" si="3113"/>
        <v/>
      </c>
      <c r="CI668" s="1323" t="str">
        <f t="shared" si="3113"/>
        <v/>
      </c>
      <c r="CJ668" s="1322" t="str">
        <f t="shared" si="3113"/>
        <v/>
      </c>
      <c r="CK668" s="1322" t="str">
        <f t="shared" si="3113"/>
        <v/>
      </c>
      <c r="CL668" s="1322" t="str">
        <f t="shared" si="3113"/>
        <v/>
      </c>
      <c r="CM668" s="1322" t="str">
        <f t="shared" si="3113"/>
        <v/>
      </c>
      <c r="CN668" s="1321" t="str">
        <f t="shared" si="3113"/>
        <v/>
      </c>
      <c r="CO668" s="542" t="str">
        <f t="shared" si="3123"/>
        <v/>
      </c>
      <c r="CP668" s="543" t="str">
        <f t="shared" si="3124"/>
        <v/>
      </c>
      <c r="CQ668" s="543" t="str">
        <f t="shared" si="3125"/>
        <v/>
      </c>
      <c r="CR668" s="543" t="str">
        <f t="shared" si="3126"/>
        <v/>
      </c>
      <c r="CS668" s="543" t="str">
        <f t="shared" si="3127"/>
        <v/>
      </c>
      <c r="CT668" s="543" t="str">
        <f t="shared" si="3128"/>
        <v/>
      </c>
      <c r="CU668" s="544" t="str">
        <f t="shared" si="3129"/>
        <v/>
      </c>
      <c r="CV668" s="544" t="str">
        <f t="shared" si="3130"/>
        <v/>
      </c>
      <c r="CW668" s="544" t="str">
        <f t="shared" si="3131"/>
        <v/>
      </c>
      <c r="CX668" s="543" t="str">
        <f t="shared" si="3132"/>
        <v/>
      </c>
      <c r="CY668" s="543" t="str">
        <f t="shared" si="3133"/>
        <v/>
      </c>
      <c r="CZ668" s="543" t="str">
        <f t="shared" si="3134"/>
        <v/>
      </c>
      <c r="DA668" s="543" t="str">
        <f t="shared" si="3135"/>
        <v/>
      </c>
      <c r="DB668" s="543" t="str">
        <f t="shared" si="3136"/>
        <v/>
      </c>
      <c r="DC668" s="542" t="str">
        <f t="shared" si="3137"/>
        <v/>
      </c>
      <c r="DD668" s="541" t="str">
        <f t="shared" si="3138"/>
        <v/>
      </c>
      <c r="DE668" s="645">
        <f t="shared" si="3139"/>
        <v>0</v>
      </c>
      <c r="DF668" s="99">
        <f t="shared" si="3140"/>
        <v>0</v>
      </c>
      <c r="DG668" s="99">
        <f t="shared" si="3141"/>
        <v>0</v>
      </c>
      <c r="DH668" s="99">
        <f t="shared" si="3142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18"/>
        <v/>
      </c>
      <c r="CA669" s="590" t="str">
        <f t="shared" si="3119"/>
        <v/>
      </c>
      <c r="CB669" s="590" t="str">
        <f t="shared" si="3120"/>
        <v/>
      </c>
      <c r="CC669" s="680" t="str">
        <f t="shared" si="3121"/>
        <v/>
      </c>
      <c r="CD669" s="1321" t="str">
        <f t="shared" si="3122"/>
        <v/>
      </c>
      <c r="CE669" s="1322" t="str">
        <f t="shared" si="3113"/>
        <v/>
      </c>
      <c r="CF669" s="1322" t="str">
        <f t="shared" si="3113"/>
        <v/>
      </c>
      <c r="CG669" s="1322" t="str">
        <f t="shared" si="3113"/>
        <v/>
      </c>
      <c r="CH669" s="1322" t="str">
        <f t="shared" si="3113"/>
        <v/>
      </c>
      <c r="CI669" s="1323" t="str">
        <f t="shared" si="3113"/>
        <v/>
      </c>
      <c r="CJ669" s="1322" t="str">
        <f t="shared" si="3113"/>
        <v/>
      </c>
      <c r="CK669" s="1322" t="str">
        <f t="shared" si="3113"/>
        <v/>
      </c>
      <c r="CL669" s="1322" t="str">
        <f t="shared" si="3113"/>
        <v/>
      </c>
      <c r="CM669" s="1322" t="str">
        <f t="shared" si="3113"/>
        <v/>
      </c>
      <c r="CN669" s="1321" t="str">
        <f t="shared" si="3113"/>
        <v/>
      </c>
      <c r="CO669" s="542" t="str">
        <f t="shared" si="3123"/>
        <v/>
      </c>
      <c r="CP669" s="543" t="str">
        <f t="shared" si="3124"/>
        <v/>
      </c>
      <c r="CQ669" s="543" t="str">
        <f t="shared" si="3125"/>
        <v/>
      </c>
      <c r="CR669" s="543" t="str">
        <f t="shared" si="3126"/>
        <v/>
      </c>
      <c r="CS669" s="543" t="str">
        <f t="shared" si="3127"/>
        <v/>
      </c>
      <c r="CT669" s="543" t="str">
        <f t="shared" si="3128"/>
        <v/>
      </c>
      <c r="CU669" s="544" t="str">
        <f t="shared" si="3129"/>
        <v/>
      </c>
      <c r="CV669" s="544" t="str">
        <f t="shared" si="3130"/>
        <v/>
      </c>
      <c r="CW669" s="544" t="str">
        <f t="shared" si="3131"/>
        <v/>
      </c>
      <c r="CX669" s="543" t="str">
        <f t="shared" si="3132"/>
        <v/>
      </c>
      <c r="CY669" s="543" t="str">
        <f t="shared" si="3133"/>
        <v/>
      </c>
      <c r="CZ669" s="543" t="str">
        <f t="shared" si="3134"/>
        <v/>
      </c>
      <c r="DA669" s="543" t="str">
        <f t="shared" si="3135"/>
        <v/>
      </c>
      <c r="DB669" s="543" t="str">
        <f t="shared" si="3136"/>
        <v/>
      </c>
      <c r="DC669" s="542" t="str">
        <f t="shared" si="3137"/>
        <v/>
      </c>
      <c r="DD669" s="541" t="str">
        <f t="shared" si="3138"/>
        <v/>
      </c>
      <c r="DE669" s="645">
        <f t="shared" si="3139"/>
        <v>0</v>
      </c>
      <c r="DF669" s="99">
        <f t="shared" si="3140"/>
        <v>1</v>
      </c>
      <c r="DG669" s="99">
        <f t="shared" si="3141"/>
        <v>0</v>
      </c>
      <c r="DH669" s="99">
        <f t="shared" si="3142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5" t="str">
        <f t="shared" ref="B670:R670" si="3147">IF(B668="","",B668*B669/0.6/B$46/365)</f>
        <v/>
      </c>
      <c r="C670" s="625" t="str">
        <f t="shared" si="3147"/>
        <v/>
      </c>
      <c r="D670" s="625" t="str">
        <f t="shared" si="3147"/>
        <v/>
      </c>
      <c r="E670" s="625" t="str">
        <f t="shared" si="3147"/>
        <v/>
      </c>
      <c r="F670" s="625" t="str">
        <f t="shared" si="3147"/>
        <v/>
      </c>
      <c r="G670" s="625" t="str">
        <f t="shared" si="3147"/>
        <v/>
      </c>
      <c r="H670" s="625" t="str">
        <f t="shared" si="3147"/>
        <v/>
      </c>
      <c r="I670" s="625" t="str">
        <f t="shared" si="3147"/>
        <v/>
      </c>
      <c r="J670" s="625" t="str">
        <f t="shared" si="3147"/>
        <v/>
      </c>
      <c r="K670" s="625" t="str">
        <f t="shared" si="3147"/>
        <v/>
      </c>
      <c r="L670" s="625" t="str">
        <f t="shared" si="3147"/>
        <v/>
      </c>
      <c r="M670" s="625" t="str">
        <f t="shared" si="3147"/>
        <v/>
      </c>
      <c r="N670" s="625" t="str">
        <f t="shared" si="3147"/>
        <v/>
      </c>
      <c r="O670" s="625" t="str">
        <f t="shared" si="3147"/>
        <v/>
      </c>
      <c r="P670" s="625" t="str">
        <f t="shared" si="3147"/>
        <v/>
      </c>
      <c r="Q670" s="625" t="str">
        <f t="shared" si="3147"/>
        <v/>
      </c>
      <c r="R670" s="625" t="str">
        <f t="shared" si="3147"/>
        <v/>
      </c>
      <c r="S670" s="644"/>
      <c r="T670" s="625" t="str">
        <f t="shared" ref="T670:AD670" si="3148">IF(T668="","",T668*T669/0.6/T$46/365)</f>
        <v/>
      </c>
      <c r="U670" s="625" t="str">
        <f t="shared" si="3148"/>
        <v/>
      </c>
      <c r="V670" s="625" t="str">
        <f t="shared" si="3148"/>
        <v/>
      </c>
      <c r="W670" s="625" t="str">
        <f t="shared" si="3148"/>
        <v/>
      </c>
      <c r="X670" s="625" t="str">
        <f t="shared" si="3148"/>
        <v/>
      </c>
      <c r="Y670" s="625" t="str">
        <f t="shared" si="3148"/>
        <v/>
      </c>
      <c r="Z670" s="625" t="str">
        <f t="shared" si="3148"/>
        <v/>
      </c>
      <c r="AA670" s="625" t="str">
        <f t="shared" si="3148"/>
        <v/>
      </c>
      <c r="AB670" s="625" t="str">
        <f t="shared" si="3148"/>
        <v/>
      </c>
      <c r="AC670" s="625" t="str">
        <f t="shared" si="3148"/>
        <v/>
      </c>
      <c r="AD670" s="625" t="str">
        <f t="shared" si="3148"/>
        <v/>
      </c>
      <c r="AE670" s="625"/>
      <c r="AF670" s="625"/>
      <c r="AG670" s="625"/>
      <c r="AH670" s="625"/>
      <c r="AI670" s="625"/>
      <c r="AJ670" s="625"/>
      <c r="AK670" s="644"/>
      <c r="AL670" s="625" t="str">
        <f t="shared" ref="AL670:AV670" si="3149">IF(AL668="","",AL668*AL669/0.6/AL$46/365)</f>
        <v/>
      </c>
      <c r="AM670" s="625" t="str">
        <f t="shared" si="3149"/>
        <v/>
      </c>
      <c r="AN670" s="625" t="str">
        <f t="shared" si="3149"/>
        <v/>
      </c>
      <c r="AO670" s="625" t="str">
        <f t="shared" si="3149"/>
        <v/>
      </c>
      <c r="AP670" s="625" t="str">
        <f t="shared" si="3149"/>
        <v/>
      </c>
      <c r="AQ670" s="625" t="str">
        <f t="shared" si="3149"/>
        <v/>
      </c>
      <c r="AR670" s="625" t="str">
        <f t="shared" si="3149"/>
        <v/>
      </c>
      <c r="AS670" s="625" t="str">
        <f t="shared" si="3149"/>
        <v/>
      </c>
      <c r="AT670" s="625" t="str">
        <f t="shared" si="3149"/>
        <v/>
      </c>
      <c r="AU670" s="625" t="str">
        <f t="shared" si="3149"/>
        <v/>
      </c>
      <c r="AV670" s="625" t="str">
        <f t="shared" si="3149"/>
        <v/>
      </c>
      <c r="AW670" s="625"/>
      <c r="AX670" s="625"/>
      <c r="AY670" s="625"/>
      <c r="AZ670" s="625"/>
      <c r="BA670" s="625"/>
      <c r="BB670" s="625"/>
      <c r="BC670" s="644"/>
      <c r="BD670" s="625" t="str">
        <f t="shared" ref="BD670:BN670" si="3150">IF(BD668="","",BD668*BD669/0.6/BD$46/365)</f>
        <v/>
      </c>
      <c r="BE670" s="625" t="str">
        <f t="shared" si="3150"/>
        <v/>
      </c>
      <c r="BF670" s="625" t="str">
        <f t="shared" si="3150"/>
        <v/>
      </c>
      <c r="BG670" s="625" t="str">
        <f t="shared" si="3150"/>
        <v/>
      </c>
      <c r="BH670" s="625" t="str">
        <f t="shared" si="3150"/>
        <v/>
      </c>
      <c r="BI670" s="625" t="str">
        <f t="shared" si="3150"/>
        <v/>
      </c>
      <c r="BJ670" s="625" t="str">
        <f t="shared" si="3150"/>
        <v/>
      </c>
      <c r="BK670" s="625" t="str">
        <f t="shared" si="3150"/>
        <v/>
      </c>
      <c r="BL670" s="625" t="str">
        <f t="shared" si="3150"/>
        <v/>
      </c>
      <c r="BM670" s="625" t="str">
        <f t="shared" si="3150"/>
        <v/>
      </c>
      <c r="BN670" s="625" t="str">
        <f t="shared" si="3150"/>
        <v/>
      </c>
      <c r="BO670" s="625"/>
      <c r="BP670" s="625"/>
      <c r="BQ670" s="625"/>
      <c r="BR670" s="625"/>
      <c r="BS670" s="625"/>
      <c r="BT670" s="625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3118"/>
        <v/>
      </c>
      <c r="CA670" s="615" t="str">
        <f t="shared" si="3119"/>
        <v/>
      </c>
      <c r="CB670" s="615" t="str">
        <f t="shared" si="3120"/>
        <v/>
      </c>
      <c r="CC670" s="683" t="str">
        <f t="shared" si="3121"/>
        <v/>
      </c>
      <c r="CD670" s="1324" t="str">
        <f t="shared" si="3122"/>
        <v/>
      </c>
      <c r="CE670" s="1325" t="str">
        <f t="shared" si="3113"/>
        <v/>
      </c>
      <c r="CF670" s="1325" t="str">
        <f t="shared" si="3113"/>
        <v/>
      </c>
      <c r="CG670" s="1325" t="str">
        <f t="shared" si="3113"/>
        <v/>
      </c>
      <c r="CH670" s="1325" t="str">
        <f t="shared" si="3113"/>
        <v/>
      </c>
      <c r="CI670" s="1326" t="str">
        <f t="shared" si="3113"/>
        <v/>
      </c>
      <c r="CJ670" s="1325" t="str">
        <f t="shared" si="3113"/>
        <v/>
      </c>
      <c r="CK670" s="1325" t="str">
        <f t="shared" si="3113"/>
        <v/>
      </c>
      <c r="CL670" s="1325" t="str">
        <f t="shared" si="3113"/>
        <v/>
      </c>
      <c r="CM670" s="1325" t="str">
        <f t="shared" si="3113"/>
        <v/>
      </c>
      <c r="CN670" s="1324" t="str">
        <f t="shared" si="3113"/>
        <v/>
      </c>
      <c r="CO670" s="530" t="str">
        <f t="shared" si="3123"/>
        <v/>
      </c>
      <c r="CP670" s="531" t="str">
        <f t="shared" si="3124"/>
        <v/>
      </c>
      <c r="CQ670" s="531" t="str">
        <f t="shared" si="3125"/>
        <v/>
      </c>
      <c r="CR670" s="531" t="str">
        <f t="shared" si="3126"/>
        <v/>
      </c>
      <c r="CS670" s="531" t="str">
        <f t="shared" si="3127"/>
        <v/>
      </c>
      <c r="CT670" s="531" t="str">
        <f t="shared" si="3128"/>
        <v/>
      </c>
      <c r="CU670" s="532" t="str">
        <f t="shared" si="3129"/>
        <v/>
      </c>
      <c r="CV670" s="532" t="str">
        <f t="shared" si="3130"/>
        <v/>
      </c>
      <c r="CW670" s="532" t="str">
        <f t="shared" si="3131"/>
        <v/>
      </c>
      <c r="CX670" s="531" t="str">
        <f t="shared" si="3132"/>
        <v/>
      </c>
      <c r="CY670" s="531" t="str">
        <f t="shared" si="3133"/>
        <v/>
      </c>
      <c r="CZ670" s="531" t="str">
        <f t="shared" si="3134"/>
        <v/>
      </c>
      <c r="DA670" s="531" t="str">
        <f t="shared" si="3135"/>
        <v/>
      </c>
      <c r="DB670" s="531" t="str">
        <f t="shared" si="3136"/>
        <v/>
      </c>
      <c r="DC670" s="530" t="str">
        <f t="shared" si="3137"/>
        <v/>
      </c>
      <c r="DD670" s="529" t="str">
        <f t="shared" si="3138"/>
        <v/>
      </c>
      <c r="DE670" s="645">
        <f t="shared" si="3139"/>
        <v>0</v>
      </c>
      <c r="DF670" s="99">
        <f t="shared" si="3140"/>
        <v>0</v>
      </c>
      <c r="DG670" s="99">
        <f t="shared" si="3141"/>
        <v>0</v>
      </c>
      <c r="DH670" s="99">
        <f t="shared" si="3142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3118"/>
        <v/>
      </c>
      <c r="CA671" s="590" t="str">
        <f t="shared" si="3119"/>
        <v/>
      </c>
      <c r="CB671" s="590" t="str">
        <f t="shared" si="3120"/>
        <v/>
      </c>
      <c r="CC671" s="680" t="str">
        <f t="shared" si="3121"/>
        <v/>
      </c>
      <c r="CD671" s="1321" t="str">
        <f t="shared" si="3122"/>
        <v/>
      </c>
      <c r="CE671" s="1322" t="str">
        <f t="shared" si="3113"/>
        <v/>
      </c>
      <c r="CF671" s="1322" t="str">
        <f t="shared" si="3113"/>
        <v/>
      </c>
      <c r="CG671" s="1322" t="str">
        <f t="shared" si="3113"/>
        <v/>
      </c>
      <c r="CH671" s="1322" t="str">
        <f t="shared" si="3113"/>
        <v/>
      </c>
      <c r="CI671" s="1323" t="str">
        <f t="shared" si="3113"/>
        <v/>
      </c>
      <c r="CJ671" s="1322" t="str">
        <f t="shared" si="3113"/>
        <v/>
      </c>
      <c r="CK671" s="1322" t="str">
        <f t="shared" si="3113"/>
        <v/>
      </c>
      <c r="CL671" s="1322" t="str">
        <f t="shared" si="3113"/>
        <v/>
      </c>
      <c r="CM671" s="1322" t="str">
        <f t="shared" si="3113"/>
        <v/>
      </c>
      <c r="CN671" s="1321" t="str">
        <f t="shared" si="3113"/>
        <v/>
      </c>
      <c r="CO671" s="542" t="str">
        <f t="shared" si="3123"/>
        <v/>
      </c>
      <c r="CP671" s="543" t="str">
        <f t="shared" si="3124"/>
        <v/>
      </c>
      <c r="CQ671" s="543" t="str">
        <f t="shared" si="3125"/>
        <v/>
      </c>
      <c r="CR671" s="543" t="str">
        <f t="shared" si="3126"/>
        <v/>
      </c>
      <c r="CS671" s="543" t="str">
        <f t="shared" si="3127"/>
        <v/>
      </c>
      <c r="CT671" s="543" t="str">
        <f t="shared" si="3128"/>
        <v/>
      </c>
      <c r="CU671" s="544" t="str">
        <f t="shared" si="3129"/>
        <v/>
      </c>
      <c r="CV671" s="544" t="str">
        <f t="shared" si="3130"/>
        <v/>
      </c>
      <c r="CW671" s="544" t="str">
        <f t="shared" si="3131"/>
        <v/>
      </c>
      <c r="CX671" s="543" t="str">
        <f t="shared" si="3132"/>
        <v/>
      </c>
      <c r="CY671" s="543" t="str">
        <f t="shared" si="3133"/>
        <v/>
      </c>
      <c r="CZ671" s="543" t="str">
        <f t="shared" si="3134"/>
        <v/>
      </c>
      <c r="DA671" s="543" t="str">
        <f t="shared" si="3135"/>
        <v/>
      </c>
      <c r="DB671" s="543" t="str">
        <f t="shared" si="3136"/>
        <v/>
      </c>
      <c r="DC671" s="542" t="str">
        <f t="shared" si="3137"/>
        <v/>
      </c>
      <c r="DD671" s="541" t="str">
        <f t="shared" si="3138"/>
        <v/>
      </c>
      <c r="DE671" s="645">
        <f t="shared" si="3139"/>
        <v>0</v>
      </c>
      <c r="DF671" s="99">
        <f t="shared" si="3140"/>
        <v>0</v>
      </c>
      <c r="DG671" s="99">
        <f t="shared" si="3141"/>
        <v>0</v>
      </c>
      <c r="DH671" s="99">
        <f t="shared" si="3142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18"/>
        <v/>
      </c>
      <c r="CA672" s="590" t="str">
        <f t="shared" si="3119"/>
        <v/>
      </c>
      <c r="CB672" s="590" t="str">
        <f t="shared" si="3120"/>
        <v/>
      </c>
      <c r="CC672" s="680" t="str">
        <f t="shared" si="3121"/>
        <v/>
      </c>
      <c r="CD672" s="1321" t="str">
        <f t="shared" si="3122"/>
        <v/>
      </c>
      <c r="CE672" s="1322" t="str">
        <f t="shared" si="3113"/>
        <v/>
      </c>
      <c r="CF672" s="1322" t="str">
        <f t="shared" si="3113"/>
        <v/>
      </c>
      <c r="CG672" s="1322" t="str">
        <f t="shared" si="3113"/>
        <v/>
      </c>
      <c r="CH672" s="1322" t="str">
        <f t="shared" si="3113"/>
        <v/>
      </c>
      <c r="CI672" s="1323" t="str">
        <f t="shared" si="3113"/>
        <v/>
      </c>
      <c r="CJ672" s="1322" t="str">
        <f t="shared" si="3113"/>
        <v/>
      </c>
      <c r="CK672" s="1322" t="str">
        <f t="shared" si="3113"/>
        <v/>
      </c>
      <c r="CL672" s="1322" t="str">
        <f t="shared" si="3113"/>
        <v/>
      </c>
      <c r="CM672" s="1322" t="str">
        <f t="shared" si="3113"/>
        <v/>
      </c>
      <c r="CN672" s="1321" t="str">
        <f t="shared" si="3113"/>
        <v/>
      </c>
      <c r="CO672" s="542" t="str">
        <f t="shared" si="3123"/>
        <v/>
      </c>
      <c r="CP672" s="543" t="str">
        <f t="shared" si="3124"/>
        <v/>
      </c>
      <c r="CQ672" s="543" t="str">
        <f t="shared" si="3125"/>
        <v/>
      </c>
      <c r="CR672" s="543" t="str">
        <f t="shared" si="3126"/>
        <v/>
      </c>
      <c r="CS672" s="543" t="str">
        <f t="shared" si="3127"/>
        <v/>
      </c>
      <c r="CT672" s="543" t="str">
        <f t="shared" si="3128"/>
        <v/>
      </c>
      <c r="CU672" s="544" t="str">
        <f t="shared" si="3129"/>
        <v/>
      </c>
      <c r="CV672" s="544" t="str">
        <f t="shared" si="3130"/>
        <v/>
      </c>
      <c r="CW672" s="544" t="str">
        <f t="shared" si="3131"/>
        <v/>
      </c>
      <c r="CX672" s="543" t="str">
        <f t="shared" si="3132"/>
        <v/>
      </c>
      <c r="CY672" s="543" t="str">
        <f t="shared" si="3133"/>
        <v/>
      </c>
      <c r="CZ672" s="543" t="str">
        <f t="shared" si="3134"/>
        <v/>
      </c>
      <c r="DA672" s="543" t="str">
        <f t="shared" si="3135"/>
        <v/>
      </c>
      <c r="DB672" s="543" t="str">
        <f t="shared" si="3136"/>
        <v/>
      </c>
      <c r="DC672" s="542" t="str">
        <f t="shared" si="3137"/>
        <v/>
      </c>
      <c r="DD672" s="541" t="str">
        <f t="shared" si="3138"/>
        <v/>
      </c>
      <c r="DE672" s="645">
        <f t="shared" si="3139"/>
        <v>0</v>
      </c>
      <c r="DF672" s="99">
        <f t="shared" si="3140"/>
        <v>0</v>
      </c>
      <c r="DG672" s="99">
        <f t="shared" si="3141"/>
        <v>0</v>
      </c>
      <c r="DH672" s="99">
        <f t="shared" si="3142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5" t="str">
        <f t="shared" ref="B673:R673" si="3151">IF(B671="","",B671*B672/0.62/B$46/365)</f>
        <v/>
      </c>
      <c r="C673" s="625" t="str">
        <f t="shared" si="3151"/>
        <v/>
      </c>
      <c r="D673" s="625" t="str">
        <f t="shared" si="3151"/>
        <v/>
      </c>
      <c r="E673" s="625" t="str">
        <f t="shared" si="3151"/>
        <v/>
      </c>
      <c r="F673" s="625" t="str">
        <f t="shared" si="3151"/>
        <v/>
      </c>
      <c r="G673" s="625" t="str">
        <f t="shared" si="3151"/>
        <v/>
      </c>
      <c r="H673" s="625" t="str">
        <f t="shared" si="3151"/>
        <v/>
      </c>
      <c r="I673" s="625" t="str">
        <f t="shared" si="3151"/>
        <v/>
      </c>
      <c r="J673" s="625" t="str">
        <f t="shared" si="3151"/>
        <v/>
      </c>
      <c r="K673" s="625" t="str">
        <f t="shared" si="3151"/>
        <v/>
      </c>
      <c r="L673" s="625" t="str">
        <f t="shared" si="3151"/>
        <v/>
      </c>
      <c r="M673" s="625" t="str">
        <f t="shared" si="3151"/>
        <v/>
      </c>
      <c r="N673" s="625" t="str">
        <f t="shared" si="3151"/>
        <v/>
      </c>
      <c r="O673" s="625" t="str">
        <f t="shared" si="3151"/>
        <v/>
      </c>
      <c r="P673" s="625" t="str">
        <f t="shared" si="3151"/>
        <v/>
      </c>
      <c r="Q673" s="625" t="str">
        <f t="shared" si="3151"/>
        <v/>
      </c>
      <c r="R673" s="625" t="str">
        <f t="shared" si="3151"/>
        <v/>
      </c>
      <c r="S673" s="644"/>
      <c r="T673" s="625" t="str">
        <f t="shared" ref="T673:AD673" si="3152">IF(T671="","",T671*T672/0.62/T$46/365)</f>
        <v/>
      </c>
      <c r="U673" s="625" t="str">
        <f t="shared" si="3152"/>
        <v/>
      </c>
      <c r="V673" s="625" t="str">
        <f t="shared" si="3152"/>
        <v/>
      </c>
      <c r="W673" s="625" t="str">
        <f t="shared" si="3152"/>
        <v/>
      </c>
      <c r="X673" s="625" t="str">
        <f t="shared" si="3152"/>
        <v/>
      </c>
      <c r="Y673" s="625" t="str">
        <f t="shared" si="3152"/>
        <v/>
      </c>
      <c r="Z673" s="625" t="str">
        <f t="shared" si="3152"/>
        <v/>
      </c>
      <c r="AA673" s="625" t="str">
        <f t="shared" si="3152"/>
        <v/>
      </c>
      <c r="AB673" s="625" t="str">
        <f t="shared" si="3152"/>
        <v/>
      </c>
      <c r="AC673" s="625" t="str">
        <f t="shared" si="3152"/>
        <v/>
      </c>
      <c r="AD673" s="625" t="str">
        <f t="shared" si="3152"/>
        <v/>
      </c>
      <c r="AE673" s="625"/>
      <c r="AF673" s="625"/>
      <c r="AG673" s="625"/>
      <c r="AH673" s="625"/>
      <c r="AI673" s="625"/>
      <c r="AJ673" s="625"/>
      <c r="AK673" s="644"/>
      <c r="AL673" s="625" t="str">
        <f t="shared" ref="AL673:AV673" si="3153">IF(AL671="","",AL671*AL672/0.62/AL$46/365)</f>
        <v/>
      </c>
      <c r="AM673" s="625" t="str">
        <f t="shared" si="3153"/>
        <v/>
      </c>
      <c r="AN673" s="625" t="str">
        <f t="shared" si="3153"/>
        <v/>
      </c>
      <c r="AO673" s="625" t="str">
        <f t="shared" si="3153"/>
        <v/>
      </c>
      <c r="AP673" s="625" t="str">
        <f t="shared" si="3153"/>
        <v/>
      </c>
      <c r="AQ673" s="625" t="str">
        <f t="shared" si="3153"/>
        <v/>
      </c>
      <c r="AR673" s="625" t="str">
        <f t="shared" si="3153"/>
        <v/>
      </c>
      <c r="AS673" s="625" t="str">
        <f t="shared" si="3153"/>
        <v/>
      </c>
      <c r="AT673" s="625" t="str">
        <f t="shared" si="3153"/>
        <v/>
      </c>
      <c r="AU673" s="625" t="str">
        <f t="shared" si="3153"/>
        <v/>
      </c>
      <c r="AV673" s="625" t="str">
        <f t="shared" si="3153"/>
        <v/>
      </c>
      <c r="AW673" s="625"/>
      <c r="AX673" s="625"/>
      <c r="AY673" s="625"/>
      <c r="AZ673" s="625"/>
      <c r="BA673" s="625"/>
      <c r="BB673" s="625"/>
      <c r="BC673" s="644"/>
      <c r="BD673" s="625" t="str">
        <f t="shared" ref="BD673:BN673" si="3154">IF(BD671="","",BD671*BD672/0.62/BD$46/365)</f>
        <v/>
      </c>
      <c r="BE673" s="625" t="str">
        <f t="shared" si="3154"/>
        <v/>
      </c>
      <c r="BF673" s="625" t="str">
        <f t="shared" si="3154"/>
        <v/>
      </c>
      <c r="BG673" s="625" t="str">
        <f t="shared" si="3154"/>
        <v/>
      </c>
      <c r="BH673" s="625" t="str">
        <f t="shared" si="3154"/>
        <v/>
      </c>
      <c r="BI673" s="625" t="str">
        <f t="shared" si="3154"/>
        <v/>
      </c>
      <c r="BJ673" s="625" t="str">
        <f t="shared" si="3154"/>
        <v/>
      </c>
      <c r="BK673" s="625" t="str">
        <f t="shared" si="3154"/>
        <v/>
      </c>
      <c r="BL673" s="625" t="str">
        <f t="shared" si="3154"/>
        <v/>
      </c>
      <c r="BM673" s="625" t="str">
        <f t="shared" si="3154"/>
        <v/>
      </c>
      <c r="BN673" s="625" t="str">
        <f t="shared" si="3154"/>
        <v/>
      </c>
      <c r="BO673" s="625"/>
      <c r="BP673" s="625"/>
      <c r="BQ673" s="625"/>
      <c r="BR673" s="625"/>
      <c r="BS673" s="625"/>
      <c r="BT673" s="625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3118"/>
        <v/>
      </c>
      <c r="CA673" s="615" t="str">
        <f t="shared" si="3119"/>
        <v/>
      </c>
      <c r="CB673" s="615" t="str">
        <f t="shared" si="3120"/>
        <v/>
      </c>
      <c r="CC673" s="683" t="str">
        <f t="shared" si="3121"/>
        <v/>
      </c>
      <c r="CD673" s="1324" t="str">
        <f t="shared" si="3122"/>
        <v/>
      </c>
      <c r="CE673" s="1325" t="str">
        <f t="shared" si="3113"/>
        <v/>
      </c>
      <c r="CF673" s="1325" t="str">
        <f t="shared" si="3113"/>
        <v/>
      </c>
      <c r="CG673" s="1325" t="str">
        <f t="shared" si="3113"/>
        <v/>
      </c>
      <c r="CH673" s="1325" t="str">
        <f t="shared" si="3113"/>
        <v/>
      </c>
      <c r="CI673" s="1326" t="str">
        <f t="shared" si="3113"/>
        <v/>
      </c>
      <c r="CJ673" s="1325" t="str">
        <f t="shared" si="3113"/>
        <v/>
      </c>
      <c r="CK673" s="1325" t="str">
        <f t="shared" si="3113"/>
        <v/>
      </c>
      <c r="CL673" s="1325" t="str">
        <f t="shared" si="3113"/>
        <v/>
      </c>
      <c r="CM673" s="1325" t="str">
        <f t="shared" si="3113"/>
        <v/>
      </c>
      <c r="CN673" s="1324" t="str">
        <f t="shared" si="3113"/>
        <v/>
      </c>
      <c r="CO673" s="530" t="str">
        <f t="shared" si="3123"/>
        <v/>
      </c>
      <c r="CP673" s="531" t="str">
        <f t="shared" si="3124"/>
        <v/>
      </c>
      <c r="CQ673" s="531" t="str">
        <f t="shared" si="3125"/>
        <v/>
      </c>
      <c r="CR673" s="531" t="str">
        <f t="shared" si="3126"/>
        <v/>
      </c>
      <c r="CS673" s="531" t="str">
        <f t="shared" si="3127"/>
        <v/>
      </c>
      <c r="CT673" s="531" t="str">
        <f t="shared" si="3128"/>
        <v/>
      </c>
      <c r="CU673" s="532" t="str">
        <f t="shared" si="3129"/>
        <v/>
      </c>
      <c r="CV673" s="532" t="str">
        <f t="shared" si="3130"/>
        <v/>
      </c>
      <c r="CW673" s="532" t="str">
        <f t="shared" si="3131"/>
        <v/>
      </c>
      <c r="CX673" s="531" t="str">
        <f t="shared" si="3132"/>
        <v/>
      </c>
      <c r="CY673" s="531" t="str">
        <f t="shared" si="3133"/>
        <v/>
      </c>
      <c r="CZ673" s="531" t="str">
        <f t="shared" si="3134"/>
        <v/>
      </c>
      <c r="DA673" s="531" t="str">
        <f t="shared" si="3135"/>
        <v/>
      </c>
      <c r="DB673" s="531" t="str">
        <f t="shared" si="3136"/>
        <v/>
      </c>
      <c r="DC673" s="530" t="str">
        <f t="shared" si="3137"/>
        <v/>
      </c>
      <c r="DD673" s="529" t="str">
        <f t="shared" si="3138"/>
        <v/>
      </c>
      <c r="DE673" s="645">
        <f t="shared" si="3139"/>
        <v>0</v>
      </c>
      <c r="DF673" s="99">
        <f t="shared" si="3140"/>
        <v>0</v>
      </c>
      <c r="DG673" s="99">
        <f t="shared" si="3141"/>
        <v>0</v>
      </c>
      <c r="DH673" s="99">
        <f t="shared" si="3142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3118"/>
        <v/>
      </c>
      <c r="CA674" s="590" t="str">
        <f t="shared" si="3119"/>
        <v/>
      </c>
      <c r="CB674" s="590" t="str">
        <f t="shared" si="3120"/>
        <v/>
      </c>
      <c r="CC674" s="680" t="str">
        <f t="shared" si="3121"/>
        <v/>
      </c>
      <c r="CD674" s="1321" t="str">
        <f t="shared" si="3122"/>
        <v/>
      </c>
      <c r="CE674" s="1322" t="str">
        <f t="shared" si="3113"/>
        <v/>
      </c>
      <c r="CF674" s="1322" t="str">
        <f t="shared" si="3113"/>
        <v/>
      </c>
      <c r="CG674" s="1322" t="str">
        <f t="shared" si="3113"/>
        <v/>
      </c>
      <c r="CH674" s="1322" t="str">
        <f t="shared" si="3113"/>
        <v/>
      </c>
      <c r="CI674" s="1323" t="str">
        <f t="shared" si="3113"/>
        <v/>
      </c>
      <c r="CJ674" s="1322" t="str">
        <f t="shared" si="3113"/>
        <v/>
      </c>
      <c r="CK674" s="1322" t="str">
        <f t="shared" si="3113"/>
        <v/>
      </c>
      <c r="CL674" s="1322" t="str">
        <f t="shared" si="3113"/>
        <v/>
      </c>
      <c r="CM674" s="1322" t="str">
        <f t="shared" si="3113"/>
        <v/>
      </c>
      <c r="CN674" s="1321" t="str">
        <f t="shared" si="3113"/>
        <v/>
      </c>
      <c r="CO674" s="542" t="str">
        <f t="shared" si="3123"/>
        <v/>
      </c>
      <c r="CP674" s="543" t="str">
        <f t="shared" si="3124"/>
        <v/>
      </c>
      <c r="CQ674" s="543" t="str">
        <f t="shared" si="3125"/>
        <v/>
      </c>
      <c r="CR674" s="543" t="str">
        <f t="shared" si="3126"/>
        <v/>
      </c>
      <c r="CS674" s="543" t="str">
        <f t="shared" si="3127"/>
        <v/>
      </c>
      <c r="CT674" s="543" t="str">
        <f t="shared" si="3128"/>
        <v/>
      </c>
      <c r="CU674" s="544" t="str">
        <f t="shared" si="3129"/>
        <v/>
      </c>
      <c r="CV674" s="544" t="str">
        <f t="shared" si="3130"/>
        <v/>
      </c>
      <c r="CW674" s="544" t="str">
        <f t="shared" si="3131"/>
        <v/>
      </c>
      <c r="CX674" s="543" t="str">
        <f t="shared" si="3132"/>
        <v/>
      </c>
      <c r="CY674" s="543" t="str">
        <f t="shared" si="3133"/>
        <v/>
      </c>
      <c r="CZ674" s="543" t="str">
        <f t="shared" si="3134"/>
        <v/>
      </c>
      <c r="DA674" s="543" t="str">
        <f t="shared" si="3135"/>
        <v/>
      </c>
      <c r="DB674" s="543" t="str">
        <f t="shared" si="3136"/>
        <v/>
      </c>
      <c r="DC674" s="542" t="str">
        <f t="shared" si="3137"/>
        <v/>
      </c>
      <c r="DD674" s="541" t="str">
        <f t="shared" si="3138"/>
        <v/>
      </c>
      <c r="DE674" s="645">
        <f t="shared" si="3139"/>
        <v>0</v>
      </c>
      <c r="DF674" s="99">
        <f t="shared" si="3140"/>
        <v>0</v>
      </c>
      <c r="DG674" s="99">
        <f t="shared" si="3141"/>
        <v>0</v>
      </c>
      <c r="DH674" s="99">
        <f t="shared" si="3142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18"/>
        <v/>
      </c>
      <c r="CA675" s="590" t="str">
        <f t="shared" si="3119"/>
        <v/>
      </c>
      <c r="CB675" s="590" t="str">
        <f t="shared" si="3120"/>
        <v/>
      </c>
      <c r="CC675" s="680" t="str">
        <f t="shared" si="3121"/>
        <v/>
      </c>
      <c r="CD675" s="1321" t="str">
        <f t="shared" si="3122"/>
        <v/>
      </c>
      <c r="CE675" s="1322" t="str">
        <f t="shared" si="3113"/>
        <v/>
      </c>
      <c r="CF675" s="1322" t="str">
        <f t="shared" si="3113"/>
        <v/>
      </c>
      <c r="CG675" s="1322" t="str">
        <f t="shared" si="3113"/>
        <v/>
      </c>
      <c r="CH675" s="1322" t="str">
        <f t="shared" si="3113"/>
        <v/>
      </c>
      <c r="CI675" s="1323" t="str">
        <f t="shared" si="3113"/>
        <v/>
      </c>
      <c r="CJ675" s="1322" t="str">
        <f t="shared" si="3113"/>
        <v/>
      </c>
      <c r="CK675" s="1322" t="str">
        <f t="shared" si="3113"/>
        <v/>
      </c>
      <c r="CL675" s="1322" t="str">
        <f t="shared" si="3113"/>
        <v/>
      </c>
      <c r="CM675" s="1322" t="str">
        <f t="shared" si="3113"/>
        <v/>
      </c>
      <c r="CN675" s="1321" t="str">
        <f t="shared" si="3113"/>
        <v/>
      </c>
      <c r="CO675" s="542" t="str">
        <f t="shared" si="3123"/>
        <v/>
      </c>
      <c r="CP675" s="543" t="str">
        <f t="shared" si="3124"/>
        <v/>
      </c>
      <c r="CQ675" s="543" t="str">
        <f t="shared" si="3125"/>
        <v/>
      </c>
      <c r="CR675" s="543" t="str">
        <f t="shared" si="3126"/>
        <v/>
      </c>
      <c r="CS675" s="543" t="str">
        <f t="shared" si="3127"/>
        <v/>
      </c>
      <c r="CT675" s="543" t="str">
        <f t="shared" si="3128"/>
        <v/>
      </c>
      <c r="CU675" s="544" t="str">
        <f t="shared" si="3129"/>
        <v/>
      </c>
      <c r="CV675" s="544" t="str">
        <f t="shared" si="3130"/>
        <v/>
      </c>
      <c r="CW675" s="544" t="str">
        <f t="shared" si="3131"/>
        <v/>
      </c>
      <c r="CX675" s="543" t="str">
        <f t="shared" si="3132"/>
        <v/>
      </c>
      <c r="CY675" s="543" t="str">
        <f t="shared" si="3133"/>
        <v/>
      </c>
      <c r="CZ675" s="543" t="str">
        <f t="shared" si="3134"/>
        <v/>
      </c>
      <c r="DA675" s="543" t="str">
        <f t="shared" si="3135"/>
        <v/>
      </c>
      <c r="DB675" s="543" t="str">
        <f t="shared" si="3136"/>
        <v/>
      </c>
      <c r="DC675" s="542" t="str">
        <f t="shared" si="3137"/>
        <v/>
      </c>
      <c r="DD675" s="541" t="str">
        <f t="shared" si="3138"/>
        <v/>
      </c>
      <c r="DE675" s="645">
        <f t="shared" si="3139"/>
        <v>0</v>
      </c>
      <c r="DF675" s="99">
        <f t="shared" si="3140"/>
        <v>0</v>
      </c>
      <c r="DG675" s="99">
        <f t="shared" si="3141"/>
        <v>0</v>
      </c>
      <c r="DH675" s="99">
        <f t="shared" si="3142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5" t="str">
        <f t="shared" ref="B676:R676" si="3155">IF(B674="","",B674*B675/0.23/B$46/365)</f>
        <v/>
      </c>
      <c r="C676" s="625" t="str">
        <f t="shared" si="3155"/>
        <v/>
      </c>
      <c r="D676" s="625" t="str">
        <f t="shared" si="3155"/>
        <v/>
      </c>
      <c r="E676" s="625" t="str">
        <f t="shared" si="3155"/>
        <v/>
      </c>
      <c r="F676" s="625" t="str">
        <f t="shared" si="3155"/>
        <v/>
      </c>
      <c r="G676" s="625" t="str">
        <f t="shared" si="3155"/>
        <v/>
      </c>
      <c r="H676" s="625" t="str">
        <f t="shared" si="3155"/>
        <v/>
      </c>
      <c r="I676" s="625" t="str">
        <f t="shared" si="3155"/>
        <v/>
      </c>
      <c r="J676" s="625" t="str">
        <f t="shared" si="3155"/>
        <v/>
      </c>
      <c r="K676" s="625" t="str">
        <f t="shared" si="3155"/>
        <v/>
      </c>
      <c r="L676" s="625" t="str">
        <f t="shared" si="3155"/>
        <v/>
      </c>
      <c r="M676" s="625" t="str">
        <f t="shared" si="3155"/>
        <v/>
      </c>
      <c r="N676" s="625" t="str">
        <f t="shared" si="3155"/>
        <v/>
      </c>
      <c r="O676" s="625" t="str">
        <f t="shared" si="3155"/>
        <v/>
      </c>
      <c r="P676" s="625" t="str">
        <f t="shared" si="3155"/>
        <v/>
      </c>
      <c r="Q676" s="625" t="str">
        <f t="shared" si="3155"/>
        <v/>
      </c>
      <c r="R676" s="625" t="str">
        <f t="shared" si="3155"/>
        <v/>
      </c>
      <c r="S676" s="644"/>
      <c r="T676" s="625" t="str">
        <f t="shared" ref="T676:AD676" si="3156">IF(T674="","",T674*T675/0.23/T$46/365)</f>
        <v/>
      </c>
      <c r="U676" s="625" t="str">
        <f t="shared" si="3156"/>
        <v/>
      </c>
      <c r="V676" s="625" t="str">
        <f t="shared" si="3156"/>
        <v/>
      </c>
      <c r="W676" s="625" t="str">
        <f t="shared" si="3156"/>
        <v/>
      </c>
      <c r="X676" s="625" t="str">
        <f t="shared" si="3156"/>
        <v/>
      </c>
      <c r="Y676" s="625" t="str">
        <f t="shared" si="3156"/>
        <v/>
      </c>
      <c r="Z676" s="625" t="str">
        <f t="shared" si="3156"/>
        <v/>
      </c>
      <c r="AA676" s="625" t="str">
        <f t="shared" si="3156"/>
        <v/>
      </c>
      <c r="AB676" s="625" t="str">
        <f t="shared" si="3156"/>
        <v/>
      </c>
      <c r="AC676" s="625" t="str">
        <f t="shared" si="3156"/>
        <v/>
      </c>
      <c r="AD676" s="625" t="str">
        <f t="shared" si="3156"/>
        <v/>
      </c>
      <c r="AE676" s="625"/>
      <c r="AF676" s="625"/>
      <c r="AG676" s="625"/>
      <c r="AH676" s="625"/>
      <c r="AI676" s="625"/>
      <c r="AJ676" s="625"/>
      <c r="AK676" s="644"/>
      <c r="AL676" s="625" t="str">
        <f t="shared" ref="AL676:AV676" si="3157">IF(AL674="","",AL674*AL675/0.23/AL$46/365)</f>
        <v/>
      </c>
      <c r="AM676" s="625" t="str">
        <f t="shared" si="3157"/>
        <v/>
      </c>
      <c r="AN676" s="625" t="str">
        <f t="shared" si="3157"/>
        <v/>
      </c>
      <c r="AO676" s="625" t="str">
        <f t="shared" si="3157"/>
        <v/>
      </c>
      <c r="AP676" s="625" t="str">
        <f t="shared" si="3157"/>
        <v/>
      </c>
      <c r="AQ676" s="625" t="str">
        <f t="shared" si="3157"/>
        <v/>
      </c>
      <c r="AR676" s="625" t="str">
        <f t="shared" si="3157"/>
        <v/>
      </c>
      <c r="AS676" s="625" t="str">
        <f t="shared" si="3157"/>
        <v/>
      </c>
      <c r="AT676" s="625" t="str">
        <f t="shared" si="3157"/>
        <v/>
      </c>
      <c r="AU676" s="625" t="str">
        <f t="shared" si="3157"/>
        <v/>
      </c>
      <c r="AV676" s="625" t="str">
        <f t="shared" si="3157"/>
        <v/>
      </c>
      <c r="AW676" s="625"/>
      <c r="AX676" s="625"/>
      <c r="AY676" s="625"/>
      <c r="AZ676" s="625"/>
      <c r="BA676" s="625"/>
      <c r="BB676" s="625"/>
      <c r="BC676" s="644"/>
      <c r="BD676" s="625" t="str">
        <f t="shared" ref="BD676:BN676" si="3158">IF(BD674="","",BD674*BD675/0.23/BD$46/365)</f>
        <v/>
      </c>
      <c r="BE676" s="625" t="str">
        <f t="shared" si="3158"/>
        <v/>
      </c>
      <c r="BF676" s="625" t="str">
        <f t="shared" si="3158"/>
        <v/>
      </c>
      <c r="BG676" s="625" t="str">
        <f t="shared" si="3158"/>
        <v/>
      </c>
      <c r="BH676" s="625" t="str">
        <f t="shared" si="3158"/>
        <v/>
      </c>
      <c r="BI676" s="625" t="str">
        <f t="shared" si="3158"/>
        <v/>
      </c>
      <c r="BJ676" s="625" t="str">
        <f t="shared" si="3158"/>
        <v/>
      </c>
      <c r="BK676" s="625" t="str">
        <f t="shared" si="3158"/>
        <v/>
      </c>
      <c r="BL676" s="625" t="str">
        <f t="shared" si="3158"/>
        <v/>
      </c>
      <c r="BM676" s="625" t="str">
        <f t="shared" si="3158"/>
        <v/>
      </c>
      <c r="BN676" s="625" t="str">
        <f t="shared" si="3158"/>
        <v/>
      </c>
      <c r="BO676" s="625"/>
      <c r="BP676" s="625"/>
      <c r="BQ676" s="625"/>
      <c r="BR676" s="625"/>
      <c r="BS676" s="625"/>
      <c r="BT676" s="625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3118"/>
        <v/>
      </c>
      <c r="CA676" s="615" t="str">
        <f t="shared" si="3119"/>
        <v/>
      </c>
      <c r="CB676" s="615" t="str">
        <f t="shared" si="3120"/>
        <v/>
      </c>
      <c r="CC676" s="683" t="str">
        <f t="shared" si="3121"/>
        <v/>
      </c>
      <c r="CD676" s="1324" t="str">
        <f t="shared" si="3122"/>
        <v/>
      </c>
      <c r="CE676" s="1325" t="str">
        <f t="shared" si="3113"/>
        <v/>
      </c>
      <c r="CF676" s="1325" t="str">
        <f t="shared" si="3113"/>
        <v/>
      </c>
      <c r="CG676" s="1325" t="str">
        <f t="shared" si="3113"/>
        <v/>
      </c>
      <c r="CH676" s="1325" t="str">
        <f t="shared" si="3113"/>
        <v/>
      </c>
      <c r="CI676" s="1326" t="str">
        <f t="shared" si="3113"/>
        <v/>
      </c>
      <c r="CJ676" s="1325" t="str">
        <f t="shared" si="3113"/>
        <v/>
      </c>
      <c r="CK676" s="1325" t="str">
        <f t="shared" si="3113"/>
        <v/>
      </c>
      <c r="CL676" s="1325" t="str">
        <f t="shared" si="3113"/>
        <v/>
      </c>
      <c r="CM676" s="1325" t="str">
        <f t="shared" si="3113"/>
        <v/>
      </c>
      <c r="CN676" s="1324" t="str">
        <f t="shared" si="3113"/>
        <v/>
      </c>
      <c r="CO676" s="530" t="str">
        <f t="shared" si="3123"/>
        <v/>
      </c>
      <c r="CP676" s="531" t="str">
        <f t="shared" si="3124"/>
        <v/>
      </c>
      <c r="CQ676" s="531" t="str">
        <f t="shared" si="3125"/>
        <v/>
      </c>
      <c r="CR676" s="531" t="str">
        <f t="shared" si="3126"/>
        <v/>
      </c>
      <c r="CS676" s="531" t="str">
        <f t="shared" si="3127"/>
        <v/>
      </c>
      <c r="CT676" s="531" t="str">
        <f t="shared" si="3128"/>
        <v/>
      </c>
      <c r="CU676" s="532" t="str">
        <f t="shared" si="3129"/>
        <v/>
      </c>
      <c r="CV676" s="532" t="str">
        <f t="shared" si="3130"/>
        <v/>
      </c>
      <c r="CW676" s="532" t="str">
        <f t="shared" si="3131"/>
        <v/>
      </c>
      <c r="CX676" s="531" t="str">
        <f t="shared" si="3132"/>
        <v/>
      </c>
      <c r="CY676" s="531" t="str">
        <f t="shared" si="3133"/>
        <v/>
      </c>
      <c r="CZ676" s="531" t="str">
        <f t="shared" si="3134"/>
        <v/>
      </c>
      <c r="DA676" s="531" t="str">
        <f t="shared" si="3135"/>
        <v/>
      </c>
      <c r="DB676" s="531" t="str">
        <f t="shared" si="3136"/>
        <v/>
      </c>
      <c r="DC676" s="530" t="str">
        <f t="shared" si="3137"/>
        <v/>
      </c>
      <c r="DD676" s="529" t="str">
        <f t="shared" si="3138"/>
        <v/>
      </c>
      <c r="DE676" s="645">
        <f t="shared" si="3139"/>
        <v>0</v>
      </c>
      <c r="DF676" s="99">
        <f t="shared" si="3140"/>
        <v>0</v>
      </c>
      <c r="DG676" s="99">
        <f t="shared" si="3141"/>
        <v>0</v>
      </c>
      <c r="DH676" s="99">
        <f t="shared" si="3142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3118"/>
        <v/>
      </c>
      <c r="CA677" s="582" t="str">
        <f t="shared" si="3119"/>
        <v/>
      </c>
      <c r="CB677" s="582" t="str">
        <f t="shared" si="3120"/>
        <v/>
      </c>
      <c r="CC677" s="679" t="str">
        <f t="shared" si="3121"/>
        <v/>
      </c>
      <c r="CD677" s="1328"/>
      <c r="CE677" s="1328"/>
      <c r="CF677" s="1328"/>
      <c r="CG677" s="1328"/>
      <c r="CH677" s="1328"/>
      <c r="CI677" s="1328"/>
      <c r="CJ677" s="1328"/>
      <c r="CK677" s="1328"/>
      <c r="CL677" s="1328"/>
      <c r="CM677" s="1328"/>
      <c r="CN677" s="1328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3118"/>
        <v/>
      </c>
      <c r="CA678" s="590" t="str">
        <f t="shared" si="3119"/>
        <v/>
      </c>
      <c r="CB678" s="590" t="str">
        <f t="shared" si="3120"/>
        <v/>
      </c>
      <c r="CC678" s="680" t="str">
        <f t="shared" si="3121"/>
        <v/>
      </c>
      <c r="CD678" s="1321" t="str">
        <f t="shared" ref="CD678:CN678" si="315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3159"/>
        <v/>
      </c>
      <c r="CF678" s="1322" t="str">
        <f t="shared" si="3159"/>
        <v/>
      </c>
      <c r="CG678" s="1322" t="str">
        <f t="shared" si="3159"/>
        <v/>
      </c>
      <c r="CH678" s="1322" t="str">
        <f t="shared" si="3159"/>
        <v/>
      </c>
      <c r="CI678" s="1323" t="str">
        <f t="shared" si="3159"/>
        <v/>
      </c>
      <c r="CJ678" s="1322" t="str">
        <f t="shared" si="3159"/>
        <v/>
      </c>
      <c r="CK678" s="1322" t="str">
        <f t="shared" si="3159"/>
        <v/>
      </c>
      <c r="CL678" s="1322" t="str">
        <f t="shared" si="3159"/>
        <v/>
      </c>
      <c r="CM678" s="1322" t="str">
        <f t="shared" si="3159"/>
        <v/>
      </c>
      <c r="CN678" s="1321" t="str">
        <f t="shared" si="3159"/>
        <v/>
      </c>
      <c r="CO678" s="542" t="str">
        <f t="shared" ref="CO678:CW681" si="316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0"/>
        <v/>
      </c>
      <c r="CQ678" s="543" t="str">
        <f t="shared" si="3160"/>
        <v/>
      </c>
      <c r="CR678" s="543" t="str">
        <f t="shared" si="3160"/>
        <v/>
      </c>
      <c r="CS678" s="543" t="str">
        <f t="shared" si="3160"/>
        <v/>
      </c>
      <c r="CT678" s="543" t="str">
        <f t="shared" si="3160"/>
        <v/>
      </c>
      <c r="CU678" s="544" t="str">
        <f t="shared" si="3160"/>
        <v/>
      </c>
      <c r="CV678" s="544" t="str">
        <f t="shared" si="3160"/>
        <v/>
      </c>
      <c r="CW678" s="544" t="str">
        <f t="shared" si="3160"/>
        <v/>
      </c>
      <c r="CX678" s="543" t="str">
        <f t="shared" ref="CX678:DD681" si="316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1"/>
        <v/>
      </c>
      <c r="CZ678" s="543" t="str">
        <f t="shared" si="3161"/>
        <v/>
      </c>
      <c r="DA678" s="543" t="str">
        <f t="shared" si="3161"/>
        <v/>
      </c>
      <c r="DB678" s="543" t="str">
        <f t="shared" si="3161"/>
        <v/>
      </c>
      <c r="DC678" s="542" t="str">
        <f t="shared" si="3161"/>
        <v/>
      </c>
      <c r="DD678" s="541" t="str">
        <f t="shared" si="3161"/>
        <v/>
      </c>
      <c r="DE678" s="645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3118"/>
        <v/>
      </c>
      <c r="CA679" s="590" t="str">
        <f t="shared" si="3119"/>
        <v/>
      </c>
      <c r="CB679" s="590" t="str">
        <f t="shared" si="3120"/>
        <v/>
      </c>
      <c r="CC679" s="680" t="str">
        <f t="shared" si="3121"/>
        <v/>
      </c>
      <c r="CD679" s="132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2" t="str">
        <f t="shared" ref="CE679:CN681" si="316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2" t="str">
        <f t="shared" si="3162"/>
        <v/>
      </c>
      <c r="CG679" s="1322" t="str">
        <f t="shared" si="3162"/>
        <v/>
      </c>
      <c r="CH679" s="1322" t="str">
        <f t="shared" si="3162"/>
        <v/>
      </c>
      <c r="CI679" s="1323" t="str">
        <f t="shared" si="3162"/>
        <v/>
      </c>
      <c r="CJ679" s="1322" t="str">
        <f t="shared" si="3162"/>
        <v/>
      </c>
      <c r="CK679" s="1322" t="str">
        <f t="shared" si="3162"/>
        <v/>
      </c>
      <c r="CL679" s="1322" t="str">
        <f t="shared" si="3162"/>
        <v/>
      </c>
      <c r="CM679" s="1322" t="str">
        <f t="shared" si="3162"/>
        <v/>
      </c>
      <c r="CN679" s="1321" t="str">
        <f t="shared" si="3162"/>
        <v/>
      </c>
      <c r="CO679" s="542" t="str">
        <f t="shared" si="3160"/>
        <v/>
      </c>
      <c r="CP679" s="543" t="str">
        <f t="shared" si="3160"/>
        <v/>
      </c>
      <c r="CQ679" s="543" t="str">
        <f t="shared" si="3160"/>
        <v/>
      </c>
      <c r="CR679" s="543" t="str">
        <f t="shared" si="3160"/>
        <v/>
      </c>
      <c r="CS679" s="543" t="str">
        <f t="shared" si="3160"/>
        <v/>
      </c>
      <c r="CT679" s="543" t="str">
        <f t="shared" si="3160"/>
        <v/>
      </c>
      <c r="CU679" s="544" t="str">
        <f t="shared" si="3160"/>
        <v/>
      </c>
      <c r="CV679" s="544" t="str">
        <f t="shared" si="3160"/>
        <v/>
      </c>
      <c r="CW679" s="544" t="str">
        <f t="shared" si="3160"/>
        <v/>
      </c>
      <c r="CX679" s="543" t="str">
        <f t="shared" si="3161"/>
        <v/>
      </c>
      <c r="CY679" s="543" t="str">
        <f t="shared" si="3161"/>
        <v/>
      </c>
      <c r="CZ679" s="543" t="str">
        <f t="shared" si="3161"/>
        <v/>
      </c>
      <c r="DA679" s="543" t="str">
        <f t="shared" si="3161"/>
        <v/>
      </c>
      <c r="DB679" s="543" t="str">
        <f t="shared" si="3161"/>
        <v/>
      </c>
      <c r="DC679" s="542" t="str">
        <f t="shared" si="3161"/>
        <v/>
      </c>
      <c r="DD679" s="541" t="str">
        <f t="shared" si="3161"/>
        <v/>
      </c>
      <c r="DE679" s="645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4" t="s">
        <v>288</v>
      </c>
      <c r="B680" s="752">
        <f>4000*$K$1</f>
        <v>16747.2</v>
      </c>
      <c r="C680" s="752">
        <f t="shared" ref="C680:R680" si="3163">4000*$K$1</f>
        <v>16747.2</v>
      </c>
      <c r="D680" s="752">
        <f t="shared" si="3163"/>
        <v>16747.2</v>
      </c>
      <c r="E680" s="752">
        <f t="shared" si="3163"/>
        <v>16747.2</v>
      </c>
      <c r="F680" s="752">
        <f t="shared" si="3163"/>
        <v>16747.2</v>
      </c>
      <c r="G680" s="752">
        <f t="shared" si="3163"/>
        <v>16747.2</v>
      </c>
      <c r="H680" s="752">
        <f t="shared" si="3163"/>
        <v>16747.2</v>
      </c>
      <c r="I680" s="752">
        <f t="shared" si="3163"/>
        <v>16747.2</v>
      </c>
      <c r="J680" s="752">
        <f t="shared" si="3163"/>
        <v>16747.2</v>
      </c>
      <c r="K680" s="752">
        <f t="shared" si="3163"/>
        <v>16747.2</v>
      </c>
      <c r="L680" s="752">
        <f t="shared" si="3163"/>
        <v>16747.2</v>
      </c>
      <c r="M680" s="752">
        <f t="shared" si="3163"/>
        <v>16747.2</v>
      </c>
      <c r="N680" s="752">
        <f t="shared" si="3163"/>
        <v>16747.2</v>
      </c>
      <c r="O680" s="752">
        <f t="shared" si="3163"/>
        <v>16747.2</v>
      </c>
      <c r="P680" s="752">
        <f t="shared" si="3163"/>
        <v>16747.2</v>
      </c>
      <c r="Q680" s="752">
        <f t="shared" si="3163"/>
        <v>16747.2</v>
      </c>
      <c r="R680" s="752">
        <f t="shared" si="3163"/>
        <v>16747.2</v>
      </c>
      <c r="S680" s="762"/>
      <c r="T680" s="752">
        <f>4000*$K$1</f>
        <v>16747.2</v>
      </c>
      <c r="U680" s="752">
        <f t="shared" ref="U680:AD680" si="3164">4000*$K$1</f>
        <v>16747.2</v>
      </c>
      <c r="V680" s="752">
        <f t="shared" si="3164"/>
        <v>16747.2</v>
      </c>
      <c r="W680" s="752">
        <f t="shared" si="3164"/>
        <v>16747.2</v>
      </c>
      <c r="X680" s="752">
        <f t="shared" si="3164"/>
        <v>16747.2</v>
      </c>
      <c r="Y680" s="752">
        <f t="shared" si="3164"/>
        <v>16747.2</v>
      </c>
      <c r="Z680" s="752">
        <f t="shared" si="3164"/>
        <v>16747.2</v>
      </c>
      <c r="AA680" s="752">
        <f t="shared" si="3164"/>
        <v>16747.2</v>
      </c>
      <c r="AB680" s="752">
        <f t="shared" si="3164"/>
        <v>16747.2</v>
      </c>
      <c r="AC680" s="752">
        <f t="shared" si="3164"/>
        <v>16747.2</v>
      </c>
      <c r="AD680" s="752">
        <f t="shared" si="3164"/>
        <v>16747.2</v>
      </c>
      <c r="AE680" s="752"/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V680" si="3165">4000*$K$1</f>
        <v>16747.2</v>
      </c>
      <c r="AN680" s="752">
        <f t="shared" si="3165"/>
        <v>16747.2</v>
      </c>
      <c r="AO680" s="752">
        <f t="shared" si="3165"/>
        <v>16747.2</v>
      </c>
      <c r="AP680" s="752">
        <f t="shared" si="3165"/>
        <v>16747.2</v>
      </c>
      <c r="AQ680" s="752">
        <f t="shared" si="3165"/>
        <v>16747.2</v>
      </c>
      <c r="AR680" s="752">
        <f t="shared" si="3165"/>
        <v>16747.2</v>
      </c>
      <c r="AS680" s="752">
        <f t="shared" si="3165"/>
        <v>16747.2</v>
      </c>
      <c r="AT680" s="752">
        <f t="shared" si="3165"/>
        <v>16747.2</v>
      </c>
      <c r="AU680" s="752">
        <f t="shared" si="3165"/>
        <v>16747.2</v>
      </c>
      <c r="AV680" s="752">
        <f t="shared" si="3165"/>
        <v>16747.2</v>
      </c>
      <c r="AW680" s="752"/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3166">4000*$K$1</f>
        <v>16747.2</v>
      </c>
      <c r="BF680" s="752">
        <f t="shared" si="3166"/>
        <v>16747.2</v>
      </c>
      <c r="BG680" s="752">
        <f t="shared" si="3166"/>
        <v>16747.2</v>
      </c>
      <c r="BH680" s="752">
        <f t="shared" si="3166"/>
        <v>16747.2</v>
      </c>
      <c r="BI680" s="752">
        <f t="shared" si="3166"/>
        <v>16747.2</v>
      </c>
      <c r="BJ680" s="752">
        <f t="shared" si="3166"/>
        <v>16747.2</v>
      </c>
      <c r="BK680" s="752">
        <f t="shared" si="3166"/>
        <v>16747.2</v>
      </c>
      <c r="BL680" s="752">
        <f t="shared" si="3166"/>
        <v>16747.2</v>
      </c>
      <c r="BM680" s="752">
        <f t="shared" si="3166"/>
        <v>16747.2</v>
      </c>
      <c r="BN680" s="752">
        <f t="shared" si="3166"/>
        <v>16747.2</v>
      </c>
      <c r="BO680" s="752"/>
      <c r="BP680" s="752"/>
      <c r="BQ680" s="752"/>
      <c r="BR680" s="752"/>
      <c r="BS680" s="752"/>
      <c r="BT680" s="752"/>
      <c r="BU680" s="762"/>
      <c r="BV680" s="752">
        <f t="shared" si="3166"/>
        <v>16747.2</v>
      </c>
      <c r="BW680" s="752">
        <f t="shared" si="3166"/>
        <v>16747.2</v>
      </c>
      <c r="BX680" s="752">
        <f t="shared" si="3166"/>
        <v>16747.2</v>
      </c>
      <c r="BY680" s="752">
        <f t="shared" si="3166"/>
        <v>16747.2</v>
      </c>
      <c r="BZ680" s="590">
        <f t="shared" si="3118"/>
        <v>16747.200000000004</v>
      </c>
      <c r="CA680" s="590">
        <f t="shared" si="3119"/>
        <v>16747.2</v>
      </c>
      <c r="CB680" s="590">
        <f t="shared" si="3120"/>
        <v>16747.2</v>
      </c>
      <c r="CC680" s="680">
        <f t="shared" si="3121"/>
        <v>16747.2</v>
      </c>
      <c r="CD680" s="1321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2">
        <f t="shared" si="3162"/>
        <v>16747.2</v>
      </c>
      <c r="CF680" s="1322">
        <f t="shared" si="3162"/>
        <v>16747.2</v>
      </c>
      <c r="CG680" s="1322">
        <f t="shared" si="3162"/>
        <v>16747.2</v>
      </c>
      <c r="CH680" s="1322">
        <f t="shared" si="3162"/>
        <v>16747.2</v>
      </c>
      <c r="CI680" s="1323">
        <f t="shared" si="3162"/>
        <v>16747.2</v>
      </c>
      <c r="CJ680" s="1322">
        <f t="shared" si="3162"/>
        <v>16747.2</v>
      </c>
      <c r="CK680" s="1322">
        <f t="shared" si="3162"/>
        <v>16747.2</v>
      </c>
      <c r="CL680" s="1322">
        <f t="shared" si="3162"/>
        <v>16747.2</v>
      </c>
      <c r="CM680" s="1322">
        <f t="shared" si="3162"/>
        <v>16747.2</v>
      </c>
      <c r="CN680" s="1321">
        <f t="shared" si="3162"/>
        <v>16747.2</v>
      </c>
      <c r="CO680" s="542" t="str">
        <f t="shared" si="3160"/>
        <v/>
      </c>
      <c r="CP680" s="543" t="str">
        <f t="shared" si="3160"/>
        <v/>
      </c>
      <c r="CQ680" s="543">
        <f t="shared" si="3160"/>
        <v>16747.2</v>
      </c>
      <c r="CR680" s="543">
        <f t="shared" si="3160"/>
        <v>16747.2</v>
      </c>
      <c r="CS680" s="543">
        <f t="shared" si="3160"/>
        <v>16747.2</v>
      </c>
      <c r="CT680" s="543">
        <f t="shared" si="3160"/>
        <v>16747.2</v>
      </c>
      <c r="CU680" s="544">
        <f t="shared" si="3160"/>
        <v>16747.2</v>
      </c>
      <c r="CV680" s="544">
        <f t="shared" si="3160"/>
        <v>16747.2</v>
      </c>
      <c r="CW680" s="544">
        <f t="shared" si="3160"/>
        <v>16747.2</v>
      </c>
      <c r="CX680" s="543">
        <f t="shared" si="3161"/>
        <v>16747.2</v>
      </c>
      <c r="CY680" s="543">
        <f t="shared" si="3161"/>
        <v>16747.2</v>
      </c>
      <c r="CZ680" s="543">
        <f t="shared" si="3161"/>
        <v>16747.2</v>
      </c>
      <c r="DA680" s="543">
        <f t="shared" si="3161"/>
        <v>16747.2</v>
      </c>
      <c r="DB680" s="543" t="str">
        <f t="shared" si="3161"/>
        <v/>
      </c>
      <c r="DC680" s="542" t="str">
        <f t="shared" si="3161"/>
        <v/>
      </c>
      <c r="DD680" s="541" t="str">
        <f t="shared" si="3161"/>
        <v/>
      </c>
      <c r="DE680" s="645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5" t="str">
        <f t="shared" ref="B681:R681" si="3167">IF(B678="","",B678*B679*B680/B$46/365/$G$1)</f>
        <v/>
      </c>
      <c r="C681" s="625" t="str">
        <f t="shared" si="3167"/>
        <v/>
      </c>
      <c r="D681" s="625" t="str">
        <f t="shared" si="3167"/>
        <v/>
      </c>
      <c r="E681" s="625" t="str">
        <f t="shared" si="3167"/>
        <v/>
      </c>
      <c r="F681" s="625" t="str">
        <f t="shared" si="3167"/>
        <v/>
      </c>
      <c r="G681" s="625" t="str">
        <f t="shared" si="3167"/>
        <v/>
      </c>
      <c r="H681" s="625" t="str">
        <f t="shared" si="3167"/>
        <v/>
      </c>
      <c r="I681" s="625" t="str">
        <f t="shared" si="3167"/>
        <v/>
      </c>
      <c r="J681" s="625" t="str">
        <f t="shared" si="3167"/>
        <v/>
      </c>
      <c r="K681" s="625" t="str">
        <f t="shared" si="3167"/>
        <v/>
      </c>
      <c r="L681" s="625" t="str">
        <f t="shared" si="3167"/>
        <v/>
      </c>
      <c r="M681" s="625" t="str">
        <f t="shared" si="3167"/>
        <v/>
      </c>
      <c r="N681" s="625" t="str">
        <f t="shared" si="3167"/>
        <v/>
      </c>
      <c r="O681" s="625" t="str">
        <f t="shared" si="3167"/>
        <v/>
      </c>
      <c r="P681" s="625" t="str">
        <f t="shared" si="3167"/>
        <v/>
      </c>
      <c r="Q681" s="625" t="str">
        <f t="shared" si="3167"/>
        <v/>
      </c>
      <c r="R681" s="625" t="str">
        <f t="shared" si="3167"/>
        <v/>
      </c>
      <c r="S681" s="644"/>
      <c r="T681" s="625" t="str">
        <f t="shared" ref="T681:AD681" si="3168">IF(T678="","",T678*T679*T680/T$46/365/$G$1)</f>
        <v/>
      </c>
      <c r="U681" s="625" t="str">
        <f t="shared" si="3168"/>
        <v/>
      </c>
      <c r="V681" s="625" t="str">
        <f t="shared" si="3168"/>
        <v/>
      </c>
      <c r="W681" s="625" t="str">
        <f t="shared" si="3168"/>
        <v/>
      </c>
      <c r="X681" s="625" t="str">
        <f t="shared" si="3168"/>
        <v/>
      </c>
      <c r="Y681" s="625" t="str">
        <f t="shared" si="3168"/>
        <v/>
      </c>
      <c r="Z681" s="625" t="str">
        <f t="shared" si="3168"/>
        <v/>
      </c>
      <c r="AA681" s="625" t="str">
        <f t="shared" si="3168"/>
        <v/>
      </c>
      <c r="AB681" s="625" t="str">
        <f t="shared" si="3168"/>
        <v/>
      </c>
      <c r="AC681" s="625" t="str">
        <f t="shared" si="3168"/>
        <v/>
      </c>
      <c r="AD681" s="625" t="str">
        <f t="shared" si="3168"/>
        <v/>
      </c>
      <c r="AE681" s="625"/>
      <c r="AF681" s="625"/>
      <c r="AG681" s="625"/>
      <c r="AH681" s="625"/>
      <c r="AI681" s="625"/>
      <c r="AJ681" s="625"/>
      <c r="AK681" s="644"/>
      <c r="AL681" s="625" t="str">
        <f t="shared" ref="AL681:AV681" si="3169">IF(AL678="","",AL678*AL679*AL680/AL$46/365/$G$1)</f>
        <v/>
      </c>
      <c r="AM681" s="625" t="str">
        <f t="shared" si="3169"/>
        <v/>
      </c>
      <c r="AN681" s="625" t="str">
        <f t="shared" si="3169"/>
        <v/>
      </c>
      <c r="AO681" s="625" t="str">
        <f t="shared" si="3169"/>
        <v/>
      </c>
      <c r="AP681" s="625" t="str">
        <f t="shared" si="3169"/>
        <v/>
      </c>
      <c r="AQ681" s="625" t="str">
        <f t="shared" si="3169"/>
        <v/>
      </c>
      <c r="AR681" s="625" t="str">
        <f t="shared" si="3169"/>
        <v/>
      </c>
      <c r="AS681" s="625" t="str">
        <f t="shared" si="3169"/>
        <v/>
      </c>
      <c r="AT681" s="625" t="str">
        <f t="shared" si="3169"/>
        <v/>
      </c>
      <c r="AU681" s="625" t="str">
        <f t="shared" si="3169"/>
        <v/>
      </c>
      <c r="AV681" s="625" t="str">
        <f t="shared" si="3169"/>
        <v/>
      </c>
      <c r="AW681" s="625"/>
      <c r="AX681" s="625"/>
      <c r="AY681" s="625"/>
      <c r="AZ681" s="625"/>
      <c r="BA681" s="625"/>
      <c r="BB681" s="625"/>
      <c r="BC681" s="644"/>
      <c r="BD681" s="625" t="str">
        <f t="shared" ref="BD681:BN681" si="3170">IF(BD678="","",BD678*BD679*BD680/BD$46/365/$G$1)</f>
        <v/>
      </c>
      <c r="BE681" s="625" t="str">
        <f t="shared" si="3170"/>
        <v/>
      </c>
      <c r="BF681" s="625" t="str">
        <f t="shared" si="3170"/>
        <v/>
      </c>
      <c r="BG681" s="625" t="str">
        <f t="shared" si="3170"/>
        <v/>
      </c>
      <c r="BH681" s="625" t="str">
        <f t="shared" si="3170"/>
        <v/>
      </c>
      <c r="BI681" s="625" t="str">
        <f t="shared" si="3170"/>
        <v/>
      </c>
      <c r="BJ681" s="625" t="str">
        <f t="shared" si="3170"/>
        <v/>
      </c>
      <c r="BK681" s="625" t="str">
        <f t="shared" si="3170"/>
        <v/>
      </c>
      <c r="BL681" s="625" t="str">
        <f t="shared" si="3170"/>
        <v/>
      </c>
      <c r="BM681" s="625" t="str">
        <f t="shared" si="3170"/>
        <v/>
      </c>
      <c r="BN681" s="625" t="str">
        <f t="shared" si="3170"/>
        <v/>
      </c>
      <c r="BO681" s="625"/>
      <c r="BP681" s="625"/>
      <c r="BQ681" s="625"/>
      <c r="BR681" s="625"/>
      <c r="BS681" s="625"/>
      <c r="BT681" s="625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3118"/>
        <v/>
      </c>
      <c r="CA681" s="615" t="str">
        <f t="shared" si="3119"/>
        <v/>
      </c>
      <c r="CB681" s="615" t="str">
        <f t="shared" si="3120"/>
        <v/>
      </c>
      <c r="CC681" s="683" t="str">
        <f t="shared" si="3121"/>
        <v/>
      </c>
      <c r="CD681" s="132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5" t="str">
        <f t="shared" si="3162"/>
        <v/>
      </c>
      <c r="CF681" s="1325" t="str">
        <f t="shared" si="3162"/>
        <v/>
      </c>
      <c r="CG681" s="1325" t="str">
        <f t="shared" si="3162"/>
        <v/>
      </c>
      <c r="CH681" s="1325" t="str">
        <f t="shared" si="3162"/>
        <v/>
      </c>
      <c r="CI681" s="1326" t="str">
        <f t="shared" si="3162"/>
        <v/>
      </c>
      <c r="CJ681" s="1325" t="str">
        <f t="shared" si="3162"/>
        <v/>
      </c>
      <c r="CK681" s="1325" t="str">
        <f t="shared" si="3162"/>
        <v/>
      </c>
      <c r="CL681" s="1325" t="str">
        <f t="shared" si="3162"/>
        <v/>
      </c>
      <c r="CM681" s="1325" t="str">
        <f t="shared" si="3162"/>
        <v/>
      </c>
      <c r="CN681" s="1324" t="str">
        <f t="shared" si="3162"/>
        <v/>
      </c>
      <c r="CO681" s="530" t="str">
        <f t="shared" si="3160"/>
        <v/>
      </c>
      <c r="CP681" s="531" t="str">
        <f t="shared" si="3160"/>
        <v/>
      </c>
      <c r="CQ681" s="531" t="str">
        <f t="shared" si="3160"/>
        <v/>
      </c>
      <c r="CR681" s="531" t="str">
        <f t="shared" si="3160"/>
        <v/>
      </c>
      <c r="CS681" s="531" t="str">
        <f t="shared" si="3160"/>
        <v/>
      </c>
      <c r="CT681" s="531" t="str">
        <f t="shared" si="3160"/>
        <v/>
      </c>
      <c r="CU681" s="532" t="str">
        <f t="shared" si="3160"/>
        <v/>
      </c>
      <c r="CV681" s="532" t="str">
        <f t="shared" si="3160"/>
        <v/>
      </c>
      <c r="CW681" s="532" t="str">
        <f t="shared" si="3160"/>
        <v/>
      </c>
      <c r="CX681" s="531" t="str">
        <f t="shared" si="3161"/>
        <v/>
      </c>
      <c r="CY681" s="531" t="str">
        <f t="shared" si="3161"/>
        <v/>
      </c>
      <c r="CZ681" s="531" t="str">
        <f t="shared" si="3161"/>
        <v/>
      </c>
      <c r="DA681" s="531" t="str">
        <f t="shared" si="3161"/>
        <v/>
      </c>
      <c r="DB681" s="531" t="str">
        <f t="shared" si="3161"/>
        <v/>
      </c>
      <c r="DC681" s="530" t="str">
        <f t="shared" si="3161"/>
        <v/>
      </c>
      <c r="DD681" s="529" t="str">
        <f t="shared" si="3161"/>
        <v/>
      </c>
      <c r="DE681" s="645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79"/>
      <c r="CD682" s="1328"/>
      <c r="CE682" s="1328"/>
      <c r="CF682" s="1328"/>
      <c r="CG682" s="1328"/>
      <c r="CH682" s="1328"/>
      <c r="CI682" s="1328"/>
      <c r="CJ682" s="1328"/>
      <c r="CK682" s="1328"/>
      <c r="CL682" s="1328"/>
      <c r="CM682" s="1328"/>
      <c r="CN682" s="1328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1" t="str">
        <f t="shared" ref="CD683:CN683" si="31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3171"/>
        <v/>
      </c>
      <c r="CF683" s="1322" t="str">
        <f t="shared" si="3171"/>
        <v/>
      </c>
      <c r="CG683" s="1322" t="str">
        <f t="shared" si="3171"/>
        <v/>
      </c>
      <c r="CH683" s="1322" t="str">
        <f t="shared" si="3171"/>
        <v/>
      </c>
      <c r="CI683" s="1323" t="str">
        <f t="shared" si="3171"/>
        <v/>
      </c>
      <c r="CJ683" s="1322" t="str">
        <f t="shared" si="3171"/>
        <v/>
      </c>
      <c r="CK683" s="1322" t="str">
        <f t="shared" si="3171"/>
        <v/>
      </c>
      <c r="CL683" s="1322" t="str">
        <f t="shared" si="3171"/>
        <v/>
      </c>
      <c r="CM683" s="1322" t="str">
        <f t="shared" si="3171"/>
        <v/>
      </c>
      <c r="CN683" s="1321" t="str">
        <f t="shared" si="3171"/>
        <v/>
      </c>
      <c r="CO683" s="542" t="str">
        <f t="shared" ref="CO683:CW686" si="317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2"/>
        <v/>
      </c>
      <c r="CQ683" s="543" t="str">
        <f t="shared" si="3172"/>
        <v/>
      </c>
      <c r="CR683" s="543" t="str">
        <f t="shared" si="3172"/>
        <v/>
      </c>
      <c r="CS683" s="543" t="str">
        <f t="shared" si="3172"/>
        <v/>
      </c>
      <c r="CT683" s="543" t="str">
        <f t="shared" si="3172"/>
        <v/>
      </c>
      <c r="CU683" s="544" t="str">
        <f t="shared" si="3172"/>
        <v/>
      </c>
      <c r="CV683" s="544" t="str">
        <f t="shared" si="3172"/>
        <v/>
      </c>
      <c r="CW683" s="544" t="str">
        <f t="shared" si="3172"/>
        <v/>
      </c>
      <c r="CX683" s="543" t="str">
        <f t="shared" ref="CX683:DD686" si="3173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3"/>
        <v/>
      </c>
      <c r="CZ683" s="543" t="str">
        <f t="shared" si="3173"/>
        <v/>
      </c>
      <c r="DA683" s="543" t="str">
        <f t="shared" si="3173"/>
        <v/>
      </c>
      <c r="DB683" s="543" t="str">
        <f t="shared" si="3173"/>
        <v/>
      </c>
      <c r="DC683" s="542" t="str">
        <f t="shared" si="3173"/>
        <v/>
      </c>
      <c r="DD683" s="541" t="str">
        <f t="shared" si="3173"/>
        <v/>
      </c>
      <c r="DE683" s="645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2" t="str">
        <f t="shared" ref="CE684:CN686" si="31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2" t="str">
        <f t="shared" si="3174"/>
        <v/>
      </c>
      <c r="CG684" s="1322" t="str">
        <f t="shared" si="3174"/>
        <v/>
      </c>
      <c r="CH684" s="1322" t="str">
        <f t="shared" si="3174"/>
        <v/>
      </c>
      <c r="CI684" s="1323" t="str">
        <f t="shared" si="3174"/>
        <v/>
      </c>
      <c r="CJ684" s="1322" t="str">
        <f t="shared" si="3174"/>
        <v/>
      </c>
      <c r="CK684" s="1322" t="str">
        <f t="shared" si="3174"/>
        <v/>
      </c>
      <c r="CL684" s="1322" t="str">
        <f t="shared" si="3174"/>
        <v/>
      </c>
      <c r="CM684" s="1322" t="str">
        <f t="shared" si="3174"/>
        <v/>
      </c>
      <c r="CN684" s="1321" t="str">
        <f t="shared" si="3174"/>
        <v/>
      </c>
      <c r="CO684" s="542" t="str">
        <f t="shared" si="3172"/>
        <v/>
      </c>
      <c r="CP684" s="543" t="str">
        <f t="shared" si="3172"/>
        <v/>
      </c>
      <c r="CQ684" s="543" t="str">
        <f t="shared" si="3172"/>
        <v/>
      </c>
      <c r="CR684" s="543" t="str">
        <f t="shared" si="3172"/>
        <v/>
      </c>
      <c r="CS684" s="543" t="str">
        <f t="shared" si="3172"/>
        <v/>
      </c>
      <c r="CT684" s="543" t="str">
        <f t="shared" si="3172"/>
        <v/>
      </c>
      <c r="CU684" s="544" t="str">
        <f t="shared" si="3172"/>
        <v/>
      </c>
      <c r="CV684" s="544" t="str">
        <f t="shared" si="3172"/>
        <v/>
      </c>
      <c r="CW684" s="544" t="str">
        <f t="shared" si="3172"/>
        <v/>
      </c>
      <c r="CX684" s="543" t="str">
        <f t="shared" si="3173"/>
        <v/>
      </c>
      <c r="CY684" s="543" t="str">
        <f t="shared" si="3173"/>
        <v/>
      </c>
      <c r="CZ684" s="543" t="str">
        <f t="shared" si="3173"/>
        <v/>
      </c>
      <c r="DA684" s="543" t="str">
        <f t="shared" si="3173"/>
        <v/>
      </c>
      <c r="DB684" s="543" t="str">
        <f t="shared" si="3173"/>
        <v/>
      </c>
      <c r="DC684" s="542" t="str">
        <f t="shared" si="3173"/>
        <v/>
      </c>
      <c r="DD684" s="541" t="str">
        <f t="shared" si="3173"/>
        <v/>
      </c>
      <c r="DE684" s="645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4" t="s">
        <v>288</v>
      </c>
      <c r="B685" s="752">
        <f>2020*$K$1</f>
        <v>8457.3359999999993</v>
      </c>
      <c r="C685" s="752">
        <f t="shared" ref="C685:R685" si="3175">2020*$K$1</f>
        <v>8457.3359999999993</v>
      </c>
      <c r="D685" s="752">
        <f t="shared" si="3175"/>
        <v>8457.3359999999993</v>
      </c>
      <c r="E685" s="752">
        <f t="shared" si="3175"/>
        <v>8457.3359999999993</v>
      </c>
      <c r="F685" s="752">
        <f t="shared" si="3175"/>
        <v>8457.3359999999993</v>
      </c>
      <c r="G685" s="752">
        <f t="shared" si="3175"/>
        <v>8457.3359999999993</v>
      </c>
      <c r="H685" s="752">
        <f t="shared" si="3175"/>
        <v>8457.3359999999993</v>
      </c>
      <c r="I685" s="752">
        <f t="shared" si="3175"/>
        <v>8457.3359999999993</v>
      </c>
      <c r="J685" s="752">
        <f t="shared" si="3175"/>
        <v>8457.3359999999993</v>
      </c>
      <c r="K685" s="752">
        <f t="shared" si="3175"/>
        <v>8457.3359999999993</v>
      </c>
      <c r="L685" s="752">
        <f t="shared" si="3175"/>
        <v>8457.3359999999993</v>
      </c>
      <c r="M685" s="752">
        <f t="shared" si="3175"/>
        <v>8457.3359999999993</v>
      </c>
      <c r="N685" s="752">
        <f t="shared" si="3175"/>
        <v>8457.3359999999993</v>
      </c>
      <c r="O685" s="752">
        <f t="shared" si="3175"/>
        <v>8457.3359999999993</v>
      </c>
      <c r="P685" s="752">
        <f t="shared" si="3175"/>
        <v>8457.3359999999993</v>
      </c>
      <c r="Q685" s="752">
        <f t="shared" si="3175"/>
        <v>8457.3359999999993</v>
      </c>
      <c r="R685" s="752">
        <f t="shared" si="3175"/>
        <v>8457.3359999999993</v>
      </c>
      <c r="S685" s="762"/>
      <c r="T685" s="752">
        <f>2020*$K$1</f>
        <v>8457.3359999999993</v>
      </c>
      <c r="U685" s="752">
        <f t="shared" ref="U685:AD685" si="3176">2020*$K$1</f>
        <v>8457.3359999999993</v>
      </c>
      <c r="V685" s="752">
        <f t="shared" si="3176"/>
        <v>8457.3359999999993</v>
      </c>
      <c r="W685" s="752">
        <f t="shared" si="3176"/>
        <v>8457.3359999999993</v>
      </c>
      <c r="X685" s="752">
        <f t="shared" si="3176"/>
        <v>8457.3359999999993</v>
      </c>
      <c r="Y685" s="752">
        <f t="shared" si="3176"/>
        <v>8457.3359999999993</v>
      </c>
      <c r="Z685" s="752">
        <f t="shared" si="3176"/>
        <v>8457.3359999999993</v>
      </c>
      <c r="AA685" s="752">
        <f t="shared" si="3176"/>
        <v>8457.3359999999993</v>
      </c>
      <c r="AB685" s="752">
        <f t="shared" si="3176"/>
        <v>8457.3359999999993</v>
      </c>
      <c r="AC685" s="752">
        <f t="shared" si="3176"/>
        <v>8457.3359999999993</v>
      </c>
      <c r="AD685" s="752">
        <f t="shared" si="3176"/>
        <v>8457.3359999999993</v>
      </c>
      <c r="AE685" s="752"/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V685" si="3177">2020*$K$1</f>
        <v>8457.3359999999993</v>
      </c>
      <c r="AN685" s="752">
        <f t="shared" si="3177"/>
        <v>8457.3359999999993</v>
      </c>
      <c r="AO685" s="752">
        <f t="shared" si="3177"/>
        <v>8457.3359999999993</v>
      </c>
      <c r="AP685" s="752">
        <f t="shared" si="3177"/>
        <v>8457.3359999999993</v>
      </c>
      <c r="AQ685" s="752">
        <f t="shared" si="3177"/>
        <v>8457.3359999999993</v>
      </c>
      <c r="AR685" s="752">
        <f t="shared" si="3177"/>
        <v>8457.3359999999993</v>
      </c>
      <c r="AS685" s="752">
        <f t="shared" si="3177"/>
        <v>8457.3359999999993</v>
      </c>
      <c r="AT685" s="752">
        <f t="shared" si="3177"/>
        <v>8457.3359999999993</v>
      </c>
      <c r="AU685" s="752">
        <f t="shared" si="3177"/>
        <v>8457.3359999999993</v>
      </c>
      <c r="AV685" s="752">
        <f t="shared" si="3177"/>
        <v>8457.3359999999993</v>
      </c>
      <c r="AW685" s="752"/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3178">2020*$K$1</f>
        <v>8457.3359999999993</v>
      </c>
      <c r="BF685" s="752">
        <f t="shared" si="3178"/>
        <v>8457.3359999999993</v>
      </c>
      <c r="BG685" s="752">
        <f t="shared" si="3178"/>
        <v>8457.3359999999993</v>
      </c>
      <c r="BH685" s="752">
        <f t="shared" si="3178"/>
        <v>8457.3359999999993</v>
      </c>
      <c r="BI685" s="752">
        <f t="shared" si="3178"/>
        <v>8457.3359999999993</v>
      </c>
      <c r="BJ685" s="752">
        <f t="shared" si="3178"/>
        <v>8457.3359999999993</v>
      </c>
      <c r="BK685" s="752">
        <f t="shared" si="3178"/>
        <v>8457.3359999999993</v>
      </c>
      <c r="BL685" s="752">
        <f t="shared" si="3178"/>
        <v>8457.3359999999993</v>
      </c>
      <c r="BM685" s="752">
        <f t="shared" si="3178"/>
        <v>8457.3359999999993</v>
      </c>
      <c r="BN685" s="752">
        <f t="shared" si="3178"/>
        <v>8457.3359999999993</v>
      </c>
      <c r="BO685" s="752"/>
      <c r="BP685" s="752"/>
      <c r="BQ685" s="752"/>
      <c r="BR685" s="752"/>
      <c r="BS685" s="752"/>
      <c r="BT685" s="752"/>
      <c r="BU685" s="762"/>
      <c r="BV685" s="752">
        <f t="shared" si="3178"/>
        <v>8457.3359999999993</v>
      </c>
      <c r="BW685" s="752">
        <f t="shared" si="3178"/>
        <v>8457.3359999999993</v>
      </c>
      <c r="BX685" s="752">
        <f t="shared" si="3178"/>
        <v>8457.3359999999993</v>
      </c>
      <c r="BY685" s="752">
        <f t="shared" si="3178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1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2">
        <f t="shared" si="3174"/>
        <v>8457.3359999999993</v>
      </c>
      <c r="CF685" s="1322">
        <f t="shared" si="3174"/>
        <v>8457.3359999999993</v>
      </c>
      <c r="CG685" s="1322">
        <f t="shared" si="3174"/>
        <v>8457.3359999999993</v>
      </c>
      <c r="CH685" s="1322">
        <f t="shared" si="3174"/>
        <v>8457.3359999999993</v>
      </c>
      <c r="CI685" s="1323">
        <f t="shared" si="3174"/>
        <v>8457.3359999999993</v>
      </c>
      <c r="CJ685" s="1322">
        <f t="shared" si="3174"/>
        <v>8457.3359999999993</v>
      </c>
      <c r="CK685" s="1322">
        <f t="shared" si="3174"/>
        <v>8457.3359999999993</v>
      </c>
      <c r="CL685" s="1322">
        <f t="shared" si="3174"/>
        <v>8457.3359999999993</v>
      </c>
      <c r="CM685" s="1322">
        <f t="shared" si="3174"/>
        <v>8457.3359999999993</v>
      </c>
      <c r="CN685" s="1321">
        <f t="shared" si="3174"/>
        <v>8457.3359999999993</v>
      </c>
      <c r="CO685" s="542" t="str">
        <f t="shared" si="3172"/>
        <v/>
      </c>
      <c r="CP685" s="543" t="str">
        <f t="shared" si="3172"/>
        <v/>
      </c>
      <c r="CQ685" s="543">
        <f t="shared" si="3172"/>
        <v>8457.3359999999993</v>
      </c>
      <c r="CR685" s="543">
        <f t="shared" si="3172"/>
        <v>8457.3359999999993</v>
      </c>
      <c r="CS685" s="543">
        <f t="shared" si="3172"/>
        <v>8457.3359999999993</v>
      </c>
      <c r="CT685" s="543">
        <f t="shared" si="3172"/>
        <v>8457.3359999999993</v>
      </c>
      <c r="CU685" s="544">
        <f t="shared" si="3172"/>
        <v>8457.3359999999993</v>
      </c>
      <c r="CV685" s="544">
        <f t="shared" si="3172"/>
        <v>8457.3359999999993</v>
      </c>
      <c r="CW685" s="544">
        <f t="shared" si="3172"/>
        <v>8457.3359999999993</v>
      </c>
      <c r="CX685" s="543">
        <f t="shared" si="3173"/>
        <v>8457.3359999999993</v>
      </c>
      <c r="CY685" s="543">
        <f t="shared" si="3173"/>
        <v>8457.3359999999993</v>
      </c>
      <c r="CZ685" s="543">
        <f t="shared" si="3173"/>
        <v>8457.3359999999993</v>
      </c>
      <c r="DA685" s="543">
        <f t="shared" si="3173"/>
        <v>8457.3359999999993</v>
      </c>
      <c r="DB685" s="543" t="str">
        <f t="shared" si="3173"/>
        <v/>
      </c>
      <c r="DC685" s="542" t="str">
        <f t="shared" si="3173"/>
        <v/>
      </c>
      <c r="DD685" s="541" t="str">
        <f t="shared" si="3173"/>
        <v/>
      </c>
      <c r="DE685" s="645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5" t="str">
        <f t="shared" ref="B686:K686" si="3179">IF(B683="","",B683*B684*B685/B$46/365/$G$1)</f>
        <v/>
      </c>
      <c r="C686" s="625" t="str">
        <f t="shared" si="3179"/>
        <v/>
      </c>
      <c r="D686" s="625" t="str">
        <f t="shared" si="3179"/>
        <v/>
      </c>
      <c r="E686" s="625" t="str">
        <f t="shared" si="3179"/>
        <v/>
      </c>
      <c r="F686" s="625" t="str">
        <f t="shared" si="3179"/>
        <v/>
      </c>
      <c r="G686" s="625" t="str">
        <f t="shared" si="3179"/>
        <v/>
      </c>
      <c r="H686" s="625" t="str">
        <f t="shared" si="3179"/>
        <v/>
      </c>
      <c r="I686" s="625" t="str">
        <f t="shared" si="3179"/>
        <v/>
      </c>
      <c r="J686" s="625" t="str">
        <f t="shared" si="3179"/>
        <v/>
      </c>
      <c r="K686" s="625" t="str">
        <f t="shared" si="3179"/>
        <v/>
      </c>
      <c r="L686" s="625"/>
      <c r="M686" s="625"/>
      <c r="N686" s="625"/>
      <c r="O686" s="625" t="str">
        <f>IF(O683="","",O683*O684*O685/O$46/365/$G$1)</f>
        <v/>
      </c>
      <c r="P686" s="625" t="str">
        <f>IF(P683="","",P683*P684*P685/P$46/365/$G$1)</f>
        <v/>
      </c>
      <c r="Q686" s="625" t="str">
        <f>IF(Q683="","",Q683*Q684*Q685/Q$46/365/$G$1)</f>
        <v/>
      </c>
      <c r="R686" s="625" t="str">
        <f>IF(R683="","",R683*R684*R685/R$46/365/$G$1)</f>
        <v/>
      </c>
      <c r="S686" s="644"/>
      <c r="T686" s="625" t="str">
        <f t="shared" ref="T686:AD686" si="3180">IF(T683="","",T683*T684*T685/T$46/365/$G$1)</f>
        <v/>
      </c>
      <c r="U686" s="625" t="str">
        <f t="shared" si="3180"/>
        <v/>
      </c>
      <c r="V686" s="625" t="str">
        <f t="shared" si="3180"/>
        <v/>
      </c>
      <c r="W686" s="625" t="str">
        <f t="shared" si="3180"/>
        <v/>
      </c>
      <c r="X686" s="625" t="str">
        <f t="shared" si="3180"/>
        <v/>
      </c>
      <c r="Y686" s="625" t="str">
        <f t="shared" si="3180"/>
        <v/>
      </c>
      <c r="Z686" s="625" t="str">
        <f t="shared" si="3180"/>
        <v/>
      </c>
      <c r="AA686" s="625" t="str">
        <f t="shared" si="3180"/>
        <v/>
      </c>
      <c r="AB686" s="625" t="str">
        <f t="shared" si="3180"/>
        <v/>
      </c>
      <c r="AC686" s="625" t="str">
        <f t="shared" si="3180"/>
        <v/>
      </c>
      <c r="AD686" s="625" t="str">
        <f t="shared" si="3180"/>
        <v/>
      </c>
      <c r="AE686" s="625"/>
      <c r="AF686" s="625"/>
      <c r="AG686" s="625"/>
      <c r="AH686" s="625"/>
      <c r="AI686" s="625"/>
      <c r="AJ686" s="625"/>
      <c r="AK686" s="644"/>
      <c r="AL686" s="625" t="str">
        <f t="shared" ref="AL686:AV686" si="3181">IF(AL683="","",AL683*AL684*AL685/AL$46/365/$G$1)</f>
        <v/>
      </c>
      <c r="AM686" s="625" t="str">
        <f t="shared" si="3181"/>
        <v/>
      </c>
      <c r="AN686" s="625" t="str">
        <f t="shared" si="3181"/>
        <v/>
      </c>
      <c r="AO686" s="625" t="str">
        <f t="shared" si="3181"/>
        <v/>
      </c>
      <c r="AP686" s="625" t="str">
        <f t="shared" si="3181"/>
        <v/>
      </c>
      <c r="AQ686" s="625" t="str">
        <f t="shared" si="3181"/>
        <v/>
      </c>
      <c r="AR686" s="625" t="str">
        <f t="shared" si="3181"/>
        <v/>
      </c>
      <c r="AS686" s="625" t="str">
        <f t="shared" si="3181"/>
        <v/>
      </c>
      <c r="AT686" s="625" t="str">
        <f t="shared" si="3181"/>
        <v/>
      </c>
      <c r="AU686" s="625" t="str">
        <f t="shared" si="3181"/>
        <v/>
      </c>
      <c r="AV686" s="625" t="str">
        <f t="shared" si="3181"/>
        <v/>
      </c>
      <c r="AW686" s="625"/>
      <c r="AX686" s="625"/>
      <c r="AY686" s="625"/>
      <c r="AZ686" s="625"/>
      <c r="BA686" s="625"/>
      <c r="BB686" s="625"/>
      <c r="BC686" s="644"/>
      <c r="BD686" s="625" t="str">
        <f t="shared" ref="BD686:BN686" si="3182">IF(BD683="","",BD683*BD684*BD685/BD$46/365/$G$1)</f>
        <v/>
      </c>
      <c r="BE686" s="625" t="str">
        <f t="shared" si="3182"/>
        <v/>
      </c>
      <c r="BF686" s="625" t="str">
        <f t="shared" si="3182"/>
        <v/>
      </c>
      <c r="BG686" s="625" t="str">
        <f t="shared" si="3182"/>
        <v/>
      </c>
      <c r="BH686" s="625" t="str">
        <f t="shared" si="3182"/>
        <v/>
      </c>
      <c r="BI686" s="625" t="str">
        <f t="shared" si="3182"/>
        <v/>
      </c>
      <c r="BJ686" s="625" t="str">
        <f t="shared" si="3182"/>
        <v/>
      </c>
      <c r="BK686" s="625" t="str">
        <f t="shared" si="3182"/>
        <v/>
      </c>
      <c r="BL686" s="625" t="str">
        <f t="shared" si="3182"/>
        <v/>
      </c>
      <c r="BM686" s="625" t="str">
        <f t="shared" si="3182"/>
        <v/>
      </c>
      <c r="BN686" s="625" t="str">
        <f t="shared" si="3182"/>
        <v/>
      </c>
      <c r="BO686" s="625"/>
      <c r="BP686" s="625"/>
      <c r="BQ686" s="625"/>
      <c r="BR686" s="625"/>
      <c r="BS686" s="625"/>
      <c r="BT686" s="625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5" t="str">
        <f t="shared" si="3174"/>
        <v/>
      </c>
      <c r="CF686" s="1325" t="str">
        <f t="shared" si="3174"/>
        <v/>
      </c>
      <c r="CG686" s="1325" t="str">
        <f t="shared" si="3174"/>
        <v/>
      </c>
      <c r="CH686" s="1325" t="str">
        <f t="shared" si="3174"/>
        <v/>
      </c>
      <c r="CI686" s="1326" t="str">
        <f t="shared" si="3174"/>
        <v/>
      </c>
      <c r="CJ686" s="1325" t="str">
        <f t="shared" si="3174"/>
        <v/>
      </c>
      <c r="CK686" s="1325" t="str">
        <f t="shared" si="3174"/>
        <v/>
      </c>
      <c r="CL686" s="1325" t="str">
        <f t="shared" si="3174"/>
        <v/>
      </c>
      <c r="CM686" s="1325" t="str">
        <f t="shared" si="3174"/>
        <v/>
      </c>
      <c r="CN686" s="1324" t="str">
        <f t="shared" si="3174"/>
        <v/>
      </c>
      <c r="CO686" s="530" t="str">
        <f t="shared" si="3172"/>
        <v/>
      </c>
      <c r="CP686" s="531" t="str">
        <f t="shared" si="3172"/>
        <v/>
      </c>
      <c r="CQ686" s="531" t="str">
        <f t="shared" si="3172"/>
        <v/>
      </c>
      <c r="CR686" s="531" t="str">
        <f t="shared" si="3172"/>
        <v/>
      </c>
      <c r="CS686" s="531" t="str">
        <f t="shared" si="3172"/>
        <v/>
      </c>
      <c r="CT686" s="531" t="str">
        <f t="shared" si="3172"/>
        <v/>
      </c>
      <c r="CU686" s="532" t="str">
        <f t="shared" si="3172"/>
        <v/>
      </c>
      <c r="CV686" s="532" t="str">
        <f t="shared" si="3172"/>
        <v/>
      </c>
      <c r="CW686" s="532" t="str">
        <f t="shared" si="3172"/>
        <v/>
      </c>
      <c r="CX686" s="531" t="str">
        <f t="shared" si="3173"/>
        <v/>
      </c>
      <c r="CY686" s="531" t="str">
        <f t="shared" si="3173"/>
        <v/>
      </c>
      <c r="CZ686" s="531" t="str">
        <f t="shared" si="3173"/>
        <v/>
      </c>
      <c r="DA686" s="531" t="str">
        <f t="shared" si="3173"/>
        <v/>
      </c>
      <c r="DB686" s="531" t="str">
        <f t="shared" si="3173"/>
        <v/>
      </c>
      <c r="DC686" s="530" t="str">
        <f t="shared" si="3173"/>
        <v/>
      </c>
      <c r="DD686" s="529" t="str">
        <f t="shared" si="3173"/>
        <v/>
      </c>
      <c r="DE686" s="645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79"/>
      <c r="CD687" s="1332"/>
      <c r="CE687" s="1332"/>
      <c r="CF687" s="1332"/>
      <c r="CG687" s="1332"/>
      <c r="CH687" s="1332"/>
      <c r="CI687" s="1332"/>
      <c r="CJ687" s="1332"/>
      <c r="CK687" s="1332"/>
      <c r="CL687" s="1332"/>
      <c r="CM687" s="1332"/>
      <c r="CN687" s="1332"/>
      <c r="CO687" s="765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1" t="str">
        <f t="shared" ref="CD688:CN688" si="318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3183"/>
        <v/>
      </c>
      <c r="CF688" s="1322" t="str">
        <f t="shared" si="3183"/>
        <v/>
      </c>
      <c r="CG688" s="1322" t="str">
        <f t="shared" si="3183"/>
        <v/>
      </c>
      <c r="CH688" s="1322" t="str">
        <f t="shared" si="3183"/>
        <v/>
      </c>
      <c r="CI688" s="1323" t="str">
        <f t="shared" si="3183"/>
        <v/>
      </c>
      <c r="CJ688" s="1322" t="str">
        <f t="shared" si="3183"/>
        <v/>
      </c>
      <c r="CK688" s="1322" t="str">
        <f t="shared" si="3183"/>
        <v/>
      </c>
      <c r="CL688" s="1322" t="str">
        <f t="shared" si="3183"/>
        <v/>
      </c>
      <c r="CM688" s="1322" t="str">
        <f t="shared" si="3183"/>
        <v/>
      </c>
      <c r="CN688" s="1321" t="str">
        <f t="shared" si="3183"/>
        <v/>
      </c>
      <c r="CO688" s="542" t="str">
        <f t="shared" ref="CO688:CW691" si="318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4"/>
        <v/>
      </c>
      <c r="CQ688" s="543" t="str">
        <f t="shared" si="3184"/>
        <v/>
      </c>
      <c r="CR688" s="543" t="str">
        <f t="shared" si="3184"/>
        <v/>
      </c>
      <c r="CS688" s="543" t="str">
        <f t="shared" si="3184"/>
        <v/>
      </c>
      <c r="CT688" s="543" t="str">
        <f t="shared" si="3184"/>
        <v/>
      </c>
      <c r="CU688" s="544" t="str">
        <f t="shared" si="3184"/>
        <v/>
      </c>
      <c r="CV688" s="544" t="str">
        <f t="shared" si="3184"/>
        <v/>
      </c>
      <c r="CW688" s="544" t="str">
        <f t="shared" si="3184"/>
        <v/>
      </c>
      <c r="CX688" s="543" t="str">
        <f t="shared" ref="CX688:DD691" si="3185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5"/>
        <v/>
      </c>
      <c r="CZ688" s="543" t="str">
        <f t="shared" si="3185"/>
        <v/>
      </c>
      <c r="DA688" s="543" t="str">
        <f t="shared" si="3185"/>
        <v/>
      </c>
      <c r="DB688" s="543" t="str">
        <f t="shared" si="3185"/>
        <v/>
      </c>
      <c r="DC688" s="542" t="str">
        <f t="shared" si="3185"/>
        <v/>
      </c>
      <c r="DD688" s="541" t="str">
        <f t="shared" si="3185"/>
        <v/>
      </c>
      <c r="DE688" s="645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2" t="str">
        <f t="shared" ref="CE689:CN691" si="318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2" t="str">
        <f t="shared" si="3186"/>
        <v/>
      </c>
      <c r="CG689" s="1322" t="str">
        <f t="shared" si="3186"/>
        <v/>
      </c>
      <c r="CH689" s="1322" t="str">
        <f t="shared" si="3186"/>
        <v/>
      </c>
      <c r="CI689" s="1323" t="str">
        <f t="shared" si="3186"/>
        <v/>
      </c>
      <c r="CJ689" s="1322" t="str">
        <f t="shared" si="3186"/>
        <v/>
      </c>
      <c r="CK689" s="1322" t="str">
        <f t="shared" si="3186"/>
        <v/>
      </c>
      <c r="CL689" s="1322" t="str">
        <f t="shared" si="3186"/>
        <v/>
      </c>
      <c r="CM689" s="1322" t="str">
        <f t="shared" si="3186"/>
        <v/>
      </c>
      <c r="CN689" s="1321" t="str">
        <f t="shared" si="3186"/>
        <v/>
      </c>
      <c r="CO689" s="542" t="str">
        <f t="shared" si="3184"/>
        <v/>
      </c>
      <c r="CP689" s="543" t="str">
        <f t="shared" si="3184"/>
        <v/>
      </c>
      <c r="CQ689" s="543" t="str">
        <f t="shared" si="3184"/>
        <v/>
      </c>
      <c r="CR689" s="543" t="str">
        <f t="shared" si="3184"/>
        <v/>
      </c>
      <c r="CS689" s="543" t="str">
        <f t="shared" si="3184"/>
        <v/>
      </c>
      <c r="CT689" s="543" t="str">
        <f t="shared" si="3184"/>
        <v/>
      </c>
      <c r="CU689" s="544" t="str">
        <f t="shared" si="3184"/>
        <v/>
      </c>
      <c r="CV689" s="544" t="str">
        <f t="shared" si="3184"/>
        <v/>
      </c>
      <c r="CW689" s="544" t="str">
        <f t="shared" si="3184"/>
        <v/>
      </c>
      <c r="CX689" s="543" t="str">
        <f t="shared" si="3185"/>
        <v/>
      </c>
      <c r="CY689" s="543" t="str">
        <f t="shared" si="3185"/>
        <v/>
      </c>
      <c r="CZ689" s="543" t="str">
        <f t="shared" si="3185"/>
        <v/>
      </c>
      <c r="DA689" s="543" t="str">
        <f t="shared" si="3185"/>
        <v/>
      </c>
      <c r="DB689" s="543" t="str">
        <f t="shared" si="3185"/>
        <v/>
      </c>
      <c r="DC689" s="542" t="str">
        <f t="shared" si="3185"/>
        <v/>
      </c>
      <c r="DD689" s="541" t="str">
        <f t="shared" si="3185"/>
        <v/>
      </c>
      <c r="DE689" s="645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4" t="s">
        <v>288</v>
      </c>
      <c r="B690" s="752">
        <f>3620*$K$1</f>
        <v>15156.216</v>
      </c>
      <c r="C690" s="752">
        <f t="shared" ref="C690:R690" si="3187">3620*$K$1</f>
        <v>15156.216</v>
      </c>
      <c r="D690" s="752">
        <f t="shared" si="3187"/>
        <v>15156.216</v>
      </c>
      <c r="E690" s="752">
        <f t="shared" si="3187"/>
        <v>15156.216</v>
      </c>
      <c r="F690" s="752">
        <f t="shared" si="3187"/>
        <v>15156.216</v>
      </c>
      <c r="G690" s="752">
        <f t="shared" si="3187"/>
        <v>15156.216</v>
      </c>
      <c r="H690" s="752">
        <f t="shared" si="3187"/>
        <v>15156.216</v>
      </c>
      <c r="I690" s="752">
        <f t="shared" si="3187"/>
        <v>15156.216</v>
      </c>
      <c r="J690" s="752">
        <f t="shared" si="3187"/>
        <v>15156.216</v>
      </c>
      <c r="K690" s="752">
        <f t="shared" si="3187"/>
        <v>15156.216</v>
      </c>
      <c r="L690" s="752">
        <f t="shared" si="3187"/>
        <v>15156.216</v>
      </c>
      <c r="M690" s="752">
        <f t="shared" si="3187"/>
        <v>15156.216</v>
      </c>
      <c r="N690" s="752">
        <f t="shared" si="3187"/>
        <v>15156.216</v>
      </c>
      <c r="O690" s="752">
        <f t="shared" si="3187"/>
        <v>15156.216</v>
      </c>
      <c r="P690" s="752">
        <f t="shared" si="3187"/>
        <v>15156.216</v>
      </c>
      <c r="Q690" s="752">
        <f t="shared" si="3187"/>
        <v>15156.216</v>
      </c>
      <c r="R690" s="752">
        <f t="shared" si="3187"/>
        <v>15156.216</v>
      </c>
      <c r="S690" s="763"/>
      <c r="T690" s="752">
        <f>3620*$K$1</f>
        <v>15156.216</v>
      </c>
      <c r="U690" s="752">
        <f t="shared" ref="U690:AD690" si="3188">3620*$K$1</f>
        <v>15156.216</v>
      </c>
      <c r="V690" s="752">
        <f t="shared" si="3188"/>
        <v>15156.216</v>
      </c>
      <c r="W690" s="752">
        <f t="shared" si="3188"/>
        <v>15156.216</v>
      </c>
      <c r="X690" s="752">
        <f t="shared" si="3188"/>
        <v>15156.216</v>
      </c>
      <c r="Y690" s="752">
        <f t="shared" si="3188"/>
        <v>15156.216</v>
      </c>
      <c r="Z690" s="752">
        <f t="shared" si="3188"/>
        <v>15156.216</v>
      </c>
      <c r="AA690" s="752">
        <f t="shared" si="3188"/>
        <v>15156.216</v>
      </c>
      <c r="AB690" s="752">
        <f t="shared" si="3188"/>
        <v>15156.216</v>
      </c>
      <c r="AC690" s="752">
        <f t="shared" si="3188"/>
        <v>15156.216</v>
      </c>
      <c r="AD690" s="752">
        <f t="shared" si="3188"/>
        <v>15156.216</v>
      </c>
      <c r="AE690" s="752"/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V690" si="3189">3620*$K$1</f>
        <v>15156.216</v>
      </c>
      <c r="AN690" s="752">
        <f t="shared" si="3189"/>
        <v>15156.216</v>
      </c>
      <c r="AO690" s="752">
        <f t="shared" si="3189"/>
        <v>15156.216</v>
      </c>
      <c r="AP690" s="752">
        <f t="shared" si="3189"/>
        <v>15156.216</v>
      </c>
      <c r="AQ690" s="752">
        <f t="shared" si="3189"/>
        <v>15156.216</v>
      </c>
      <c r="AR690" s="752">
        <f t="shared" si="3189"/>
        <v>15156.216</v>
      </c>
      <c r="AS690" s="752">
        <f t="shared" si="3189"/>
        <v>15156.216</v>
      </c>
      <c r="AT690" s="752">
        <f t="shared" si="3189"/>
        <v>15156.216</v>
      </c>
      <c r="AU690" s="752">
        <f t="shared" si="3189"/>
        <v>15156.216</v>
      </c>
      <c r="AV690" s="752">
        <f t="shared" si="3189"/>
        <v>15156.216</v>
      </c>
      <c r="AW690" s="752"/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3190">3620*$K$1</f>
        <v>15156.216</v>
      </c>
      <c r="BF690" s="752">
        <f t="shared" si="3190"/>
        <v>15156.216</v>
      </c>
      <c r="BG690" s="752">
        <f t="shared" si="3190"/>
        <v>15156.216</v>
      </c>
      <c r="BH690" s="752">
        <f t="shared" si="3190"/>
        <v>15156.216</v>
      </c>
      <c r="BI690" s="752">
        <f t="shared" si="3190"/>
        <v>15156.216</v>
      </c>
      <c r="BJ690" s="752">
        <f t="shared" si="3190"/>
        <v>15156.216</v>
      </c>
      <c r="BK690" s="752">
        <f t="shared" si="3190"/>
        <v>15156.216</v>
      </c>
      <c r="BL690" s="752">
        <f t="shared" si="3190"/>
        <v>15156.216</v>
      </c>
      <c r="BM690" s="752">
        <f t="shared" si="3190"/>
        <v>15156.216</v>
      </c>
      <c r="BN690" s="752">
        <f t="shared" si="3190"/>
        <v>15156.216</v>
      </c>
      <c r="BO690" s="752"/>
      <c r="BP690" s="752"/>
      <c r="BQ690" s="752"/>
      <c r="BR690" s="752"/>
      <c r="BS690" s="752"/>
      <c r="BT690" s="752"/>
      <c r="BU690" s="763"/>
      <c r="BV690" s="752">
        <f t="shared" si="3190"/>
        <v>15156.216</v>
      </c>
      <c r="BW690" s="752">
        <f t="shared" si="3190"/>
        <v>15156.216</v>
      </c>
      <c r="BX690" s="752">
        <f t="shared" si="3190"/>
        <v>15156.216</v>
      </c>
      <c r="BY690" s="752">
        <f t="shared" si="3190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1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2">
        <f t="shared" si="3186"/>
        <v>15156.216</v>
      </c>
      <c r="CF690" s="1322">
        <f t="shared" si="3186"/>
        <v>15156.216</v>
      </c>
      <c r="CG690" s="1322">
        <f t="shared" si="3186"/>
        <v>15156.216</v>
      </c>
      <c r="CH690" s="1322">
        <f t="shared" si="3186"/>
        <v>15156.216</v>
      </c>
      <c r="CI690" s="1323">
        <f t="shared" si="3186"/>
        <v>15156.216</v>
      </c>
      <c r="CJ690" s="1322">
        <f t="shared" si="3186"/>
        <v>15156.216</v>
      </c>
      <c r="CK690" s="1322">
        <f t="shared" si="3186"/>
        <v>15156.216</v>
      </c>
      <c r="CL690" s="1322">
        <f t="shared" si="3186"/>
        <v>15156.216</v>
      </c>
      <c r="CM690" s="1322">
        <f t="shared" si="3186"/>
        <v>15156.216</v>
      </c>
      <c r="CN690" s="1321">
        <f t="shared" si="3186"/>
        <v>15156.216</v>
      </c>
      <c r="CO690" s="542" t="str">
        <f t="shared" si="3184"/>
        <v/>
      </c>
      <c r="CP690" s="543" t="str">
        <f t="shared" si="3184"/>
        <v/>
      </c>
      <c r="CQ690" s="543">
        <f t="shared" si="3184"/>
        <v>15156.216</v>
      </c>
      <c r="CR690" s="543">
        <f t="shared" si="3184"/>
        <v>15156.216</v>
      </c>
      <c r="CS690" s="543">
        <f t="shared" si="3184"/>
        <v>15156.216</v>
      </c>
      <c r="CT690" s="543">
        <f t="shared" si="3184"/>
        <v>15156.216</v>
      </c>
      <c r="CU690" s="544">
        <f t="shared" si="3184"/>
        <v>15156.216</v>
      </c>
      <c r="CV690" s="544">
        <f t="shared" si="3184"/>
        <v>15156.216</v>
      </c>
      <c r="CW690" s="544">
        <f t="shared" si="3184"/>
        <v>15156.216</v>
      </c>
      <c r="CX690" s="543">
        <f t="shared" si="3185"/>
        <v>15156.216</v>
      </c>
      <c r="CY690" s="543">
        <f t="shared" si="3185"/>
        <v>15156.216</v>
      </c>
      <c r="CZ690" s="543">
        <f t="shared" si="3185"/>
        <v>15156.216</v>
      </c>
      <c r="DA690" s="543">
        <f t="shared" si="3185"/>
        <v>15156.216</v>
      </c>
      <c r="DB690" s="543" t="str">
        <f t="shared" si="3185"/>
        <v/>
      </c>
      <c r="DC690" s="542" t="str">
        <f t="shared" si="3185"/>
        <v/>
      </c>
      <c r="DD690" s="541" t="str">
        <f t="shared" si="3185"/>
        <v/>
      </c>
      <c r="DE690" s="645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5" t="str">
        <f t="shared" ref="B691:R691" si="3191">IF(B688="","",B688*B689*B690/B$46/365/$G$1)</f>
        <v/>
      </c>
      <c r="C691" s="625" t="str">
        <f t="shared" si="3191"/>
        <v/>
      </c>
      <c r="D691" s="625" t="str">
        <f t="shared" si="3191"/>
        <v/>
      </c>
      <c r="E691" s="625" t="str">
        <f t="shared" si="3191"/>
        <v/>
      </c>
      <c r="F691" s="625" t="str">
        <f t="shared" si="3191"/>
        <v/>
      </c>
      <c r="G691" s="625" t="str">
        <f t="shared" si="3191"/>
        <v/>
      </c>
      <c r="H691" s="625" t="str">
        <f t="shared" si="3191"/>
        <v/>
      </c>
      <c r="I691" s="625" t="str">
        <f t="shared" si="3191"/>
        <v/>
      </c>
      <c r="J691" s="625" t="str">
        <f t="shared" si="3191"/>
        <v/>
      </c>
      <c r="K691" s="625" t="str">
        <f t="shared" si="3191"/>
        <v/>
      </c>
      <c r="L691" s="625" t="str">
        <f t="shared" si="3191"/>
        <v/>
      </c>
      <c r="M691" s="625" t="str">
        <f t="shared" si="3191"/>
        <v/>
      </c>
      <c r="N691" s="625" t="str">
        <f t="shared" si="3191"/>
        <v/>
      </c>
      <c r="O691" s="625" t="str">
        <f t="shared" si="3191"/>
        <v/>
      </c>
      <c r="P691" s="625" t="str">
        <f t="shared" si="3191"/>
        <v/>
      </c>
      <c r="Q691" s="625" t="str">
        <f t="shared" si="3191"/>
        <v/>
      </c>
      <c r="R691" s="625" t="str">
        <f t="shared" si="3191"/>
        <v/>
      </c>
      <c r="S691" s="644"/>
      <c r="T691" s="625" t="str">
        <f t="shared" ref="T691:AD691" si="3192">IF(T688="","",T688*T689*T690/T$46/365/$G$1)</f>
        <v/>
      </c>
      <c r="U691" s="625" t="str">
        <f t="shared" si="3192"/>
        <v/>
      </c>
      <c r="V691" s="625" t="str">
        <f t="shared" si="3192"/>
        <v/>
      </c>
      <c r="W691" s="625" t="str">
        <f t="shared" si="3192"/>
        <v/>
      </c>
      <c r="X691" s="625" t="str">
        <f t="shared" si="3192"/>
        <v/>
      </c>
      <c r="Y691" s="625" t="str">
        <f t="shared" si="3192"/>
        <v/>
      </c>
      <c r="Z691" s="625" t="str">
        <f t="shared" si="3192"/>
        <v/>
      </c>
      <c r="AA691" s="625" t="str">
        <f t="shared" si="3192"/>
        <v/>
      </c>
      <c r="AB691" s="625" t="str">
        <f t="shared" si="3192"/>
        <v/>
      </c>
      <c r="AC691" s="625" t="str">
        <f t="shared" si="3192"/>
        <v/>
      </c>
      <c r="AD691" s="625" t="str">
        <f t="shared" si="3192"/>
        <v/>
      </c>
      <c r="AE691" s="625"/>
      <c r="AF691" s="625"/>
      <c r="AG691" s="625"/>
      <c r="AH691" s="625"/>
      <c r="AI691" s="625"/>
      <c r="AJ691" s="625"/>
      <c r="AK691" s="644"/>
      <c r="AL691" s="625" t="str">
        <f t="shared" ref="AL691:AV691" si="3193">IF(AL688="","",AL688*AL689*AL690/AL$46/365/$G$1)</f>
        <v/>
      </c>
      <c r="AM691" s="625" t="str">
        <f t="shared" si="3193"/>
        <v/>
      </c>
      <c r="AN691" s="625" t="str">
        <f t="shared" si="3193"/>
        <v/>
      </c>
      <c r="AO691" s="625" t="str">
        <f t="shared" si="3193"/>
        <v/>
      </c>
      <c r="AP691" s="625" t="str">
        <f t="shared" si="3193"/>
        <v/>
      </c>
      <c r="AQ691" s="625" t="str">
        <f t="shared" si="3193"/>
        <v/>
      </c>
      <c r="AR691" s="625" t="str">
        <f t="shared" si="3193"/>
        <v/>
      </c>
      <c r="AS691" s="625" t="str">
        <f t="shared" si="3193"/>
        <v/>
      </c>
      <c r="AT691" s="625" t="str">
        <f t="shared" si="3193"/>
        <v/>
      </c>
      <c r="AU691" s="625" t="str">
        <f t="shared" si="3193"/>
        <v/>
      </c>
      <c r="AV691" s="625" t="str">
        <f t="shared" si="3193"/>
        <v/>
      </c>
      <c r="AW691" s="625"/>
      <c r="AX691" s="625"/>
      <c r="AY691" s="625"/>
      <c r="AZ691" s="625"/>
      <c r="BA691" s="625"/>
      <c r="BB691" s="625"/>
      <c r="BC691" s="644"/>
      <c r="BD691" s="625" t="str">
        <f t="shared" ref="BD691:BN691" si="3194">IF(BD688="","",BD688*BD689*BD690/BD$46/365/$G$1)</f>
        <v/>
      </c>
      <c r="BE691" s="625" t="str">
        <f t="shared" si="3194"/>
        <v/>
      </c>
      <c r="BF691" s="625" t="str">
        <f t="shared" si="3194"/>
        <v/>
      </c>
      <c r="BG691" s="625" t="str">
        <f t="shared" si="3194"/>
        <v/>
      </c>
      <c r="BH691" s="625" t="str">
        <f t="shared" si="3194"/>
        <v/>
      </c>
      <c r="BI691" s="625" t="str">
        <f t="shared" si="3194"/>
        <v/>
      </c>
      <c r="BJ691" s="625" t="str">
        <f t="shared" si="3194"/>
        <v/>
      </c>
      <c r="BK691" s="625" t="str">
        <f t="shared" si="3194"/>
        <v/>
      </c>
      <c r="BL691" s="625" t="str">
        <f t="shared" si="3194"/>
        <v/>
      </c>
      <c r="BM691" s="625" t="str">
        <f t="shared" si="3194"/>
        <v/>
      </c>
      <c r="BN691" s="625" t="str">
        <f t="shared" si="3194"/>
        <v/>
      </c>
      <c r="BO691" s="625"/>
      <c r="BP691" s="625"/>
      <c r="BQ691" s="625"/>
      <c r="BR691" s="625"/>
      <c r="BS691" s="625"/>
      <c r="BT691" s="625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5" t="str">
        <f t="shared" si="3186"/>
        <v/>
      </c>
      <c r="CF691" s="1325" t="str">
        <f t="shared" si="3186"/>
        <v/>
      </c>
      <c r="CG691" s="1325" t="str">
        <f t="shared" si="3186"/>
        <v/>
      </c>
      <c r="CH691" s="1325" t="str">
        <f t="shared" si="3186"/>
        <v/>
      </c>
      <c r="CI691" s="1326" t="str">
        <f t="shared" si="3186"/>
        <v/>
      </c>
      <c r="CJ691" s="1325" t="str">
        <f t="shared" si="3186"/>
        <v/>
      </c>
      <c r="CK691" s="1325" t="str">
        <f t="shared" si="3186"/>
        <v/>
      </c>
      <c r="CL691" s="1325" t="str">
        <f t="shared" si="3186"/>
        <v/>
      </c>
      <c r="CM691" s="1325" t="str">
        <f t="shared" si="3186"/>
        <v/>
      </c>
      <c r="CN691" s="1324" t="str">
        <f t="shared" si="3186"/>
        <v/>
      </c>
      <c r="CO691" s="530" t="str">
        <f t="shared" si="3184"/>
        <v/>
      </c>
      <c r="CP691" s="531" t="str">
        <f t="shared" si="3184"/>
        <v/>
      </c>
      <c r="CQ691" s="531" t="str">
        <f t="shared" si="3184"/>
        <v/>
      </c>
      <c r="CR691" s="531" t="str">
        <f t="shared" si="3184"/>
        <v/>
      </c>
      <c r="CS691" s="531" t="str">
        <f t="shared" si="3184"/>
        <v/>
      </c>
      <c r="CT691" s="531" t="str">
        <f t="shared" si="3184"/>
        <v/>
      </c>
      <c r="CU691" s="532" t="str">
        <f t="shared" si="3184"/>
        <v/>
      </c>
      <c r="CV691" s="532" t="str">
        <f t="shared" si="3184"/>
        <v/>
      </c>
      <c r="CW691" s="532" t="str">
        <f t="shared" si="3184"/>
        <v/>
      </c>
      <c r="CX691" s="531" t="str">
        <f t="shared" si="3185"/>
        <v/>
      </c>
      <c r="CY691" s="531" t="str">
        <f t="shared" si="3185"/>
        <v/>
      </c>
      <c r="CZ691" s="531" t="str">
        <f t="shared" si="3185"/>
        <v/>
      </c>
      <c r="DA691" s="531" t="str">
        <f t="shared" si="3185"/>
        <v/>
      </c>
      <c r="DB691" s="531" t="str">
        <f t="shared" si="3185"/>
        <v/>
      </c>
      <c r="DC691" s="530" t="str">
        <f t="shared" si="3185"/>
        <v/>
      </c>
      <c r="DD691" s="529" t="str">
        <f t="shared" si="3185"/>
        <v/>
      </c>
      <c r="DE691" s="645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79"/>
      <c r="CD692" s="1328"/>
      <c r="CE692" s="1328"/>
      <c r="CF692" s="1328"/>
      <c r="CG692" s="1328"/>
      <c r="CH692" s="1328"/>
      <c r="CI692" s="1328"/>
      <c r="CJ692" s="1328"/>
      <c r="CK692" s="1328"/>
      <c r="CL692" s="1328"/>
      <c r="CM692" s="1328"/>
      <c r="CN692" s="1328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3195">IF(DE693&lt;3,"",(SUM(B693:R693)-MIN(B693:R693)-MAX(B693:R693))/(DE693-2))</f>
        <v/>
      </c>
      <c r="CA693" s="590" t="str">
        <f t="shared" ref="CA693:CA701" si="3196">IF(DF693&lt;3,"",(SUM(T693:AJ693)-MIN(T693:AJ693)-MAX(T693:AJ693))/(DF693-2))</f>
        <v/>
      </c>
      <c r="CB693" s="590" t="str">
        <f t="shared" ref="CB693:CB701" si="3197">IF(DG693&lt;3,"",(SUM(AL693:BB693)-MIN(AL693:BB693)-MAX(AL693:BB693))/(DG693-2))</f>
        <v/>
      </c>
      <c r="CC693" s="680" t="str">
        <f t="shared" ref="CC693:CC701" si="3198">IF(DH693&lt;3,"",(SUM(BD693:BT693)-MIN(BD693:BT693)-MAX(BD693:BT693))/(DH693-2))</f>
        <v/>
      </c>
      <c r="CD693" s="1321" t="str">
        <f t="shared" ref="CD693:CN693" si="319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3199"/>
        <v/>
      </c>
      <c r="CF693" s="1322" t="str">
        <f t="shared" si="3199"/>
        <v/>
      </c>
      <c r="CG693" s="1322" t="str">
        <f t="shared" si="3199"/>
        <v/>
      </c>
      <c r="CH693" s="1322" t="str">
        <f t="shared" si="3199"/>
        <v/>
      </c>
      <c r="CI693" s="1323" t="str">
        <f t="shared" si="3199"/>
        <v/>
      </c>
      <c r="CJ693" s="1322" t="str">
        <f t="shared" si="3199"/>
        <v/>
      </c>
      <c r="CK693" s="1322" t="str">
        <f t="shared" si="3199"/>
        <v/>
      </c>
      <c r="CL693" s="1322" t="str">
        <f t="shared" si="3199"/>
        <v/>
      </c>
      <c r="CM693" s="1322" t="str">
        <f t="shared" si="3199"/>
        <v/>
      </c>
      <c r="CN693" s="1321" t="str">
        <f t="shared" si="3199"/>
        <v/>
      </c>
      <c r="CO693" s="542" t="str">
        <f t="shared" ref="CO693:CW696" si="320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0"/>
        <v/>
      </c>
      <c r="CQ693" s="543" t="str">
        <f t="shared" si="3200"/>
        <v/>
      </c>
      <c r="CR693" s="543" t="str">
        <f t="shared" si="3200"/>
        <v/>
      </c>
      <c r="CS693" s="543" t="str">
        <f t="shared" si="3200"/>
        <v/>
      </c>
      <c r="CT693" s="543" t="str">
        <f t="shared" si="3200"/>
        <v/>
      </c>
      <c r="CU693" s="544" t="str">
        <f t="shared" si="3200"/>
        <v/>
      </c>
      <c r="CV693" s="544" t="str">
        <f t="shared" si="3200"/>
        <v/>
      </c>
      <c r="CW693" s="544" t="str">
        <f t="shared" si="3200"/>
        <v/>
      </c>
      <c r="CX693" s="543" t="str">
        <f t="shared" ref="CX693:DD696" si="320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1"/>
        <v/>
      </c>
      <c r="CZ693" s="543" t="str">
        <f t="shared" si="3201"/>
        <v/>
      </c>
      <c r="DA693" s="543" t="str">
        <f t="shared" si="3201"/>
        <v/>
      </c>
      <c r="DB693" s="543" t="str">
        <f t="shared" si="3201"/>
        <v/>
      </c>
      <c r="DC693" s="542" t="str">
        <f t="shared" si="3201"/>
        <v/>
      </c>
      <c r="DD693" s="541" t="str">
        <f t="shared" si="3201"/>
        <v/>
      </c>
      <c r="DE693" s="645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3195"/>
        <v/>
      </c>
      <c r="CA694" s="590" t="str">
        <f t="shared" si="3196"/>
        <v/>
      </c>
      <c r="CB694" s="590" t="str">
        <f t="shared" si="3197"/>
        <v/>
      </c>
      <c r="CC694" s="680" t="str">
        <f t="shared" si="3198"/>
        <v/>
      </c>
      <c r="CD694" s="132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2" t="str">
        <f t="shared" ref="CE694:CN696" si="320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2" t="str">
        <f t="shared" si="3202"/>
        <v/>
      </c>
      <c r="CG694" s="1322" t="str">
        <f t="shared" si="3202"/>
        <v/>
      </c>
      <c r="CH694" s="1322" t="str">
        <f t="shared" si="3202"/>
        <v/>
      </c>
      <c r="CI694" s="1323" t="str">
        <f t="shared" si="3202"/>
        <v/>
      </c>
      <c r="CJ694" s="1322" t="str">
        <f t="shared" si="3202"/>
        <v/>
      </c>
      <c r="CK694" s="1322" t="str">
        <f t="shared" si="3202"/>
        <v/>
      </c>
      <c r="CL694" s="1322" t="str">
        <f t="shared" si="3202"/>
        <v/>
      </c>
      <c r="CM694" s="1322" t="str">
        <f t="shared" si="3202"/>
        <v/>
      </c>
      <c r="CN694" s="1321" t="str">
        <f t="shared" si="3202"/>
        <v/>
      </c>
      <c r="CO694" s="542" t="str">
        <f t="shared" si="3200"/>
        <v/>
      </c>
      <c r="CP694" s="543" t="str">
        <f t="shared" si="3200"/>
        <v/>
      </c>
      <c r="CQ694" s="543" t="str">
        <f t="shared" si="3200"/>
        <v/>
      </c>
      <c r="CR694" s="543" t="str">
        <f t="shared" si="3200"/>
        <v/>
      </c>
      <c r="CS694" s="543" t="str">
        <f t="shared" si="3200"/>
        <v/>
      </c>
      <c r="CT694" s="543" t="str">
        <f t="shared" si="3200"/>
        <v/>
      </c>
      <c r="CU694" s="544" t="str">
        <f t="shared" si="3200"/>
        <v/>
      </c>
      <c r="CV694" s="544" t="str">
        <f t="shared" si="3200"/>
        <v/>
      </c>
      <c r="CW694" s="544" t="str">
        <f t="shared" si="3200"/>
        <v/>
      </c>
      <c r="CX694" s="543" t="str">
        <f t="shared" si="3201"/>
        <v/>
      </c>
      <c r="CY694" s="543" t="str">
        <f t="shared" si="3201"/>
        <v/>
      </c>
      <c r="CZ694" s="543" t="str">
        <f t="shared" si="3201"/>
        <v/>
      </c>
      <c r="DA694" s="543" t="str">
        <f t="shared" si="3201"/>
        <v/>
      </c>
      <c r="DB694" s="543" t="str">
        <f t="shared" si="3201"/>
        <v/>
      </c>
      <c r="DC694" s="542" t="str">
        <f t="shared" si="3201"/>
        <v/>
      </c>
      <c r="DD694" s="541" t="str">
        <f t="shared" si="3201"/>
        <v/>
      </c>
      <c r="DE694" s="645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4" t="s">
        <v>288</v>
      </c>
      <c r="B695" s="752">
        <f>4000*$K$1</f>
        <v>16747.2</v>
      </c>
      <c r="C695" s="752">
        <f t="shared" ref="C695:R695" si="3203">4000*$K$1</f>
        <v>16747.2</v>
      </c>
      <c r="D695" s="752">
        <f t="shared" si="3203"/>
        <v>16747.2</v>
      </c>
      <c r="E695" s="752">
        <f t="shared" si="3203"/>
        <v>16747.2</v>
      </c>
      <c r="F695" s="752">
        <f t="shared" si="3203"/>
        <v>16747.2</v>
      </c>
      <c r="G695" s="752">
        <f t="shared" si="3203"/>
        <v>16747.2</v>
      </c>
      <c r="H695" s="752">
        <f t="shared" si="3203"/>
        <v>16747.2</v>
      </c>
      <c r="I695" s="752">
        <f t="shared" si="3203"/>
        <v>16747.2</v>
      </c>
      <c r="J695" s="752">
        <f t="shared" si="3203"/>
        <v>16747.2</v>
      </c>
      <c r="K695" s="752">
        <f t="shared" si="3203"/>
        <v>16747.2</v>
      </c>
      <c r="L695" s="752">
        <f t="shared" si="3203"/>
        <v>16747.2</v>
      </c>
      <c r="M695" s="752">
        <f t="shared" si="3203"/>
        <v>16747.2</v>
      </c>
      <c r="N695" s="752">
        <f t="shared" si="3203"/>
        <v>16747.2</v>
      </c>
      <c r="O695" s="752">
        <f t="shared" si="3203"/>
        <v>16747.2</v>
      </c>
      <c r="P695" s="752">
        <f t="shared" si="3203"/>
        <v>16747.2</v>
      </c>
      <c r="Q695" s="752">
        <f t="shared" si="3203"/>
        <v>16747.2</v>
      </c>
      <c r="R695" s="752">
        <f t="shared" si="3203"/>
        <v>16747.2</v>
      </c>
      <c r="S695" s="762"/>
      <c r="T695" s="752">
        <f>4000*$K$1</f>
        <v>16747.2</v>
      </c>
      <c r="U695" s="752">
        <f t="shared" ref="U695:AD695" si="3204">4000*$K$1</f>
        <v>16747.2</v>
      </c>
      <c r="V695" s="752">
        <f t="shared" si="3204"/>
        <v>16747.2</v>
      </c>
      <c r="W695" s="752">
        <f t="shared" si="3204"/>
        <v>16747.2</v>
      </c>
      <c r="X695" s="752">
        <f t="shared" si="3204"/>
        <v>16747.2</v>
      </c>
      <c r="Y695" s="752">
        <f t="shared" si="3204"/>
        <v>16747.2</v>
      </c>
      <c r="Z695" s="752">
        <f t="shared" si="3204"/>
        <v>16747.2</v>
      </c>
      <c r="AA695" s="752">
        <f t="shared" si="3204"/>
        <v>16747.2</v>
      </c>
      <c r="AB695" s="752">
        <f t="shared" si="3204"/>
        <v>16747.2</v>
      </c>
      <c r="AC695" s="752">
        <f t="shared" si="3204"/>
        <v>16747.2</v>
      </c>
      <c r="AD695" s="752">
        <f t="shared" si="3204"/>
        <v>16747.2</v>
      </c>
      <c r="AE695" s="752"/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V695" si="3205">4000*$K$1</f>
        <v>16747.2</v>
      </c>
      <c r="AN695" s="752">
        <f t="shared" si="3205"/>
        <v>16747.2</v>
      </c>
      <c r="AO695" s="752">
        <f t="shared" si="3205"/>
        <v>16747.2</v>
      </c>
      <c r="AP695" s="752">
        <f t="shared" si="3205"/>
        <v>16747.2</v>
      </c>
      <c r="AQ695" s="752">
        <f t="shared" si="3205"/>
        <v>16747.2</v>
      </c>
      <c r="AR695" s="752">
        <f t="shared" si="3205"/>
        <v>16747.2</v>
      </c>
      <c r="AS695" s="752">
        <f t="shared" si="3205"/>
        <v>16747.2</v>
      </c>
      <c r="AT695" s="752">
        <f t="shared" si="3205"/>
        <v>16747.2</v>
      </c>
      <c r="AU695" s="752">
        <f t="shared" si="3205"/>
        <v>16747.2</v>
      </c>
      <c r="AV695" s="752">
        <f t="shared" si="3205"/>
        <v>16747.2</v>
      </c>
      <c r="AW695" s="752"/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3206">4000*$K$1</f>
        <v>16747.2</v>
      </c>
      <c r="BF695" s="752">
        <f t="shared" si="3206"/>
        <v>16747.2</v>
      </c>
      <c r="BG695" s="752">
        <f t="shared" si="3206"/>
        <v>16747.2</v>
      </c>
      <c r="BH695" s="752">
        <f t="shared" si="3206"/>
        <v>16747.2</v>
      </c>
      <c r="BI695" s="752">
        <f t="shared" si="3206"/>
        <v>16747.2</v>
      </c>
      <c r="BJ695" s="752">
        <f t="shared" si="3206"/>
        <v>16747.2</v>
      </c>
      <c r="BK695" s="752">
        <f t="shared" si="3206"/>
        <v>16747.2</v>
      </c>
      <c r="BL695" s="752">
        <f t="shared" si="3206"/>
        <v>16747.2</v>
      </c>
      <c r="BM695" s="752">
        <f t="shared" si="3206"/>
        <v>16747.2</v>
      </c>
      <c r="BN695" s="752">
        <f t="shared" si="3206"/>
        <v>16747.2</v>
      </c>
      <c r="BO695" s="752"/>
      <c r="BP695" s="752"/>
      <c r="BQ695" s="752"/>
      <c r="BR695" s="752"/>
      <c r="BS695" s="752"/>
      <c r="BT695" s="752"/>
      <c r="BU695" s="762"/>
      <c r="BV695" s="752">
        <f t="shared" si="3206"/>
        <v>16747.2</v>
      </c>
      <c r="BW695" s="752">
        <f t="shared" si="3206"/>
        <v>16747.2</v>
      </c>
      <c r="BX695" s="752">
        <f t="shared" si="3206"/>
        <v>16747.2</v>
      </c>
      <c r="BY695" s="752">
        <f t="shared" si="3206"/>
        <v>16747.2</v>
      </c>
      <c r="BZ695" s="590">
        <f t="shared" si="3195"/>
        <v>16747.200000000004</v>
      </c>
      <c r="CA695" s="590">
        <f t="shared" si="3196"/>
        <v>16747.2</v>
      </c>
      <c r="CB695" s="590">
        <f t="shared" si="3197"/>
        <v>16747.2</v>
      </c>
      <c r="CC695" s="680">
        <f t="shared" si="3198"/>
        <v>16747.2</v>
      </c>
      <c r="CD695" s="1321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2">
        <f t="shared" si="3202"/>
        <v>16747.2</v>
      </c>
      <c r="CF695" s="1322">
        <f t="shared" si="3202"/>
        <v>16747.2</v>
      </c>
      <c r="CG695" s="1322">
        <f t="shared" si="3202"/>
        <v>16747.2</v>
      </c>
      <c r="CH695" s="1322">
        <f t="shared" si="3202"/>
        <v>16747.2</v>
      </c>
      <c r="CI695" s="1323">
        <f t="shared" si="3202"/>
        <v>16747.2</v>
      </c>
      <c r="CJ695" s="1322">
        <f t="shared" si="3202"/>
        <v>16747.2</v>
      </c>
      <c r="CK695" s="1322">
        <f t="shared" si="3202"/>
        <v>16747.2</v>
      </c>
      <c r="CL695" s="1322">
        <f t="shared" si="3202"/>
        <v>16747.2</v>
      </c>
      <c r="CM695" s="1322">
        <f t="shared" si="3202"/>
        <v>16747.2</v>
      </c>
      <c r="CN695" s="1321">
        <f t="shared" si="3202"/>
        <v>16747.2</v>
      </c>
      <c r="CO695" s="542" t="str">
        <f t="shared" si="3200"/>
        <v/>
      </c>
      <c r="CP695" s="543" t="str">
        <f t="shared" si="3200"/>
        <v/>
      </c>
      <c r="CQ695" s="543">
        <f t="shared" si="3200"/>
        <v>16747.2</v>
      </c>
      <c r="CR695" s="543">
        <f t="shared" si="3200"/>
        <v>16747.2</v>
      </c>
      <c r="CS695" s="543">
        <f t="shared" si="3200"/>
        <v>16747.2</v>
      </c>
      <c r="CT695" s="543">
        <f t="shared" si="3200"/>
        <v>16747.2</v>
      </c>
      <c r="CU695" s="544">
        <f t="shared" si="3200"/>
        <v>16747.2</v>
      </c>
      <c r="CV695" s="544">
        <f t="shared" si="3200"/>
        <v>16747.2</v>
      </c>
      <c r="CW695" s="544">
        <f t="shared" si="3200"/>
        <v>16747.2</v>
      </c>
      <c r="CX695" s="543">
        <f t="shared" si="3201"/>
        <v>16747.2</v>
      </c>
      <c r="CY695" s="543">
        <f t="shared" si="3201"/>
        <v>16747.2</v>
      </c>
      <c r="CZ695" s="543">
        <f t="shared" si="3201"/>
        <v>16747.2</v>
      </c>
      <c r="DA695" s="543">
        <f t="shared" si="3201"/>
        <v>16747.2</v>
      </c>
      <c r="DB695" s="543" t="str">
        <f t="shared" si="3201"/>
        <v/>
      </c>
      <c r="DC695" s="542" t="str">
        <f t="shared" si="3201"/>
        <v/>
      </c>
      <c r="DD695" s="541" t="str">
        <f t="shared" si="3201"/>
        <v/>
      </c>
      <c r="DE695" s="645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5" t="str">
        <f t="shared" ref="B696:R696" si="3207">IF(B693="","",B693*B694*B695/B$46/365/$G$1)</f>
        <v/>
      </c>
      <c r="C696" s="625" t="str">
        <f t="shared" si="3207"/>
        <v/>
      </c>
      <c r="D696" s="625" t="str">
        <f t="shared" si="3207"/>
        <v/>
      </c>
      <c r="E696" s="625" t="str">
        <f t="shared" si="3207"/>
        <v/>
      </c>
      <c r="F696" s="625" t="str">
        <f t="shared" si="3207"/>
        <v/>
      </c>
      <c r="G696" s="625" t="str">
        <f t="shared" si="3207"/>
        <v/>
      </c>
      <c r="H696" s="625" t="str">
        <f t="shared" si="3207"/>
        <v/>
      </c>
      <c r="I696" s="625" t="str">
        <f t="shared" si="3207"/>
        <v/>
      </c>
      <c r="J696" s="625" t="str">
        <f t="shared" si="3207"/>
        <v/>
      </c>
      <c r="K696" s="625" t="str">
        <f t="shared" si="3207"/>
        <v/>
      </c>
      <c r="L696" s="625" t="str">
        <f t="shared" si="3207"/>
        <v/>
      </c>
      <c r="M696" s="625" t="str">
        <f t="shared" si="3207"/>
        <v/>
      </c>
      <c r="N696" s="625" t="str">
        <f t="shared" si="3207"/>
        <v/>
      </c>
      <c r="O696" s="625" t="str">
        <f t="shared" si="3207"/>
        <v/>
      </c>
      <c r="P696" s="625" t="str">
        <f t="shared" si="3207"/>
        <v/>
      </c>
      <c r="Q696" s="625" t="str">
        <f t="shared" si="3207"/>
        <v/>
      </c>
      <c r="R696" s="625" t="str">
        <f t="shared" si="3207"/>
        <v/>
      </c>
      <c r="S696" s="644"/>
      <c r="T696" s="625" t="str">
        <f t="shared" ref="T696:AD696" si="3208">IF(T693="","",T693*T694*T695/T$46/365/$G$1)</f>
        <v/>
      </c>
      <c r="U696" s="625" t="str">
        <f t="shared" si="3208"/>
        <v/>
      </c>
      <c r="V696" s="625" t="str">
        <f t="shared" si="3208"/>
        <v/>
      </c>
      <c r="W696" s="625" t="str">
        <f t="shared" si="3208"/>
        <v/>
      </c>
      <c r="X696" s="625" t="str">
        <f t="shared" si="3208"/>
        <v/>
      </c>
      <c r="Y696" s="625" t="str">
        <f t="shared" si="3208"/>
        <v/>
      </c>
      <c r="Z696" s="625" t="str">
        <f t="shared" si="3208"/>
        <v/>
      </c>
      <c r="AA696" s="625" t="str">
        <f t="shared" si="3208"/>
        <v/>
      </c>
      <c r="AB696" s="625" t="str">
        <f t="shared" si="3208"/>
        <v/>
      </c>
      <c r="AC696" s="625" t="str">
        <f t="shared" si="3208"/>
        <v/>
      </c>
      <c r="AD696" s="625" t="str">
        <f t="shared" si="3208"/>
        <v/>
      </c>
      <c r="AE696" s="625"/>
      <c r="AF696" s="625"/>
      <c r="AG696" s="625"/>
      <c r="AH696" s="625"/>
      <c r="AI696" s="625"/>
      <c r="AJ696" s="625"/>
      <c r="AK696" s="644"/>
      <c r="AL696" s="625" t="str">
        <f t="shared" ref="AL696:AV696" si="3209">IF(AL693="","",AL693*AL694*AL695/AL$46/365/$G$1)</f>
        <v/>
      </c>
      <c r="AM696" s="625" t="str">
        <f t="shared" si="3209"/>
        <v/>
      </c>
      <c r="AN696" s="625" t="str">
        <f t="shared" si="3209"/>
        <v/>
      </c>
      <c r="AO696" s="625" t="str">
        <f t="shared" si="3209"/>
        <v/>
      </c>
      <c r="AP696" s="625" t="str">
        <f t="shared" si="3209"/>
        <v/>
      </c>
      <c r="AQ696" s="625" t="str">
        <f t="shared" si="3209"/>
        <v/>
      </c>
      <c r="AR696" s="625" t="str">
        <f t="shared" si="3209"/>
        <v/>
      </c>
      <c r="AS696" s="625" t="str">
        <f t="shared" si="3209"/>
        <v/>
      </c>
      <c r="AT696" s="625" t="str">
        <f t="shared" si="3209"/>
        <v/>
      </c>
      <c r="AU696" s="625" t="str">
        <f t="shared" si="3209"/>
        <v/>
      </c>
      <c r="AV696" s="625" t="str">
        <f t="shared" si="3209"/>
        <v/>
      </c>
      <c r="AW696" s="625"/>
      <c r="AX696" s="625"/>
      <c r="AY696" s="625"/>
      <c r="AZ696" s="625"/>
      <c r="BA696" s="625"/>
      <c r="BB696" s="625"/>
      <c r="BC696" s="644"/>
      <c r="BD696" s="625" t="str">
        <f t="shared" ref="BD696:BN696" si="3210">IF(BD693="","",BD693*BD694*BD695/BD$46/365/$G$1)</f>
        <v/>
      </c>
      <c r="BE696" s="625" t="str">
        <f t="shared" si="3210"/>
        <v/>
      </c>
      <c r="BF696" s="625" t="str">
        <f t="shared" si="3210"/>
        <v/>
      </c>
      <c r="BG696" s="625" t="str">
        <f t="shared" si="3210"/>
        <v/>
      </c>
      <c r="BH696" s="625" t="str">
        <f t="shared" si="3210"/>
        <v/>
      </c>
      <c r="BI696" s="625" t="str">
        <f t="shared" si="3210"/>
        <v/>
      </c>
      <c r="BJ696" s="625" t="str">
        <f t="shared" si="3210"/>
        <v/>
      </c>
      <c r="BK696" s="625" t="str">
        <f t="shared" si="3210"/>
        <v/>
      </c>
      <c r="BL696" s="625" t="str">
        <f t="shared" si="3210"/>
        <v/>
      </c>
      <c r="BM696" s="625" t="str">
        <f t="shared" si="3210"/>
        <v/>
      </c>
      <c r="BN696" s="625" t="str">
        <f t="shared" si="3210"/>
        <v/>
      </c>
      <c r="BO696" s="625"/>
      <c r="BP696" s="625"/>
      <c r="BQ696" s="625"/>
      <c r="BR696" s="625"/>
      <c r="BS696" s="625"/>
      <c r="BT696" s="625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3195"/>
        <v/>
      </c>
      <c r="CA696" s="615" t="str">
        <f t="shared" si="3196"/>
        <v/>
      </c>
      <c r="CB696" s="615" t="str">
        <f t="shared" si="3197"/>
        <v/>
      </c>
      <c r="CC696" s="683" t="str">
        <f t="shared" si="3198"/>
        <v/>
      </c>
      <c r="CD696" s="132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5" t="str">
        <f t="shared" si="3202"/>
        <v/>
      </c>
      <c r="CF696" s="1325" t="str">
        <f t="shared" si="3202"/>
        <v/>
      </c>
      <c r="CG696" s="1325" t="str">
        <f t="shared" si="3202"/>
        <v/>
      </c>
      <c r="CH696" s="1325" t="str">
        <f t="shared" si="3202"/>
        <v/>
      </c>
      <c r="CI696" s="1326" t="str">
        <f t="shared" si="3202"/>
        <v/>
      </c>
      <c r="CJ696" s="1325" t="str">
        <f t="shared" si="3202"/>
        <v/>
      </c>
      <c r="CK696" s="1325" t="str">
        <f t="shared" si="3202"/>
        <v/>
      </c>
      <c r="CL696" s="1325" t="str">
        <f t="shared" si="3202"/>
        <v/>
      </c>
      <c r="CM696" s="1325" t="str">
        <f t="shared" si="3202"/>
        <v/>
      </c>
      <c r="CN696" s="1324" t="str">
        <f t="shared" si="3202"/>
        <v/>
      </c>
      <c r="CO696" s="530" t="str">
        <f t="shared" si="3200"/>
        <v/>
      </c>
      <c r="CP696" s="531" t="str">
        <f t="shared" si="3200"/>
        <v/>
      </c>
      <c r="CQ696" s="531" t="str">
        <f t="shared" si="3200"/>
        <v/>
      </c>
      <c r="CR696" s="531" t="str">
        <f t="shared" si="3200"/>
        <v/>
      </c>
      <c r="CS696" s="531" t="str">
        <f t="shared" si="3200"/>
        <v/>
      </c>
      <c r="CT696" s="531" t="str">
        <f t="shared" si="3200"/>
        <v/>
      </c>
      <c r="CU696" s="532" t="str">
        <f t="shared" si="3200"/>
        <v/>
      </c>
      <c r="CV696" s="532" t="str">
        <f t="shared" si="3200"/>
        <v/>
      </c>
      <c r="CW696" s="532" t="str">
        <f t="shared" si="3200"/>
        <v/>
      </c>
      <c r="CX696" s="531" t="str">
        <f t="shared" si="3201"/>
        <v/>
      </c>
      <c r="CY696" s="531" t="str">
        <f t="shared" si="3201"/>
        <v/>
      </c>
      <c r="CZ696" s="531" t="str">
        <f t="shared" si="3201"/>
        <v/>
      </c>
      <c r="DA696" s="531" t="str">
        <f t="shared" si="3201"/>
        <v/>
      </c>
      <c r="DB696" s="531" t="str">
        <f t="shared" si="3201"/>
        <v/>
      </c>
      <c r="DC696" s="530" t="str">
        <f t="shared" si="3201"/>
        <v/>
      </c>
      <c r="DD696" s="529" t="str">
        <f t="shared" si="3201"/>
        <v/>
      </c>
      <c r="DE696" s="645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3195"/>
        <v/>
      </c>
      <c r="CA697" s="582" t="str">
        <f t="shared" si="3196"/>
        <v/>
      </c>
      <c r="CB697" s="582" t="str">
        <f t="shared" si="3197"/>
        <v/>
      </c>
      <c r="CC697" s="679" t="str">
        <f t="shared" si="3198"/>
        <v/>
      </c>
      <c r="CD697" s="1328"/>
      <c r="CE697" s="1328"/>
      <c r="CF697" s="1328"/>
      <c r="CG697" s="1328"/>
      <c r="CH697" s="1328"/>
      <c r="CI697" s="1328"/>
      <c r="CJ697" s="1328"/>
      <c r="CK697" s="1328"/>
      <c r="CL697" s="1328"/>
      <c r="CM697" s="1328"/>
      <c r="CN697" s="1328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3195"/>
        <v/>
      </c>
      <c r="CA698" s="590" t="str">
        <f t="shared" si="3196"/>
        <v/>
      </c>
      <c r="CB698" s="590" t="str">
        <f t="shared" si="3197"/>
        <v/>
      </c>
      <c r="CC698" s="680" t="str">
        <f t="shared" si="3198"/>
        <v/>
      </c>
      <c r="CD698" s="1321" t="str">
        <f t="shared" ref="CD698:CN698" si="321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3211"/>
        <v/>
      </c>
      <c r="CF698" s="1322" t="str">
        <f t="shared" si="3211"/>
        <v/>
      </c>
      <c r="CG698" s="1322" t="str">
        <f t="shared" si="3211"/>
        <v/>
      </c>
      <c r="CH698" s="1322" t="str">
        <f t="shared" si="3211"/>
        <v/>
      </c>
      <c r="CI698" s="1323" t="str">
        <f t="shared" si="3211"/>
        <v/>
      </c>
      <c r="CJ698" s="1322" t="str">
        <f t="shared" si="3211"/>
        <v/>
      </c>
      <c r="CK698" s="1322" t="str">
        <f t="shared" si="3211"/>
        <v/>
      </c>
      <c r="CL698" s="1322" t="str">
        <f t="shared" si="3211"/>
        <v/>
      </c>
      <c r="CM698" s="1322" t="str">
        <f t="shared" si="3211"/>
        <v/>
      </c>
      <c r="CN698" s="1321" t="str">
        <f t="shared" si="3211"/>
        <v/>
      </c>
      <c r="CO698" s="542" t="str">
        <f t="shared" ref="CO698:CW701" si="321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2"/>
        <v/>
      </c>
      <c r="CQ698" s="543" t="str">
        <f t="shared" si="3212"/>
        <v/>
      </c>
      <c r="CR698" s="543" t="str">
        <f t="shared" si="3212"/>
        <v/>
      </c>
      <c r="CS698" s="543" t="str">
        <f t="shared" si="3212"/>
        <v/>
      </c>
      <c r="CT698" s="543" t="str">
        <f t="shared" si="3212"/>
        <v/>
      </c>
      <c r="CU698" s="544" t="str">
        <f t="shared" si="3212"/>
        <v/>
      </c>
      <c r="CV698" s="544" t="str">
        <f t="shared" si="3212"/>
        <v/>
      </c>
      <c r="CW698" s="544" t="str">
        <f t="shared" si="3212"/>
        <v/>
      </c>
      <c r="CX698" s="543" t="str">
        <f t="shared" ref="CX698:DD701" si="3213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3"/>
        <v/>
      </c>
      <c r="CZ698" s="543" t="str">
        <f t="shared" si="3213"/>
        <v/>
      </c>
      <c r="DA698" s="543" t="str">
        <f t="shared" si="3213"/>
        <v/>
      </c>
      <c r="DB698" s="543" t="str">
        <f t="shared" si="3213"/>
        <v/>
      </c>
      <c r="DC698" s="542" t="str">
        <f t="shared" si="3213"/>
        <v/>
      </c>
      <c r="DD698" s="541" t="str">
        <f t="shared" si="3213"/>
        <v/>
      </c>
      <c r="DE698" s="645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3195"/>
        <v/>
      </c>
      <c r="CA699" s="590" t="str">
        <f t="shared" si="3196"/>
        <v/>
      </c>
      <c r="CB699" s="590" t="str">
        <f t="shared" si="3197"/>
        <v/>
      </c>
      <c r="CC699" s="680" t="str">
        <f t="shared" si="3198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ref="CE699:CN701" si="321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2" t="str">
        <f t="shared" si="3214"/>
        <v/>
      </c>
      <c r="CG699" s="1322" t="str">
        <f t="shared" si="3214"/>
        <v/>
      </c>
      <c r="CH699" s="1322" t="str">
        <f t="shared" si="3214"/>
        <v/>
      </c>
      <c r="CI699" s="1323" t="str">
        <f t="shared" si="3214"/>
        <v/>
      </c>
      <c r="CJ699" s="1322" t="str">
        <f t="shared" si="3214"/>
        <v/>
      </c>
      <c r="CK699" s="1322" t="str">
        <f t="shared" si="3214"/>
        <v/>
      </c>
      <c r="CL699" s="1322" t="str">
        <f t="shared" si="3214"/>
        <v/>
      </c>
      <c r="CM699" s="1322" t="str">
        <f t="shared" si="3214"/>
        <v/>
      </c>
      <c r="CN699" s="1321" t="str">
        <f t="shared" si="3214"/>
        <v/>
      </c>
      <c r="CO699" s="542" t="str">
        <f t="shared" si="3212"/>
        <v/>
      </c>
      <c r="CP699" s="543" t="str">
        <f t="shared" si="3212"/>
        <v/>
      </c>
      <c r="CQ699" s="543" t="str">
        <f t="shared" si="3212"/>
        <v/>
      </c>
      <c r="CR699" s="543" t="str">
        <f t="shared" si="3212"/>
        <v/>
      </c>
      <c r="CS699" s="543" t="str">
        <f t="shared" si="3212"/>
        <v/>
      </c>
      <c r="CT699" s="543" t="str">
        <f t="shared" si="3212"/>
        <v/>
      </c>
      <c r="CU699" s="544" t="str">
        <f t="shared" si="3212"/>
        <v/>
      </c>
      <c r="CV699" s="544" t="str">
        <f t="shared" si="3212"/>
        <v/>
      </c>
      <c r="CW699" s="544" t="str">
        <f t="shared" si="3212"/>
        <v/>
      </c>
      <c r="CX699" s="543" t="str">
        <f t="shared" si="3213"/>
        <v/>
      </c>
      <c r="CY699" s="543" t="str">
        <f t="shared" si="3213"/>
        <v/>
      </c>
      <c r="CZ699" s="543" t="str">
        <f t="shared" si="3213"/>
        <v/>
      </c>
      <c r="DA699" s="543" t="str">
        <f t="shared" si="3213"/>
        <v/>
      </c>
      <c r="DB699" s="543" t="str">
        <f t="shared" si="3213"/>
        <v/>
      </c>
      <c r="DC699" s="542" t="str">
        <f t="shared" si="3213"/>
        <v/>
      </c>
      <c r="DD699" s="541" t="str">
        <f t="shared" si="3213"/>
        <v/>
      </c>
      <c r="DE699" s="645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4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3195"/>
        <v/>
      </c>
      <c r="CA700" s="590" t="str">
        <f t="shared" si="3196"/>
        <v/>
      </c>
      <c r="CB700" s="590" t="str">
        <f t="shared" si="3197"/>
        <v/>
      </c>
      <c r="CC700" s="680" t="str">
        <f t="shared" si="3198"/>
        <v/>
      </c>
      <c r="CD700" s="13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2" t="str">
        <f t="shared" si="3214"/>
        <v/>
      </c>
      <c r="CF700" s="1322" t="str">
        <f t="shared" si="3214"/>
        <v/>
      </c>
      <c r="CG700" s="1322" t="str">
        <f t="shared" si="3214"/>
        <v/>
      </c>
      <c r="CH700" s="1322" t="str">
        <f t="shared" si="3214"/>
        <v/>
      </c>
      <c r="CI700" s="1323" t="str">
        <f t="shared" si="3214"/>
        <v/>
      </c>
      <c r="CJ700" s="1322" t="str">
        <f t="shared" si="3214"/>
        <v/>
      </c>
      <c r="CK700" s="1322" t="str">
        <f t="shared" si="3214"/>
        <v/>
      </c>
      <c r="CL700" s="1322" t="str">
        <f t="shared" si="3214"/>
        <v/>
      </c>
      <c r="CM700" s="1322" t="str">
        <f t="shared" si="3214"/>
        <v/>
      </c>
      <c r="CN700" s="1321" t="str">
        <f t="shared" si="3214"/>
        <v/>
      </c>
      <c r="CO700" s="542" t="str">
        <f t="shared" si="3212"/>
        <v/>
      </c>
      <c r="CP700" s="543" t="str">
        <f t="shared" si="3212"/>
        <v/>
      </c>
      <c r="CQ700" s="543" t="str">
        <f t="shared" si="3212"/>
        <v/>
      </c>
      <c r="CR700" s="543" t="str">
        <f t="shared" si="3212"/>
        <v/>
      </c>
      <c r="CS700" s="543" t="str">
        <f t="shared" si="3212"/>
        <v/>
      </c>
      <c r="CT700" s="543" t="str">
        <f t="shared" si="3212"/>
        <v/>
      </c>
      <c r="CU700" s="544" t="str">
        <f t="shared" si="3212"/>
        <v/>
      </c>
      <c r="CV700" s="544" t="str">
        <f t="shared" si="3212"/>
        <v/>
      </c>
      <c r="CW700" s="544" t="str">
        <f t="shared" si="3212"/>
        <v/>
      </c>
      <c r="CX700" s="543" t="str">
        <f t="shared" si="3213"/>
        <v/>
      </c>
      <c r="CY700" s="543" t="str">
        <f t="shared" si="3213"/>
        <v/>
      </c>
      <c r="CZ700" s="543" t="str">
        <f t="shared" si="3213"/>
        <v/>
      </c>
      <c r="DA700" s="543" t="str">
        <f t="shared" si="3213"/>
        <v/>
      </c>
      <c r="DB700" s="543" t="str">
        <f t="shared" si="3213"/>
        <v/>
      </c>
      <c r="DC700" s="542" t="str">
        <f t="shared" si="3213"/>
        <v/>
      </c>
      <c r="DD700" s="541" t="str">
        <f t="shared" si="3213"/>
        <v/>
      </c>
      <c r="DE700" s="645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5" t="str">
        <f t="shared" ref="B701:R701" si="3215">IF(B698="","",B698*B699*B700/B$46/365/$G$1)</f>
        <v/>
      </c>
      <c r="C701" s="625" t="str">
        <f t="shared" si="3215"/>
        <v/>
      </c>
      <c r="D701" s="625" t="str">
        <f t="shared" si="3215"/>
        <v/>
      </c>
      <c r="E701" s="625" t="str">
        <f t="shared" si="3215"/>
        <v/>
      </c>
      <c r="F701" s="625" t="str">
        <f t="shared" si="3215"/>
        <v/>
      </c>
      <c r="G701" s="625" t="str">
        <f t="shared" si="3215"/>
        <v/>
      </c>
      <c r="H701" s="625" t="str">
        <f t="shared" si="3215"/>
        <v/>
      </c>
      <c r="I701" s="625" t="str">
        <f t="shared" si="3215"/>
        <v/>
      </c>
      <c r="J701" s="625" t="str">
        <f t="shared" si="3215"/>
        <v/>
      </c>
      <c r="K701" s="625" t="str">
        <f t="shared" si="3215"/>
        <v/>
      </c>
      <c r="L701" s="625" t="str">
        <f t="shared" si="3215"/>
        <v/>
      </c>
      <c r="M701" s="625" t="str">
        <f t="shared" si="3215"/>
        <v/>
      </c>
      <c r="N701" s="625" t="str">
        <f t="shared" si="3215"/>
        <v/>
      </c>
      <c r="O701" s="625" t="str">
        <f t="shared" si="3215"/>
        <v/>
      </c>
      <c r="P701" s="625" t="str">
        <f t="shared" si="3215"/>
        <v/>
      </c>
      <c r="Q701" s="625" t="str">
        <f t="shared" si="3215"/>
        <v/>
      </c>
      <c r="R701" s="625" t="str">
        <f t="shared" si="3215"/>
        <v/>
      </c>
      <c r="S701" s="644"/>
      <c r="T701" s="625" t="str">
        <f t="shared" ref="T701:AD701" si="3216">IF(T698="","",T698*T699*T700/T$46/365/$G$1)</f>
        <v/>
      </c>
      <c r="U701" s="625" t="str">
        <f t="shared" si="3216"/>
        <v/>
      </c>
      <c r="V701" s="625" t="str">
        <f t="shared" si="3216"/>
        <v/>
      </c>
      <c r="W701" s="625" t="str">
        <f t="shared" si="3216"/>
        <v/>
      </c>
      <c r="X701" s="625" t="str">
        <f t="shared" si="3216"/>
        <v/>
      </c>
      <c r="Y701" s="625" t="str">
        <f t="shared" si="3216"/>
        <v/>
      </c>
      <c r="Z701" s="625" t="str">
        <f t="shared" si="3216"/>
        <v/>
      </c>
      <c r="AA701" s="625" t="str">
        <f t="shared" si="3216"/>
        <v/>
      </c>
      <c r="AB701" s="625" t="str">
        <f t="shared" si="3216"/>
        <v/>
      </c>
      <c r="AC701" s="625" t="str">
        <f t="shared" si="3216"/>
        <v/>
      </c>
      <c r="AD701" s="625" t="str">
        <f t="shared" si="3216"/>
        <v/>
      </c>
      <c r="AE701" s="625"/>
      <c r="AF701" s="625"/>
      <c r="AG701" s="625"/>
      <c r="AH701" s="625"/>
      <c r="AI701" s="625"/>
      <c r="AJ701" s="625"/>
      <c r="AK701" s="644"/>
      <c r="AL701" s="625" t="str">
        <f t="shared" ref="AL701:AV701" si="3217">IF(AL698="","",AL698*AL699*AL700/AL$46/365/$G$1)</f>
        <v/>
      </c>
      <c r="AM701" s="625" t="str">
        <f t="shared" si="3217"/>
        <v/>
      </c>
      <c r="AN701" s="625" t="str">
        <f t="shared" si="3217"/>
        <v/>
      </c>
      <c r="AO701" s="625" t="str">
        <f t="shared" si="3217"/>
        <v/>
      </c>
      <c r="AP701" s="625" t="str">
        <f t="shared" si="3217"/>
        <v/>
      </c>
      <c r="AQ701" s="625" t="str">
        <f t="shared" si="3217"/>
        <v/>
      </c>
      <c r="AR701" s="625" t="str">
        <f t="shared" si="3217"/>
        <v/>
      </c>
      <c r="AS701" s="625" t="str">
        <f t="shared" si="3217"/>
        <v/>
      </c>
      <c r="AT701" s="625" t="str">
        <f t="shared" si="3217"/>
        <v/>
      </c>
      <c r="AU701" s="625" t="str">
        <f t="shared" si="3217"/>
        <v/>
      </c>
      <c r="AV701" s="625" t="str">
        <f t="shared" si="3217"/>
        <v/>
      </c>
      <c r="AW701" s="625"/>
      <c r="AX701" s="625"/>
      <c r="AY701" s="625"/>
      <c r="AZ701" s="625"/>
      <c r="BA701" s="625"/>
      <c r="BB701" s="625"/>
      <c r="BC701" s="644"/>
      <c r="BD701" s="625" t="str">
        <f t="shared" ref="BD701:BN701" si="3218">IF(BD698="","",BD698*BD699*BD700/BD$46/365/$G$1)</f>
        <v/>
      </c>
      <c r="BE701" s="625" t="str">
        <f t="shared" si="3218"/>
        <v/>
      </c>
      <c r="BF701" s="625" t="str">
        <f t="shared" si="3218"/>
        <v/>
      </c>
      <c r="BG701" s="625" t="str">
        <f t="shared" si="3218"/>
        <v/>
      </c>
      <c r="BH701" s="625" t="str">
        <f t="shared" si="3218"/>
        <v/>
      </c>
      <c r="BI701" s="625" t="str">
        <f t="shared" si="3218"/>
        <v/>
      </c>
      <c r="BJ701" s="625" t="str">
        <f t="shared" si="3218"/>
        <v/>
      </c>
      <c r="BK701" s="625" t="str">
        <f t="shared" si="3218"/>
        <v/>
      </c>
      <c r="BL701" s="625" t="str">
        <f t="shared" si="3218"/>
        <v/>
      </c>
      <c r="BM701" s="625" t="str">
        <f t="shared" si="3218"/>
        <v/>
      </c>
      <c r="BN701" s="625" t="str">
        <f t="shared" si="3218"/>
        <v/>
      </c>
      <c r="BO701" s="625"/>
      <c r="BP701" s="625"/>
      <c r="BQ701" s="625"/>
      <c r="BR701" s="625"/>
      <c r="BS701" s="625"/>
      <c r="BT701" s="625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3195"/>
        <v/>
      </c>
      <c r="CA701" s="615" t="str">
        <f t="shared" si="3196"/>
        <v/>
      </c>
      <c r="CB701" s="615" t="str">
        <f t="shared" si="3197"/>
        <v/>
      </c>
      <c r="CC701" s="683" t="str">
        <f t="shared" si="3198"/>
        <v/>
      </c>
      <c r="CD701" s="132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5" t="str">
        <f t="shared" si="3214"/>
        <v/>
      </c>
      <c r="CF701" s="1325" t="str">
        <f t="shared" si="3214"/>
        <v/>
      </c>
      <c r="CG701" s="1325" t="str">
        <f t="shared" si="3214"/>
        <v/>
      </c>
      <c r="CH701" s="1325" t="str">
        <f t="shared" si="3214"/>
        <v/>
      </c>
      <c r="CI701" s="1326" t="str">
        <f t="shared" si="3214"/>
        <v/>
      </c>
      <c r="CJ701" s="1325" t="str">
        <f t="shared" si="3214"/>
        <v/>
      </c>
      <c r="CK701" s="1325" t="str">
        <f t="shared" si="3214"/>
        <v/>
      </c>
      <c r="CL701" s="1325" t="str">
        <f t="shared" si="3214"/>
        <v/>
      </c>
      <c r="CM701" s="1325" t="str">
        <f t="shared" si="3214"/>
        <v/>
      </c>
      <c r="CN701" s="1324" t="str">
        <f t="shared" si="3214"/>
        <v/>
      </c>
      <c r="CO701" s="530" t="str">
        <f t="shared" si="3212"/>
        <v/>
      </c>
      <c r="CP701" s="531" t="str">
        <f t="shared" si="3212"/>
        <v/>
      </c>
      <c r="CQ701" s="531" t="str">
        <f t="shared" si="3212"/>
        <v/>
      </c>
      <c r="CR701" s="531" t="str">
        <f t="shared" si="3212"/>
        <v/>
      </c>
      <c r="CS701" s="531" t="str">
        <f t="shared" si="3212"/>
        <v/>
      </c>
      <c r="CT701" s="531" t="str">
        <f t="shared" si="3212"/>
        <v/>
      </c>
      <c r="CU701" s="532" t="str">
        <f t="shared" si="3212"/>
        <v/>
      </c>
      <c r="CV701" s="532" t="str">
        <f t="shared" si="3212"/>
        <v/>
      </c>
      <c r="CW701" s="532" t="str">
        <f t="shared" si="3212"/>
        <v/>
      </c>
      <c r="CX701" s="531" t="str">
        <f t="shared" si="3213"/>
        <v/>
      </c>
      <c r="CY701" s="531" t="str">
        <f t="shared" si="3213"/>
        <v/>
      </c>
      <c r="CZ701" s="531" t="str">
        <f t="shared" si="3213"/>
        <v/>
      </c>
      <c r="DA701" s="531" t="str">
        <f t="shared" si="3213"/>
        <v/>
      </c>
      <c r="DB701" s="531" t="str">
        <f t="shared" si="3213"/>
        <v/>
      </c>
      <c r="DC701" s="530" t="str">
        <f t="shared" si="3213"/>
        <v/>
      </c>
      <c r="DD701" s="529" t="str">
        <f t="shared" si="3213"/>
        <v/>
      </c>
      <c r="DE701" s="645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79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627"/>
      <c r="CP702" s="627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79"/>
      <c r="CD703" s="1328"/>
      <c r="CE703" s="1328"/>
      <c r="CF703" s="1328"/>
      <c r="CG703" s="1328"/>
      <c r="CH703" s="1328"/>
      <c r="CI703" s="1328"/>
      <c r="CJ703" s="1328"/>
      <c r="CK703" s="1328"/>
      <c r="CL703" s="1328"/>
      <c r="CM703" s="1328"/>
      <c r="CN703" s="1328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219">IF(DE704&lt;3,"",(SUM(B704:R704)-MIN(B704:R704)-MAX(B704:R704))/(DE704-2))</f>
        <v/>
      </c>
      <c r="CA704" s="590" t="str">
        <f t="shared" ref="CA704:CA732" si="3220">IF(DF704&lt;3,"",(SUM(T704:AJ704)-MIN(T704:AJ704)-MAX(T704:AJ704))/(DF704-2))</f>
        <v/>
      </c>
      <c r="CB704" s="590" t="str">
        <f t="shared" ref="CB704:CB732" si="3221">IF(DG704&lt;3,"",(SUM(AL704:BB704)-MIN(AL704:BB704)-MAX(AL704:BB704))/(DG704-2))</f>
        <v/>
      </c>
      <c r="CC704" s="680" t="str">
        <f t="shared" ref="CC704:CC732" si="3222">IF(DH704&lt;3,"",(SUM(BD704:BT704)-MIN(BD704:BT704)-MAX(BD704:BT704))/(DH704-2))</f>
        <v/>
      </c>
      <c r="CD704" s="1321" t="str">
        <f t="shared" ref="CD704:CJ707" si="322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2" t="str">
        <f t="shared" si="3223"/>
        <v/>
      </c>
      <c r="CF704" s="1322" t="str">
        <f t="shared" si="3223"/>
        <v/>
      </c>
      <c r="CG704" s="1322" t="str">
        <f t="shared" si="3223"/>
        <v/>
      </c>
      <c r="CH704" s="1322" t="str">
        <f t="shared" si="3223"/>
        <v/>
      </c>
      <c r="CI704" s="1323" t="str">
        <f t="shared" si="3223"/>
        <v/>
      </c>
      <c r="CJ704" s="1322" t="str">
        <f t="shared" si="3223"/>
        <v/>
      </c>
      <c r="CK704" s="1322" t="str">
        <f t="shared" ref="CK704:CN707" si="322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2" t="str">
        <f t="shared" si="3224"/>
        <v/>
      </c>
      <c r="CM704" s="1322" t="str">
        <f t="shared" si="3224"/>
        <v/>
      </c>
      <c r="CN704" s="1321" t="str">
        <f t="shared" si="3224"/>
        <v/>
      </c>
      <c r="CO704" s="542" t="str">
        <f t="shared" ref="CO704:CW708" si="322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5"/>
        <v/>
      </c>
      <c r="CQ704" s="543" t="str">
        <f t="shared" si="3225"/>
        <v/>
      </c>
      <c r="CR704" s="543" t="str">
        <f t="shared" si="3225"/>
        <v/>
      </c>
      <c r="CS704" s="543" t="str">
        <f t="shared" si="3225"/>
        <v/>
      </c>
      <c r="CT704" s="543" t="str">
        <f t="shared" si="3225"/>
        <v/>
      </c>
      <c r="CU704" s="544" t="str">
        <f t="shared" si="3225"/>
        <v/>
      </c>
      <c r="CV704" s="544" t="str">
        <f t="shared" si="3225"/>
        <v/>
      </c>
      <c r="CW704" s="544" t="str">
        <f t="shared" si="3225"/>
        <v/>
      </c>
      <c r="CX704" s="543" t="str">
        <f t="shared" ref="CX704:DD708" si="3226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6"/>
        <v/>
      </c>
      <c r="CZ704" s="543" t="str">
        <f t="shared" si="3226"/>
        <v/>
      </c>
      <c r="DA704" s="543" t="str">
        <f t="shared" si="3226"/>
        <v/>
      </c>
      <c r="DB704" s="543" t="str">
        <f t="shared" si="3226"/>
        <v/>
      </c>
      <c r="DC704" s="542" t="str">
        <f t="shared" si="3226"/>
        <v/>
      </c>
      <c r="DD704" s="541" t="str">
        <f t="shared" si="3226"/>
        <v/>
      </c>
      <c r="DE704" s="645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219"/>
        <v/>
      </c>
      <c r="CA705" s="590" t="str">
        <f t="shared" si="3220"/>
        <v/>
      </c>
      <c r="CB705" s="590" t="str">
        <f t="shared" si="3221"/>
        <v/>
      </c>
      <c r="CC705" s="680" t="str">
        <f t="shared" si="3222"/>
        <v/>
      </c>
      <c r="CD705" s="1321" t="str">
        <f t="shared" si="3223"/>
        <v/>
      </c>
      <c r="CE705" s="1322" t="str">
        <f t="shared" si="3223"/>
        <v/>
      </c>
      <c r="CF705" s="1322" t="str">
        <f t="shared" si="3223"/>
        <v/>
      </c>
      <c r="CG705" s="1322" t="str">
        <f t="shared" si="3223"/>
        <v/>
      </c>
      <c r="CH705" s="1322" t="str">
        <f t="shared" si="3223"/>
        <v/>
      </c>
      <c r="CI705" s="1323" t="str">
        <f t="shared" si="3223"/>
        <v/>
      </c>
      <c r="CJ705" s="1322" t="str">
        <f t="shared" si="3223"/>
        <v/>
      </c>
      <c r="CK705" s="1322" t="str">
        <f t="shared" si="3224"/>
        <v/>
      </c>
      <c r="CL705" s="1322" t="str">
        <f t="shared" si="3224"/>
        <v/>
      </c>
      <c r="CM705" s="1322" t="str">
        <f t="shared" si="3224"/>
        <v/>
      </c>
      <c r="CN705" s="1321" t="str">
        <f t="shared" si="3224"/>
        <v/>
      </c>
      <c r="CO705" s="542" t="str">
        <f t="shared" si="3225"/>
        <v/>
      </c>
      <c r="CP705" s="543" t="str">
        <f t="shared" si="3225"/>
        <v/>
      </c>
      <c r="CQ705" s="543" t="str">
        <f t="shared" si="3225"/>
        <v/>
      </c>
      <c r="CR705" s="543" t="str">
        <f t="shared" si="3225"/>
        <v/>
      </c>
      <c r="CS705" s="543" t="str">
        <f t="shared" si="3225"/>
        <v/>
      </c>
      <c r="CT705" s="543" t="str">
        <f t="shared" si="3225"/>
        <v/>
      </c>
      <c r="CU705" s="544" t="str">
        <f t="shared" si="3225"/>
        <v/>
      </c>
      <c r="CV705" s="544" t="str">
        <f t="shared" si="3225"/>
        <v/>
      </c>
      <c r="CW705" s="544" t="str">
        <f t="shared" si="3225"/>
        <v/>
      </c>
      <c r="CX705" s="543" t="str">
        <f t="shared" si="3226"/>
        <v/>
      </c>
      <c r="CY705" s="543" t="str">
        <f t="shared" si="3226"/>
        <v/>
      </c>
      <c r="CZ705" s="543" t="str">
        <f t="shared" si="3226"/>
        <v/>
      </c>
      <c r="DA705" s="543" t="str">
        <f t="shared" si="3226"/>
        <v/>
      </c>
      <c r="DB705" s="543" t="str">
        <f t="shared" si="3226"/>
        <v/>
      </c>
      <c r="DC705" s="542" t="str">
        <f t="shared" si="3226"/>
        <v/>
      </c>
      <c r="DD705" s="541" t="str">
        <f t="shared" si="3226"/>
        <v/>
      </c>
      <c r="DE705" s="645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219"/>
        <v/>
      </c>
      <c r="CA706" s="590" t="str">
        <f t="shared" si="3220"/>
        <v/>
      </c>
      <c r="CB706" s="590" t="str">
        <f t="shared" si="3221"/>
        <v/>
      </c>
      <c r="CC706" s="680" t="str">
        <f t="shared" si="3222"/>
        <v/>
      </c>
      <c r="CD706" s="1321" t="str">
        <f t="shared" si="3223"/>
        <v/>
      </c>
      <c r="CE706" s="1322" t="str">
        <f t="shared" si="3223"/>
        <v/>
      </c>
      <c r="CF706" s="1322" t="str">
        <f t="shared" si="3223"/>
        <v/>
      </c>
      <c r="CG706" s="1322" t="str">
        <f t="shared" si="3223"/>
        <v/>
      </c>
      <c r="CH706" s="1322" t="str">
        <f t="shared" si="3223"/>
        <v/>
      </c>
      <c r="CI706" s="1323" t="str">
        <f t="shared" si="3223"/>
        <v/>
      </c>
      <c r="CJ706" s="1322" t="str">
        <f t="shared" si="3223"/>
        <v/>
      </c>
      <c r="CK706" s="1322" t="str">
        <f t="shared" si="3224"/>
        <v/>
      </c>
      <c r="CL706" s="1322" t="str">
        <f t="shared" si="3224"/>
        <v/>
      </c>
      <c r="CM706" s="1322" t="str">
        <f t="shared" si="3224"/>
        <v/>
      </c>
      <c r="CN706" s="1321" t="str">
        <f t="shared" si="3224"/>
        <v/>
      </c>
      <c r="CO706" s="542" t="str">
        <f t="shared" si="3225"/>
        <v/>
      </c>
      <c r="CP706" s="543" t="str">
        <f t="shared" si="3225"/>
        <v/>
      </c>
      <c r="CQ706" s="543" t="str">
        <f t="shared" si="3225"/>
        <v/>
      </c>
      <c r="CR706" s="543" t="str">
        <f t="shared" si="3225"/>
        <v/>
      </c>
      <c r="CS706" s="543" t="str">
        <f t="shared" si="3225"/>
        <v/>
      </c>
      <c r="CT706" s="543" t="str">
        <f t="shared" si="3225"/>
        <v/>
      </c>
      <c r="CU706" s="544" t="str">
        <f t="shared" si="3225"/>
        <v/>
      </c>
      <c r="CV706" s="544" t="str">
        <f t="shared" si="3225"/>
        <v/>
      </c>
      <c r="CW706" s="544" t="str">
        <f t="shared" si="3225"/>
        <v/>
      </c>
      <c r="CX706" s="543" t="str">
        <f t="shared" si="3226"/>
        <v/>
      </c>
      <c r="CY706" s="543" t="str">
        <f t="shared" si="3226"/>
        <v/>
      </c>
      <c r="CZ706" s="543" t="str">
        <f t="shared" si="3226"/>
        <v/>
      </c>
      <c r="DA706" s="543" t="str">
        <f t="shared" si="3226"/>
        <v/>
      </c>
      <c r="DB706" s="543" t="str">
        <f t="shared" si="3226"/>
        <v/>
      </c>
      <c r="DC706" s="542" t="str">
        <f t="shared" si="3226"/>
        <v/>
      </c>
      <c r="DD706" s="541" t="str">
        <f t="shared" si="3226"/>
        <v/>
      </c>
      <c r="DE706" s="645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219"/>
        <v/>
      </c>
      <c r="CA707" s="590" t="str">
        <f t="shared" si="3220"/>
        <v/>
      </c>
      <c r="CB707" s="590" t="str">
        <f t="shared" si="3221"/>
        <v/>
      </c>
      <c r="CC707" s="680" t="str">
        <f t="shared" si="3222"/>
        <v/>
      </c>
      <c r="CD707" s="1321" t="str">
        <f t="shared" si="3223"/>
        <v/>
      </c>
      <c r="CE707" s="1322" t="str">
        <f t="shared" si="3223"/>
        <v/>
      </c>
      <c r="CF707" s="1322" t="str">
        <f t="shared" si="3223"/>
        <v/>
      </c>
      <c r="CG707" s="1322" t="str">
        <f t="shared" si="3223"/>
        <v/>
      </c>
      <c r="CH707" s="1322" t="str">
        <f t="shared" si="3223"/>
        <v/>
      </c>
      <c r="CI707" s="1323" t="str">
        <f t="shared" si="3223"/>
        <v/>
      </c>
      <c r="CJ707" s="1322" t="str">
        <f t="shared" si="3223"/>
        <v/>
      </c>
      <c r="CK707" s="1322" t="str">
        <f t="shared" si="3224"/>
        <v/>
      </c>
      <c r="CL707" s="1322" t="str">
        <f t="shared" si="3224"/>
        <v/>
      </c>
      <c r="CM707" s="1322" t="str">
        <f t="shared" si="3224"/>
        <v/>
      </c>
      <c r="CN707" s="1321" t="str">
        <f t="shared" si="3224"/>
        <v/>
      </c>
      <c r="CO707" s="542" t="str">
        <f t="shared" si="3225"/>
        <v/>
      </c>
      <c r="CP707" s="543" t="str">
        <f t="shared" si="3225"/>
        <v/>
      </c>
      <c r="CQ707" s="543" t="str">
        <f t="shared" si="3225"/>
        <v/>
      </c>
      <c r="CR707" s="543" t="str">
        <f t="shared" si="3225"/>
        <v/>
      </c>
      <c r="CS707" s="543" t="str">
        <f t="shared" si="3225"/>
        <v/>
      </c>
      <c r="CT707" s="543" t="str">
        <f t="shared" si="3225"/>
        <v/>
      </c>
      <c r="CU707" s="544" t="str">
        <f t="shared" si="3225"/>
        <v/>
      </c>
      <c r="CV707" s="544" t="str">
        <f t="shared" si="3225"/>
        <v/>
      </c>
      <c r="CW707" s="544" t="str">
        <f t="shared" si="3225"/>
        <v/>
      </c>
      <c r="CX707" s="543" t="str">
        <f t="shared" si="3226"/>
        <v/>
      </c>
      <c r="CY707" s="543" t="str">
        <f t="shared" si="3226"/>
        <v/>
      </c>
      <c r="CZ707" s="543" t="str">
        <f t="shared" si="3226"/>
        <v/>
      </c>
      <c r="DA707" s="543" t="str">
        <f t="shared" si="3226"/>
        <v/>
      </c>
      <c r="DB707" s="543" t="str">
        <f t="shared" si="3226"/>
        <v/>
      </c>
      <c r="DC707" s="542" t="str">
        <f t="shared" si="3226"/>
        <v/>
      </c>
      <c r="DD707" s="541" t="str">
        <f t="shared" si="3226"/>
        <v/>
      </c>
      <c r="DE707" s="645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7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6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6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6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6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19"/>
        <v>0</v>
      </c>
      <c r="CA708" s="590">
        <f t="shared" si="3220"/>
        <v>0</v>
      </c>
      <c r="CB708" s="590">
        <f t="shared" si="3221"/>
        <v>0</v>
      </c>
      <c r="CC708" s="680">
        <f t="shared" si="3222"/>
        <v>0</v>
      </c>
      <c r="CD708" s="1321">
        <f t="shared" ref="CD708:CN708" si="322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2">
        <f t="shared" si="3227"/>
        <v>0</v>
      </c>
      <c r="CF708" s="1322">
        <f t="shared" si="3227"/>
        <v>0</v>
      </c>
      <c r="CG708" s="1322">
        <f t="shared" si="3227"/>
        <v>0</v>
      </c>
      <c r="CH708" s="1322">
        <f t="shared" si="3227"/>
        <v>0</v>
      </c>
      <c r="CI708" s="1323">
        <f t="shared" si="3227"/>
        <v>0</v>
      </c>
      <c r="CJ708" s="1322">
        <f t="shared" si="3227"/>
        <v>0</v>
      </c>
      <c r="CK708" s="1322">
        <f t="shared" si="3227"/>
        <v>0</v>
      </c>
      <c r="CL708" s="1322">
        <f t="shared" si="3227"/>
        <v>0</v>
      </c>
      <c r="CM708" s="1322">
        <f t="shared" si="3227"/>
        <v>0</v>
      </c>
      <c r="CN708" s="1321">
        <f t="shared" si="3227"/>
        <v>3600</v>
      </c>
      <c r="CO708" s="542" t="str">
        <f t="shared" si="3225"/>
        <v/>
      </c>
      <c r="CP708" s="543" t="str">
        <f t="shared" si="3225"/>
        <v/>
      </c>
      <c r="CQ708" s="543">
        <f t="shared" si="3225"/>
        <v>0</v>
      </c>
      <c r="CR708" s="543">
        <f t="shared" si="3225"/>
        <v>0</v>
      </c>
      <c r="CS708" s="543">
        <f t="shared" si="3225"/>
        <v>0</v>
      </c>
      <c r="CT708" s="543">
        <f t="shared" si="3225"/>
        <v>0</v>
      </c>
      <c r="CU708" s="544">
        <f t="shared" si="3225"/>
        <v>0</v>
      </c>
      <c r="CV708" s="544">
        <f t="shared" si="3225"/>
        <v>0</v>
      </c>
      <c r="CW708" s="544">
        <f t="shared" si="3225"/>
        <v>0</v>
      </c>
      <c r="CX708" s="543">
        <f t="shared" si="3226"/>
        <v>0</v>
      </c>
      <c r="CY708" s="543">
        <f t="shared" si="3226"/>
        <v>0</v>
      </c>
      <c r="CZ708" s="543">
        <f t="shared" si="3226"/>
        <v>0</v>
      </c>
      <c r="DA708" s="543">
        <f t="shared" si="3226"/>
        <v>3600</v>
      </c>
      <c r="DB708" s="543" t="str">
        <f t="shared" si="3226"/>
        <v/>
      </c>
      <c r="DC708" s="542" t="str">
        <f t="shared" si="3226"/>
        <v/>
      </c>
      <c r="DD708" s="541" t="str">
        <f t="shared" si="3226"/>
        <v/>
      </c>
      <c r="DE708" s="645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219"/>
        <v/>
      </c>
      <c r="CA709" s="582" t="str">
        <f t="shared" si="3220"/>
        <v/>
      </c>
      <c r="CB709" s="582" t="str">
        <f t="shared" si="3221"/>
        <v/>
      </c>
      <c r="CC709" s="679" t="str">
        <f t="shared" si="3222"/>
        <v/>
      </c>
      <c r="CD709" s="1328"/>
      <c r="CE709" s="1328"/>
      <c r="CF709" s="1328"/>
      <c r="CG709" s="1328"/>
      <c r="CH709" s="1328"/>
      <c r="CI709" s="1328"/>
      <c r="CJ709" s="1328"/>
      <c r="CK709" s="1328"/>
      <c r="CL709" s="1328"/>
      <c r="CM709" s="1328"/>
      <c r="CN709" s="1328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219"/>
        <v/>
      </c>
      <c r="CA710" s="590" t="str">
        <f t="shared" si="3220"/>
        <v/>
      </c>
      <c r="CB710" s="590" t="str">
        <f t="shared" si="3221"/>
        <v/>
      </c>
      <c r="CC710" s="680" t="str">
        <f t="shared" si="3222"/>
        <v/>
      </c>
      <c r="CD710" s="1321" t="str">
        <f t="shared" ref="CD710:CJ713" si="322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2" t="str">
        <f t="shared" si="3228"/>
        <v/>
      </c>
      <c r="CF710" s="1322" t="str">
        <f t="shared" si="3228"/>
        <v/>
      </c>
      <c r="CG710" s="1322" t="str">
        <f t="shared" si="3228"/>
        <v/>
      </c>
      <c r="CH710" s="1322" t="str">
        <f t="shared" si="3228"/>
        <v/>
      </c>
      <c r="CI710" s="1323" t="str">
        <f t="shared" si="3228"/>
        <v/>
      </c>
      <c r="CJ710" s="1322" t="str">
        <f t="shared" si="3228"/>
        <v/>
      </c>
      <c r="CK710" s="1322" t="str">
        <f t="shared" ref="CK710:CN713" si="322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2" t="str">
        <f t="shared" si="3229"/>
        <v/>
      </c>
      <c r="CM710" s="1322" t="str">
        <f t="shared" si="3229"/>
        <v/>
      </c>
      <c r="CN710" s="1321" t="str">
        <f t="shared" si="3229"/>
        <v/>
      </c>
      <c r="CO710" s="542" t="str">
        <f t="shared" ref="CO710:CW714" si="323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0"/>
        <v/>
      </c>
      <c r="CQ710" s="543" t="str">
        <f t="shared" si="3230"/>
        <v/>
      </c>
      <c r="CR710" s="543" t="str">
        <f t="shared" si="3230"/>
        <v/>
      </c>
      <c r="CS710" s="543" t="str">
        <f t="shared" si="3230"/>
        <v/>
      </c>
      <c r="CT710" s="543" t="str">
        <f t="shared" si="3230"/>
        <v/>
      </c>
      <c r="CU710" s="544" t="str">
        <f t="shared" si="3230"/>
        <v/>
      </c>
      <c r="CV710" s="544" t="str">
        <f t="shared" si="3230"/>
        <v/>
      </c>
      <c r="CW710" s="544" t="str">
        <f t="shared" si="3230"/>
        <v/>
      </c>
      <c r="CX710" s="543" t="str">
        <f t="shared" ref="CX710:DD714" si="3231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1"/>
        <v/>
      </c>
      <c r="CZ710" s="543" t="str">
        <f t="shared" si="3231"/>
        <v/>
      </c>
      <c r="DA710" s="543" t="str">
        <f t="shared" si="3231"/>
        <v/>
      </c>
      <c r="DB710" s="543" t="str">
        <f t="shared" si="3231"/>
        <v/>
      </c>
      <c r="DC710" s="542" t="str">
        <f t="shared" si="3231"/>
        <v/>
      </c>
      <c r="DD710" s="541" t="str">
        <f t="shared" si="3231"/>
        <v/>
      </c>
      <c r="DE710" s="645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219"/>
        <v/>
      </c>
      <c r="CA711" s="590" t="str">
        <f t="shared" si="3220"/>
        <v/>
      </c>
      <c r="CB711" s="590" t="str">
        <f t="shared" si="3221"/>
        <v/>
      </c>
      <c r="CC711" s="680" t="str">
        <f t="shared" si="3222"/>
        <v/>
      </c>
      <c r="CD711" s="1321" t="str">
        <f t="shared" si="3228"/>
        <v/>
      </c>
      <c r="CE711" s="1322" t="str">
        <f t="shared" si="3228"/>
        <v/>
      </c>
      <c r="CF711" s="1322" t="str">
        <f t="shared" si="3228"/>
        <v/>
      </c>
      <c r="CG711" s="1322" t="str">
        <f t="shared" si="3228"/>
        <v/>
      </c>
      <c r="CH711" s="1322" t="str">
        <f t="shared" si="3228"/>
        <v/>
      </c>
      <c r="CI711" s="1323" t="str">
        <f t="shared" si="3228"/>
        <v/>
      </c>
      <c r="CJ711" s="1322" t="str">
        <f t="shared" si="3228"/>
        <v/>
      </c>
      <c r="CK711" s="1322" t="str">
        <f t="shared" si="3229"/>
        <v/>
      </c>
      <c r="CL711" s="1322" t="str">
        <f t="shared" si="3229"/>
        <v/>
      </c>
      <c r="CM711" s="1322" t="str">
        <f t="shared" si="3229"/>
        <v/>
      </c>
      <c r="CN711" s="1321" t="str">
        <f t="shared" si="3229"/>
        <v/>
      </c>
      <c r="CO711" s="542" t="str">
        <f t="shared" si="3230"/>
        <v/>
      </c>
      <c r="CP711" s="543" t="str">
        <f t="shared" si="3230"/>
        <v/>
      </c>
      <c r="CQ711" s="543" t="str">
        <f t="shared" si="3230"/>
        <v/>
      </c>
      <c r="CR711" s="543" t="str">
        <f t="shared" si="3230"/>
        <v/>
      </c>
      <c r="CS711" s="543" t="str">
        <f t="shared" si="3230"/>
        <v/>
      </c>
      <c r="CT711" s="543" t="str">
        <f t="shared" si="3230"/>
        <v/>
      </c>
      <c r="CU711" s="544" t="str">
        <f t="shared" si="3230"/>
        <v/>
      </c>
      <c r="CV711" s="544" t="str">
        <f t="shared" si="3230"/>
        <v/>
      </c>
      <c r="CW711" s="544" t="str">
        <f t="shared" si="3230"/>
        <v/>
      </c>
      <c r="CX711" s="543" t="str">
        <f t="shared" si="3231"/>
        <v/>
      </c>
      <c r="CY711" s="543" t="str">
        <f t="shared" si="3231"/>
        <v/>
      </c>
      <c r="CZ711" s="543" t="str">
        <f t="shared" si="3231"/>
        <v/>
      </c>
      <c r="DA711" s="543" t="str">
        <f t="shared" si="3231"/>
        <v/>
      </c>
      <c r="DB711" s="543" t="str">
        <f t="shared" si="3231"/>
        <v/>
      </c>
      <c r="DC711" s="542" t="str">
        <f t="shared" si="3231"/>
        <v/>
      </c>
      <c r="DD711" s="541" t="str">
        <f t="shared" si="3231"/>
        <v/>
      </c>
      <c r="DE711" s="645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219"/>
        <v/>
      </c>
      <c r="CA712" s="590" t="str">
        <f t="shared" si="3220"/>
        <v/>
      </c>
      <c r="CB712" s="590" t="str">
        <f t="shared" si="3221"/>
        <v/>
      </c>
      <c r="CC712" s="680" t="str">
        <f t="shared" si="3222"/>
        <v/>
      </c>
      <c r="CD712" s="1321" t="str">
        <f t="shared" si="3228"/>
        <v/>
      </c>
      <c r="CE712" s="1322" t="str">
        <f t="shared" si="3228"/>
        <v/>
      </c>
      <c r="CF712" s="1322" t="str">
        <f t="shared" si="3228"/>
        <v/>
      </c>
      <c r="CG712" s="1322" t="str">
        <f t="shared" si="3228"/>
        <v/>
      </c>
      <c r="CH712" s="1322" t="str">
        <f t="shared" si="3228"/>
        <v/>
      </c>
      <c r="CI712" s="1323" t="str">
        <f t="shared" si="3228"/>
        <v/>
      </c>
      <c r="CJ712" s="1322" t="str">
        <f t="shared" si="3228"/>
        <v/>
      </c>
      <c r="CK712" s="1322" t="str">
        <f t="shared" si="3229"/>
        <v/>
      </c>
      <c r="CL712" s="1322" t="str">
        <f t="shared" si="3229"/>
        <v/>
      </c>
      <c r="CM712" s="1322" t="str">
        <f t="shared" si="3229"/>
        <v/>
      </c>
      <c r="CN712" s="1321" t="str">
        <f t="shared" si="3229"/>
        <v/>
      </c>
      <c r="CO712" s="542" t="str">
        <f t="shared" si="3230"/>
        <v/>
      </c>
      <c r="CP712" s="543" t="str">
        <f t="shared" si="3230"/>
        <v/>
      </c>
      <c r="CQ712" s="543" t="str">
        <f t="shared" si="3230"/>
        <v/>
      </c>
      <c r="CR712" s="543" t="str">
        <f t="shared" si="3230"/>
        <v/>
      </c>
      <c r="CS712" s="543" t="str">
        <f t="shared" si="3230"/>
        <v/>
      </c>
      <c r="CT712" s="543" t="str">
        <f t="shared" si="3230"/>
        <v/>
      </c>
      <c r="CU712" s="544" t="str">
        <f t="shared" si="3230"/>
        <v/>
      </c>
      <c r="CV712" s="544" t="str">
        <f t="shared" si="3230"/>
        <v/>
      </c>
      <c r="CW712" s="544" t="str">
        <f t="shared" si="3230"/>
        <v/>
      </c>
      <c r="CX712" s="543" t="str">
        <f t="shared" si="3231"/>
        <v/>
      </c>
      <c r="CY712" s="543" t="str">
        <f t="shared" si="3231"/>
        <v/>
      </c>
      <c r="CZ712" s="543" t="str">
        <f t="shared" si="3231"/>
        <v/>
      </c>
      <c r="DA712" s="543" t="str">
        <f t="shared" si="3231"/>
        <v/>
      </c>
      <c r="DB712" s="543" t="str">
        <f t="shared" si="3231"/>
        <v/>
      </c>
      <c r="DC712" s="542" t="str">
        <f t="shared" si="3231"/>
        <v/>
      </c>
      <c r="DD712" s="541" t="str">
        <f t="shared" si="3231"/>
        <v/>
      </c>
      <c r="DE712" s="645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219"/>
        <v/>
      </c>
      <c r="CA713" s="590" t="str">
        <f t="shared" si="3220"/>
        <v/>
      </c>
      <c r="CB713" s="590" t="str">
        <f t="shared" si="3221"/>
        <v/>
      </c>
      <c r="CC713" s="680" t="str">
        <f t="shared" si="3222"/>
        <v/>
      </c>
      <c r="CD713" s="1321" t="str">
        <f t="shared" si="3228"/>
        <v/>
      </c>
      <c r="CE713" s="1322" t="str">
        <f t="shared" si="3228"/>
        <v/>
      </c>
      <c r="CF713" s="1322" t="str">
        <f t="shared" si="3228"/>
        <v/>
      </c>
      <c r="CG713" s="1322" t="str">
        <f t="shared" si="3228"/>
        <v/>
      </c>
      <c r="CH713" s="1322" t="str">
        <f t="shared" si="3228"/>
        <v/>
      </c>
      <c r="CI713" s="1323" t="str">
        <f t="shared" si="3228"/>
        <v/>
      </c>
      <c r="CJ713" s="1322" t="str">
        <f t="shared" si="3228"/>
        <v/>
      </c>
      <c r="CK713" s="1322" t="str">
        <f t="shared" si="3229"/>
        <v/>
      </c>
      <c r="CL713" s="1322" t="str">
        <f t="shared" si="3229"/>
        <v/>
      </c>
      <c r="CM713" s="1322" t="str">
        <f t="shared" si="3229"/>
        <v/>
      </c>
      <c r="CN713" s="1321" t="str">
        <f t="shared" si="3229"/>
        <v/>
      </c>
      <c r="CO713" s="542" t="str">
        <f t="shared" si="3230"/>
        <v/>
      </c>
      <c r="CP713" s="543" t="str">
        <f t="shared" si="3230"/>
        <v/>
      </c>
      <c r="CQ713" s="543" t="str">
        <f t="shared" si="3230"/>
        <v/>
      </c>
      <c r="CR713" s="543" t="str">
        <f t="shared" si="3230"/>
        <v/>
      </c>
      <c r="CS713" s="543" t="str">
        <f t="shared" si="3230"/>
        <v/>
      </c>
      <c r="CT713" s="543" t="str">
        <f t="shared" si="3230"/>
        <v/>
      </c>
      <c r="CU713" s="544" t="str">
        <f t="shared" si="3230"/>
        <v/>
      </c>
      <c r="CV713" s="544" t="str">
        <f t="shared" si="3230"/>
        <v/>
      </c>
      <c r="CW713" s="544" t="str">
        <f t="shared" si="3230"/>
        <v/>
      </c>
      <c r="CX713" s="543" t="str">
        <f t="shared" si="3231"/>
        <v/>
      </c>
      <c r="CY713" s="543" t="str">
        <f t="shared" si="3231"/>
        <v/>
      </c>
      <c r="CZ713" s="543" t="str">
        <f t="shared" si="3231"/>
        <v/>
      </c>
      <c r="DA713" s="543" t="str">
        <f t="shared" si="3231"/>
        <v/>
      </c>
      <c r="DB713" s="543" t="str">
        <f t="shared" si="3231"/>
        <v/>
      </c>
      <c r="DC713" s="542" t="str">
        <f t="shared" si="3231"/>
        <v/>
      </c>
      <c r="DD713" s="541" t="str">
        <f t="shared" si="3231"/>
        <v/>
      </c>
      <c r="DE713" s="645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7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6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6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6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6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19"/>
        <v>0</v>
      </c>
      <c r="CA714" s="590">
        <f t="shared" si="3220"/>
        <v>0</v>
      </c>
      <c r="CB714" s="590">
        <f t="shared" si="3221"/>
        <v>0</v>
      </c>
      <c r="CC714" s="680">
        <f t="shared" si="3222"/>
        <v>0</v>
      </c>
      <c r="CD714" s="1321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2">
        <f t="shared" ref="CE714:CN714" si="323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2">
        <f t="shared" si="3232"/>
        <v>0</v>
      </c>
      <c r="CG714" s="1322">
        <f t="shared" si="3232"/>
        <v>0</v>
      </c>
      <c r="CH714" s="1322">
        <f t="shared" si="3232"/>
        <v>0</v>
      </c>
      <c r="CI714" s="1323">
        <f t="shared" si="3232"/>
        <v>0</v>
      </c>
      <c r="CJ714" s="1322">
        <f t="shared" si="3232"/>
        <v>0</v>
      </c>
      <c r="CK714" s="1322">
        <f t="shared" si="3232"/>
        <v>0</v>
      </c>
      <c r="CL714" s="1322">
        <f t="shared" si="3232"/>
        <v>0</v>
      </c>
      <c r="CM714" s="1322">
        <f t="shared" si="3232"/>
        <v>0</v>
      </c>
      <c r="CN714" s="1321">
        <f t="shared" si="3232"/>
        <v>4800</v>
      </c>
      <c r="CO714" s="542" t="str">
        <f t="shared" si="3230"/>
        <v/>
      </c>
      <c r="CP714" s="543" t="str">
        <f t="shared" si="3230"/>
        <v/>
      </c>
      <c r="CQ714" s="543">
        <f t="shared" si="3230"/>
        <v>0</v>
      </c>
      <c r="CR714" s="543">
        <f t="shared" si="3230"/>
        <v>0</v>
      </c>
      <c r="CS714" s="543">
        <f t="shared" si="3230"/>
        <v>0</v>
      </c>
      <c r="CT714" s="543">
        <f t="shared" si="3230"/>
        <v>0</v>
      </c>
      <c r="CU714" s="544">
        <f t="shared" si="3230"/>
        <v>0</v>
      </c>
      <c r="CV714" s="544">
        <f t="shared" si="3230"/>
        <v>0</v>
      </c>
      <c r="CW714" s="544">
        <f t="shared" si="3230"/>
        <v>0</v>
      </c>
      <c r="CX714" s="543">
        <f t="shared" si="3231"/>
        <v>0</v>
      </c>
      <c r="CY714" s="543">
        <f t="shared" si="3231"/>
        <v>0</v>
      </c>
      <c r="CZ714" s="543">
        <f t="shared" si="3231"/>
        <v>0</v>
      </c>
      <c r="DA714" s="543">
        <f t="shared" si="3231"/>
        <v>4800</v>
      </c>
      <c r="DB714" s="543" t="str">
        <f t="shared" si="3231"/>
        <v/>
      </c>
      <c r="DC714" s="542" t="str">
        <f t="shared" si="3231"/>
        <v/>
      </c>
      <c r="DD714" s="541" t="str">
        <f t="shared" si="3231"/>
        <v/>
      </c>
      <c r="DE714" s="645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219"/>
        <v/>
      </c>
      <c r="CA715" s="582" t="str">
        <f t="shared" si="3220"/>
        <v/>
      </c>
      <c r="CB715" s="582" t="str">
        <f t="shared" si="3221"/>
        <v/>
      </c>
      <c r="CC715" s="679" t="str">
        <f t="shared" si="3222"/>
        <v/>
      </c>
      <c r="CD715" s="1328"/>
      <c r="CE715" s="1328"/>
      <c r="CF715" s="1328"/>
      <c r="CG715" s="1328"/>
      <c r="CH715" s="1328"/>
      <c r="CI715" s="1328"/>
      <c r="CJ715" s="1328"/>
      <c r="CK715" s="1328"/>
      <c r="CL715" s="1328"/>
      <c r="CM715" s="1328"/>
      <c r="CN715" s="1328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219"/>
        <v/>
      </c>
      <c r="CA716" s="590" t="str">
        <f t="shared" si="3220"/>
        <v/>
      </c>
      <c r="CB716" s="590" t="str">
        <f t="shared" si="3221"/>
        <v/>
      </c>
      <c r="CC716" s="680" t="str">
        <f t="shared" si="3222"/>
        <v/>
      </c>
      <c r="CD716" s="1321" t="str">
        <f t="shared" ref="CD716:CD732" si="323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2" t="str">
        <f t="shared" ref="CE716:CE732" si="323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2" t="str">
        <f t="shared" ref="CF716:CF732" si="323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2" t="str">
        <f t="shared" ref="CG716:CG732" si="323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32" si="323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32" si="323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2" t="str">
        <f t="shared" ref="CJ716:CJ732" si="323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2" t="str">
        <f t="shared" ref="CK716:CK732" si="324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2" t="str">
        <f t="shared" ref="CL716:CL732" si="324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32" si="324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1" t="str">
        <f t="shared" ref="CN716:CN732" si="324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4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4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4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5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5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5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3260">COUNT(B716:R716)</f>
        <v>0</v>
      </c>
      <c r="DF716" s="99">
        <f t="shared" ref="DF716:DF732" si="3261">COUNT(T716:AJ716)</f>
        <v>0</v>
      </c>
      <c r="DG716" s="99">
        <f t="shared" ref="DG716:DG732" si="3262">COUNT(AL716:BB716)</f>
        <v>0</v>
      </c>
      <c r="DH716" s="99">
        <f t="shared" ref="DH716:DH732" si="3263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219"/>
        <v/>
      </c>
      <c r="CA717" s="590" t="str">
        <f t="shared" si="3220"/>
        <v/>
      </c>
      <c r="CB717" s="590" t="str">
        <f t="shared" si="3221"/>
        <v/>
      </c>
      <c r="CC717" s="680" t="str">
        <f t="shared" si="3222"/>
        <v/>
      </c>
      <c r="CD717" s="1321" t="str">
        <f t="shared" si="3233"/>
        <v/>
      </c>
      <c r="CE717" s="1322" t="str">
        <f t="shared" si="3234"/>
        <v/>
      </c>
      <c r="CF717" s="1322" t="str">
        <f t="shared" si="3235"/>
        <v/>
      </c>
      <c r="CG717" s="1322" t="str">
        <f t="shared" si="3236"/>
        <v/>
      </c>
      <c r="CH717" s="1322" t="str">
        <f t="shared" si="3237"/>
        <v/>
      </c>
      <c r="CI717" s="1323" t="str">
        <f t="shared" si="3238"/>
        <v/>
      </c>
      <c r="CJ717" s="1322" t="str">
        <f t="shared" si="3239"/>
        <v/>
      </c>
      <c r="CK717" s="1322" t="str">
        <f t="shared" si="3240"/>
        <v/>
      </c>
      <c r="CL717" s="1322" t="str">
        <f t="shared" si="3241"/>
        <v/>
      </c>
      <c r="CM717" s="1322" t="str">
        <f t="shared" si="3242"/>
        <v/>
      </c>
      <c r="CN717" s="1321" t="str">
        <f t="shared" si="3243"/>
        <v/>
      </c>
      <c r="CO717" s="542" t="str">
        <f t="shared" si="3244"/>
        <v/>
      </c>
      <c r="CP717" s="543" t="str">
        <f t="shared" si="3245"/>
        <v/>
      </c>
      <c r="CQ717" s="543" t="str">
        <f t="shared" si="3246"/>
        <v/>
      </c>
      <c r="CR717" s="543" t="str">
        <f t="shared" si="3247"/>
        <v/>
      </c>
      <c r="CS717" s="543" t="str">
        <f t="shared" si="3248"/>
        <v/>
      </c>
      <c r="CT717" s="543" t="str">
        <f t="shared" si="3249"/>
        <v/>
      </c>
      <c r="CU717" s="544" t="str">
        <f t="shared" si="3250"/>
        <v/>
      </c>
      <c r="CV717" s="544" t="str">
        <f t="shared" si="3251"/>
        <v/>
      </c>
      <c r="CW717" s="544" t="str">
        <f t="shared" si="3252"/>
        <v/>
      </c>
      <c r="CX717" s="543" t="str">
        <f t="shared" si="3253"/>
        <v/>
      </c>
      <c r="CY717" s="543" t="str">
        <f t="shared" si="3254"/>
        <v/>
      </c>
      <c r="CZ717" s="543" t="str">
        <f t="shared" si="3255"/>
        <v/>
      </c>
      <c r="DA717" s="543" t="str">
        <f t="shared" si="3256"/>
        <v/>
      </c>
      <c r="DB717" s="543" t="str">
        <f t="shared" si="3257"/>
        <v/>
      </c>
      <c r="DC717" s="542" t="str">
        <f t="shared" si="3258"/>
        <v/>
      </c>
      <c r="DD717" s="541" t="str">
        <f t="shared" si="3259"/>
        <v/>
      </c>
      <c r="DE717" s="645">
        <f t="shared" si="3260"/>
        <v>0</v>
      </c>
      <c r="DF717" s="99">
        <f t="shared" si="3261"/>
        <v>0</v>
      </c>
      <c r="DG717" s="99">
        <f t="shared" si="3262"/>
        <v>0</v>
      </c>
      <c r="DH717" s="99">
        <f t="shared" si="3263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219"/>
        <v/>
      </c>
      <c r="CA718" s="590" t="str">
        <f t="shared" si="3220"/>
        <v/>
      </c>
      <c r="CB718" s="590" t="str">
        <f t="shared" si="3221"/>
        <v/>
      </c>
      <c r="CC718" s="680" t="str">
        <f t="shared" si="3222"/>
        <v/>
      </c>
      <c r="CD718" s="1321" t="str">
        <f t="shared" si="3233"/>
        <v/>
      </c>
      <c r="CE718" s="1322" t="str">
        <f t="shared" si="3234"/>
        <v/>
      </c>
      <c r="CF718" s="1322" t="str">
        <f t="shared" si="3235"/>
        <v/>
      </c>
      <c r="CG718" s="1322" t="str">
        <f t="shared" si="3236"/>
        <v/>
      </c>
      <c r="CH718" s="1322" t="str">
        <f t="shared" si="3237"/>
        <v/>
      </c>
      <c r="CI718" s="1323" t="str">
        <f t="shared" si="3238"/>
        <v/>
      </c>
      <c r="CJ718" s="1322" t="str">
        <f t="shared" si="3239"/>
        <v/>
      </c>
      <c r="CK718" s="1322" t="str">
        <f t="shared" si="3240"/>
        <v/>
      </c>
      <c r="CL718" s="1322" t="str">
        <f t="shared" si="3241"/>
        <v/>
      </c>
      <c r="CM718" s="1322" t="str">
        <f t="shared" si="3242"/>
        <v/>
      </c>
      <c r="CN718" s="1321" t="str">
        <f t="shared" si="3243"/>
        <v/>
      </c>
      <c r="CO718" s="542" t="str">
        <f t="shared" si="3244"/>
        <v/>
      </c>
      <c r="CP718" s="543" t="str">
        <f t="shared" si="3245"/>
        <v/>
      </c>
      <c r="CQ718" s="543" t="str">
        <f t="shared" si="3246"/>
        <v/>
      </c>
      <c r="CR718" s="543" t="str">
        <f t="shared" si="3247"/>
        <v/>
      </c>
      <c r="CS718" s="543" t="str">
        <f t="shared" si="3248"/>
        <v/>
      </c>
      <c r="CT718" s="543" t="str">
        <f t="shared" si="3249"/>
        <v/>
      </c>
      <c r="CU718" s="544" t="str">
        <f t="shared" si="3250"/>
        <v/>
      </c>
      <c r="CV718" s="544" t="str">
        <f t="shared" si="3251"/>
        <v/>
      </c>
      <c r="CW718" s="544" t="str">
        <f t="shared" si="3252"/>
        <v/>
      </c>
      <c r="CX718" s="543" t="str">
        <f t="shared" si="3253"/>
        <v/>
      </c>
      <c r="CY718" s="543" t="str">
        <f t="shared" si="3254"/>
        <v/>
      </c>
      <c r="CZ718" s="543" t="str">
        <f t="shared" si="3255"/>
        <v/>
      </c>
      <c r="DA718" s="543" t="str">
        <f t="shared" si="3256"/>
        <v/>
      </c>
      <c r="DB718" s="543" t="str">
        <f t="shared" si="3257"/>
        <v/>
      </c>
      <c r="DC718" s="542" t="str">
        <f t="shared" si="3258"/>
        <v/>
      </c>
      <c r="DD718" s="541" t="str">
        <f t="shared" si="3259"/>
        <v/>
      </c>
      <c r="DE718" s="645">
        <f t="shared" si="3260"/>
        <v>0</v>
      </c>
      <c r="DF718" s="99">
        <f t="shared" si="3261"/>
        <v>0</v>
      </c>
      <c r="DG718" s="99">
        <f t="shared" si="3262"/>
        <v>0</v>
      </c>
      <c r="DH718" s="99">
        <f t="shared" si="3263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219"/>
        <v/>
      </c>
      <c r="CA719" s="590" t="str">
        <f t="shared" si="3220"/>
        <v/>
      </c>
      <c r="CB719" s="590" t="str">
        <f t="shared" si="3221"/>
        <v/>
      </c>
      <c r="CC719" s="680" t="str">
        <f t="shared" si="3222"/>
        <v/>
      </c>
      <c r="CD719" s="1321" t="str">
        <f t="shared" si="3233"/>
        <v/>
      </c>
      <c r="CE719" s="1322" t="str">
        <f t="shared" si="3234"/>
        <v/>
      </c>
      <c r="CF719" s="1322" t="str">
        <f t="shared" si="3235"/>
        <v/>
      </c>
      <c r="CG719" s="1322" t="str">
        <f t="shared" si="3236"/>
        <v/>
      </c>
      <c r="CH719" s="1322" t="str">
        <f t="shared" si="3237"/>
        <v/>
      </c>
      <c r="CI719" s="1323" t="str">
        <f t="shared" si="3238"/>
        <v/>
      </c>
      <c r="CJ719" s="1322" t="str">
        <f t="shared" si="3239"/>
        <v/>
      </c>
      <c r="CK719" s="1322" t="str">
        <f t="shared" si="3240"/>
        <v/>
      </c>
      <c r="CL719" s="1322" t="str">
        <f t="shared" si="3241"/>
        <v/>
      </c>
      <c r="CM719" s="1322" t="str">
        <f t="shared" si="3242"/>
        <v/>
      </c>
      <c r="CN719" s="1321" t="str">
        <f t="shared" si="3243"/>
        <v/>
      </c>
      <c r="CO719" s="542" t="str">
        <f t="shared" si="3244"/>
        <v/>
      </c>
      <c r="CP719" s="543" t="str">
        <f t="shared" si="3245"/>
        <v/>
      </c>
      <c r="CQ719" s="543" t="str">
        <f t="shared" si="3246"/>
        <v/>
      </c>
      <c r="CR719" s="543" t="str">
        <f t="shared" si="3247"/>
        <v/>
      </c>
      <c r="CS719" s="543" t="str">
        <f t="shared" si="3248"/>
        <v/>
      </c>
      <c r="CT719" s="543" t="str">
        <f t="shared" si="3249"/>
        <v/>
      </c>
      <c r="CU719" s="544" t="str">
        <f t="shared" si="3250"/>
        <v/>
      </c>
      <c r="CV719" s="544" t="str">
        <f t="shared" si="3251"/>
        <v/>
      </c>
      <c r="CW719" s="544" t="str">
        <f t="shared" si="3252"/>
        <v/>
      </c>
      <c r="CX719" s="543" t="str">
        <f t="shared" si="3253"/>
        <v/>
      </c>
      <c r="CY719" s="543" t="str">
        <f t="shared" si="3254"/>
        <v/>
      </c>
      <c r="CZ719" s="543" t="str">
        <f t="shared" si="3255"/>
        <v/>
      </c>
      <c r="DA719" s="543" t="str">
        <f t="shared" si="3256"/>
        <v/>
      </c>
      <c r="DB719" s="543" t="str">
        <f t="shared" si="3257"/>
        <v/>
      </c>
      <c r="DC719" s="542" t="str">
        <f t="shared" si="3258"/>
        <v/>
      </c>
      <c r="DD719" s="541" t="str">
        <f t="shared" si="3259"/>
        <v/>
      </c>
      <c r="DE719" s="645">
        <f t="shared" si="3260"/>
        <v>0</v>
      </c>
      <c r="DF719" s="99">
        <f t="shared" si="3261"/>
        <v>0</v>
      </c>
      <c r="DG719" s="99">
        <f t="shared" si="3262"/>
        <v>0</v>
      </c>
      <c r="DH719" s="99">
        <f t="shared" si="3263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6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6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6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6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19"/>
        <v>0</v>
      </c>
      <c r="CA720" s="590">
        <f t="shared" si="3220"/>
        <v>0</v>
      </c>
      <c r="CB720" s="590">
        <f t="shared" si="3221"/>
        <v>0</v>
      </c>
      <c r="CC720" s="680">
        <f t="shared" si="3222"/>
        <v>0</v>
      </c>
      <c r="CD720" s="1321">
        <f t="shared" ref="CD720:CN720" si="32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2">
        <f t="shared" si="3264"/>
        <v>0</v>
      </c>
      <c r="CF720" s="1322">
        <f t="shared" si="3264"/>
        <v>0</v>
      </c>
      <c r="CG720" s="1322">
        <f t="shared" si="3264"/>
        <v>0</v>
      </c>
      <c r="CH720" s="1322">
        <f t="shared" si="3264"/>
        <v>0</v>
      </c>
      <c r="CI720" s="1323">
        <f t="shared" si="3264"/>
        <v>0</v>
      </c>
      <c r="CJ720" s="1322">
        <f t="shared" si="3264"/>
        <v>0</v>
      </c>
      <c r="CK720" s="1322">
        <f t="shared" si="3264"/>
        <v>0</v>
      </c>
      <c r="CL720" s="1322">
        <f t="shared" si="3264"/>
        <v>0</v>
      </c>
      <c r="CM720" s="1322">
        <f t="shared" si="3264"/>
        <v>0</v>
      </c>
      <c r="CN720" s="1321">
        <f t="shared" si="3264"/>
        <v>0</v>
      </c>
      <c r="CO720" s="542" t="str">
        <f t="shared" si="3244"/>
        <v/>
      </c>
      <c r="CP720" s="543" t="str">
        <f t="shared" si="3245"/>
        <v/>
      </c>
      <c r="CQ720" s="543">
        <f t="shared" si="3246"/>
        <v>0</v>
      </c>
      <c r="CR720" s="543">
        <f t="shared" si="3247"/>
        <v>0</v>
      </c>
      <c r="CS720" s="543">
        <f t="shared" si="3248"/>
        <v>0</v>
      </c>
      <c r="CT720" s="543">
        <f t="shared" si="3249"/>
        <v>0</v>
      </c>
      <c r="CU720" s="544">
        <f t="shared" si="3250"/>
        <v>0</v>
      </c>
      <c r="CV720" s="544">
        <f t="shared" si="3251"/>
        <v>0</v>
      </c>
      <c r="CW720" s="544">
        <f t="shared" si="3252"/>
        <v>0</v>
      </c>
      <c r="CX720" s="543">
        <f t="shared" si="3253"/>
        <v>0</v>
      </c>
      <c r="CY720" s="543">
        <f t="shared" si="3254"/>
        <v>0</v>
      </c>
      <c r="CZ720" s="543">
        <f t="shared" si="3255"/>
        <v>0</v>
      </c>
      <c r="DA720" s="543">
        <f t="shared" si="3256"/>
        <v>0</v>
      </c>
      <c r="DB720" s="543" t="str">
        <f t="shared" si="3257"/>
        <v/>
      </c>
      <c r="DC720" s="542" t="str">
        <f t="shared" si="3258"/>
        <v/>
      </c>
      <c r="DD720" s="541" t="str">
        <f t="shared" si="3259"/>
        <v/>
      </c>
      <c r="DE720" s="645">
        <f t="shared" si="3260"/>
        <v>17</v>
      </c>
      <c r="DF720" s="99">
        <f t="shared" si="3261"/>
        <v>11</v>
      </c>
      <c r="DG720" s="99">
        <f t="shared" si="3262"/>
        <v>11</v>
      </c>
      <c r="DH720" s="99">
        <f t="shared" si="3263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1029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219"/>
        <v/>
      </c>
      <c r="CA721" s="590" t="str">
        <f t="shared" si="3220"/>
        <v/>
      </c>
      <c r="CB721" s="590" t="str">
        <f t="shared" si="3221"/>
        <v/>
      </c>
      <c r="CC721" s="680" t="str">
        <f t="shared" si="3222"/>
        <v/>
      </c>
      <c r="CD721" s="1321" t="str">
        <f t="shared" ref="CD721:CD727" si="326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2" t="str">
        <f t="shared" ref="CE721:CN727" si="326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2" t="str">
        <f t="shared" si="3266"/>
        <v/>
      </c>
      <c r="CG721" s="1322" t="str">
        <f t="shared" si="3266"/>
        <v/>
      </c>
      <c r="CH721" s="1322" t="str">
        <f t="shared" si="3266"/>
        <v/>
      </c>
      <c r="CI721" s="1323" t="str">
        <f t="shared" si="3266"/>
        <v/>
      </c>
      <c r="CJ721" s="1322" t="str">
        <f t="shared" si="3266"/>
        <v/>
      </c>
      <c r="CK721" s="1322" t="str">
        <f t="shared" si="3266"/>
        <v/>
      </c>
      <c r="CL721" s="1322" t="str">
        <f t="shared" si="3266"/>
        <v/>
      </c>
      <c r="CM721" s="1322" t="str">
        <f t="shared" si="3266"/>
        <v/>
      </c>
      <c r="CN721" s="1321" t="str">
        <f t="shared" si="3266"/>
        <v/>
      </c>
      <c r="CO721" s="542" t="str">
        <f t="shared" si="3244"/>
        <v/>
      </c>
      <c r="CP721" s="543" t="str">
        <f t="shared" si="3245"/>
        <v/>
      </c>
      <c r="CQ721" s="543" t="str">
        <f t="shared" si="3246"/>
        <v/>
      </c>
      <c r="CR721" s="543" t="str">
        <f t="shared" si="3247"/>
        <v/>
      </c>
      <c r="CS721" s="543" t="str">
        <f t="shared" si="3248"/>
        <v/>
      </c>
      <c r="CT721" s="543" t="str">
        <f t="shared" si="3249"/>
        <v/>
      </c>
      <c r="CU721" s="544" t="str">
        <f t="shared" si="3250"/>
        <v/>
      </c>
      <c r="CV721" s="544" t="str">
        <f t="shared" si="3251"/>
        <v/>
      </c>
      <c r="CW721" s="544" t="str">
        <f t="shared" si="3252"/>
        <v/>
      </c>
      <c r="CX721" s="543" t="str">
        <f t="shared" si="3253"/>
        <v/>
      </c>
      <c r="CY721" s="543" t="str">
        <f t="shared" si="3254"/>
        <v/>
      </c>
      <c r="CZ721" s="543" t="str">
        <f t="shared" si="3255"/>
        <v/>
      </c>
      <c r="DA721" s="543" t="str">
        <f t="shared" si="3256"/>
        <v/>
      </c>
      <c r="DB721" s="543" t="str">
        <f t="shared" si="3257"/>
        <v/>
      </c>
      <c r="DC721" s="542" t="str">
        <f t="shared" si="3258"/>
        <v/>
      </c>
      <c r="DD721" s="541" t="str">
        <f t="shared" si="3259"/>
        <v/>
      </c>
      <c r="DE721" s="645">
        <f t="shared" si="3260"/>
        <v>0</v>
      </c>
      <c r="DF721" s="99">
        <f t="shared" si="3261"/>
        <v>0</v>
      </c>
      <c r="DG721" s="99">
        <f t="shared" si="3262"/>
        <v>0</v>
      </c>
      <c r="DH721" s="99">
        <f t="shared" si="3263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219"/>
        <v/>
      </c>
      <c r="CA722" s="590" t="str">
        <f t="shared" si="3220"/>
        <v/>
      </c>
      <c r="CB722" s="590" t="str">
        <f t="shared" si="3221"/>
        <v/>
      </c>
      <c r="CC722" s="680" t="str">
        <f t="shared" si="3222"/>
        <v/>
      </c>
      <c r="CD722" s="1321" t="str">
        <f t="shared" si="3265"/>
        <v/>
      </c>
      <c r="CE722" s="1322" t="str">
        <f t="shared" si="3266"/>
        <v/>
      </c>
      <c r="CF722" s="1322" t="str">
        <f t="shared" si="3266"/>
        <v/>
      </c>
      <c r="CG722" s="1322" t="str">
        <f t="shared" si="3266"/>
        <v/>
      </c>
      <c r="CH722" s="1322" t="str">
        <f t="shared" si="3266"/>
        <v/>
      </c>
      <c r="CI722" s="1323" t="str">
        <f t="shared" si="3266"/>
        <v/>
      </c>
      <c r="CJ722" s="1322" t="str">
        <f t="shared" si="3266"/>
        <v/>
      </c>
      <c r="CK722" s="1322" t="str">
        <f t="shared" si="3266"/>
        <v/>
      </c>
      <c r="CL722" s="1322" t="str">
        <f t="shared" si="3266"/>
        <v/>
      </c>
      <c r="CM722" s="1322" t="str">
        <f t="shared" si="3266"/>
        <v/>
      </c>
      <c r="CN722" s="1321" t="str">
        <f t="shared" si="3266"/>
        <v/>
      </c>
      <c r="CO722" s="542" t="str">
        <f t="shared" si="3244"/>
        <v/>
      </c>
      <c r="CP722" s="543" t="str">
        <f t="shared" si="3245"/>
        <v/>
      </c>
      <c r="CQ722" s="543" t="str">
        <f t="shared" si="3246"/>
        <v/>
      </c>
      <c r="CR722" s="543" t="str">
        <f t="shared" si="3247"/>
        <v/>
      </c>
      <c r="CS722" s="543" t="str">
        <f t="shared" si="3248"/>
        <v/>
      </c>
      <c r="CT722" s="543" t="str">
        <f t="shared" si="3249"/>
        <v/>
      </c>
      <c r="CU722" s="544" t="str">
        <f t="shared" si="3250"/>
        <v/>
      </c>
      <c r="CV722" s="544" t="str">
        <f t="shared" si="3251"/>
        <v/>
      </c>
      <c r="CW722" s="544" t="str">
        <f t="shared" si="3252"/>
        <v/>
      </c>
      <c r="CX722" s="543" t="str">
        <f t="shared" si="3253"/>
        <v/>
      </c>
      <c r="CY722" s="543" t="str">
        <f t="shared" si="3254"/>
        <v/>
      </c>
      <c r="CZ722" s="543" t="str">
        <f t="shared" si="3255"/>
        <v/>
      </c>
      <c r="DA722" s="543" t="str">
        <f t="shared" si="3256"/>
        <v/>
      </c>
      <c r="DB722" s="543" t="str">
        <f t="shared" si="3257"/>
        <v/>
      </c>
      <c r="DC722" s="542" t="str">
        <f t="shared" si="3258"/>
        <v/>
      </c>
      <c r="DD722" s="541" t="str">
        <f t="shared" si="3259"/>
        <v/>
      </c>
      <c r="DE722" s="645">
        <f t="shared" si="3260"/>
        <v>0</v>
      </c>
      <c r="DF722" s="99">
        <f t="shared" si="3261"/>
        <v>0</v>
      </c>
      <c r="DG722" s="99">
        <f t="shared" si="3262"/>
        <v>0</v>
      </c>
      <c r="DH722" s="99">
        <f t="shared" si="3263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219"/>
        <v/>
      </c>
      <c r="CA723" s="590" t="str">
        <f t="shared" si="3220"/>
        <v/>
      </c>
      <c r="CB723" s="590" t="str">
        <f t="shared" si="3221"/>
        <v/>
      </c>
      <c r="CC723" s="680" t="str">
        <f t="shared" si="3222"/>
        <v/>
      </c>
      <c r="CD723" s="1321" t="str">
        <f t="shared" si="3265"/>
        <v/>
      </c>
      <c r="CE723" s="1322" t="str">
        <f t="shared" si="3266"/>
        <v/>
      </c>
      <c r="CF723" s="1322" t="str">
        <f t="shared" si="3266"/>
        <v/>
      </c>
      <c r="CG723" s="1322" t="str">
        <f t="shared" si="3266"/>
        <v/>
      </c>
      <c r="CH723" s="1322" t="str">
        <f t="shared" si="3266"/>
        <v/>
      </c>
      <c r="CI723" s="1323" t="str">
        <f t="shared" si="3266"/>
        <v/>
      </c>
      <c r="CJ723" s="1322" t="str">
        <f t="shared" si="3266"/>
        <v/>
      </c>
      <c r="CK723" s="1322" t="str">
        <f t="shared" si="3266"/>
        <v/>
      </c>
      <c r="CL723" s="1322" t="str">
        <f t="shared" si="3266"/>
        <v/>
      </c>
      <c r="CM723" s="1322" t="str">
        <f t="shared" si="3266"/>
        <v/>
      </c>
      <c r="CN723" s="1321" t="str">
        <f t="shared" si="3266"/>
        <v/>
      </c>
      <c r="CO723" s="542" t="str">
        <f t="shared" si="3244"/>
        <v/>
      </c>
      <c r="CP723" s="543" t="str">
        <f t="shared" si="3245"/>
        <v/>
      </c>
      <c r="CQ723" s="543" t="str">
        <f t="shared" si="3246"/>
        <v/>
      </c>
      <c r="CR723" s="543" t="str">
        <f t="shared" si="3247"/>
        <v/>
      </c>
      <c r="CS723" s="543" t="str">
        <f t="shared" si="3248"/>
        <v/>
      </c>
      <c r="CT723" s="543" t="str">
        <f t="shared" si="3249"/>
        <v/>
      </c>
      <c r="CU723" s="544" t="str">
        <f t="shared" si="3250"/>
        <v/>
      </c>
      <c r="CV723" s="544" t="str">
        <f t="shared" si="3251"/>
        <v/>
      </c>
      <c r="CW723" s="544" t="str">
        <f t="shared" si="3252"/>
        <v/>
      </c>
      <c r="CX723" s="543" t="str">
        <f t="shared" si="3253"/>
        <v/>
      </c>
      <c r="CY723" s="543" t="str">
        <f t="shared" si="3254"/>
        <v/>
      </c>
      <c r="CZ723" s="543" t="str">
        <f t="shared" si="3255"/>
        <v/>
      </c>
      <c r="DA723" s="543" t="str">
        <f t="shared" si="3256"/>
        <v/>
      </c>
      <c r="DB723" s="543" t="str">
        <f t="shared" si="3257"/>
        <v/>
      </c>
      <c r="DC723" s="542" t="str">
        <f t="shared" si="3258"/>
        <v/>
      </c>
      <c r="DD723" s="541" t="str">
        <f t="shared" si="3259"/>
        <v/>
      </c>
      <c r="DE723" s="645">
        <f t="shared" si="3260"/>
        <v>0</v>
      </c>
      <c r="DF723" s="99">
        <f t="shared" si="3261"/>
        <v>0</v>
      </c>
      <c r="DG723" s="99">
        <f t="shared" si="3262"/>
        <v>0</v>
      </c>
      <c r="DH723" s="99">
        <f t="shared" si="3263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7" t="s">
        <v>318</v>
      </c>
      <c r="B724" s="599" t="str">
        <f t="shared" ref="B724:R724" si="3267">IF(B721="","",B721*B722*B723)</f>
        <v/>
      </c>
      <c r="C724" s="599" t="str">
        <f t="shared" si="3267"/>
        <v/>
      </c>
      <c r="D724" s="599" t="str">
        <f t="shared" si="3267"/>
        <v/>
      </c>
      <c r="E724" s="599" t="str">
        <f t="shared" si="3267"/>
        <v/>
      </c>
      <c r="F724" s="599" t="str">
        <f t="shared" si="3267"/>
        <v/>
      </c>
      <c r="G724" s="599" t="str">
        <f t="shared" si="3267"/>
        <v/>
      </c>
      <c r="H724" s="599" t="str">
        <f t="shared" si="3267"/>
        <v/>
      </c>
      <c r="I724" s="599" t="str">
        <f t="shared" si="3267"/>
        <v/>
      </c>
      <c r="J724" s="599" t="str">
        <f t="shared" si="3267"/>
        <v/>
      </c>
      <c r="K724" s="599" t="str">
        <f t="shared" si="3267"/>
        <v/>
      </c>
      <c r="L724" s="599" t="str">
        <f t="shared" si="3267"/>
        <v/>
      </c>
      <c r="M724" s="599" t="str">
        <f t="shared" si="3267"/>
        <v/>
      </c>
      <c r="N724" s="599" t="str">
        <f t="shared" si="3267"/>
        <v/>
      </c>
      <c r="O724" s="599" t="str">
        <f t="shared" si="3267"/>
        <v/>
      </c>
      <c r="P724" s="599" t="str">
        <f t="shared" si="3267"/>
        <v/>
      </c>
      <c r="Q724" s="599" t="str">
        <f t="shared" si="3267"/>
        <v/>
      </c>
      <c r="R724" s="599" t="str">
        <f t="shared" si="3267"/>
        <v/>
      </c>
      <c r="S724" s="636"/>
      <c r="T724" s="599" t="str">
        <f t="shared" ref="T724:AD724" si="3268">IF(T721="","",T721*T722*T723)</f>
        <v/>
      </c>
      <c r="U724" s="599" t="str">
        <f t="shared" si="3268"/>
        <v/>
      </c>
      <c r="V724" s="599" t="str">
        <f t="shared" si="3268"/>
        <v/>
      </c>
      <c r="W724" s="599" t="str">
        <f t="shared" si="3268"/>
        <v/>
      </c>
      <c r="X724" s="599" t="str">
        <f t="shared" si="3268"/>
        <v/>
      </c>
      <c r="Y724" s="599" t="str">
        <f t="shared" si="3268"/>
        <v/>
      </c>
      <c r="Z724" s="599" t="str">
        <f t="shared" si="3268"/>
        <v/>
      </c>
      <c r="AA724" s="599" t="str">
        <f t="shared" si="3268"/>
        <v/>
      </c>
      <c r="AB724" s="599" t="str">
        <f t="shared" si="3268"/>
        <v/>
      </c>
      <c r="AC724" s="599" t="str">
        <f t="shared" si="3268"/>
        <v/>
      </c>
      <c r="AD724" s="599" t="str">
        <f t="shared" si="3268"/>
        <v/>
      </c>
      <c r="AE724" s="599"/>
      <c r="AF724" s="599"/>
      <c r="AG724" s="599"/>
      <c r="AH724" s="599"/>
      <c r="AI724" s="599"/>
      <c r="AJ724" s="599"/>
      <c r="AK724" s="636"/>
      <c r="AL724" s="599" t="str">
        <f t="shared" ref="AL724:AV724" si="3269">IF(AL721="","",AL721*AL722*AL723)</f>
        <v/>
      </c>
      <c r="AM724" s="599" t="str">
        <f t="shared" si="3269"/>
        <v/>
      </c>
      <c r="AN724" s="599" t="str">
        <f t="shared" si="3269"/>
        <v/>
      </c>
      <c r="AO724" s="599" t="str">
        <f t="shared" si="3269"/>
        <v/>
      </c>
      <c r="AP724" s="599" t="str">
        <f t="shared" si="3269"/>
        <v/>
      </c>
      <c r="AQ724" s="599" t="str">
        <f t="shared" si="3269"/>
        <v/>
      </c>
      <c r="AR724" s="599" t="str">
        <f t="shared" si="3269"/>
        <v/>
      </c>
      <c r="AS724" s="599" t="str">
        <f t="shared" si="3269"/>
        <v/>
      </c>
      <c r="AT724" s="599" t="str">
        <f t="shared" si="3269"/>
        <v/>
      </c>
      <c r="AU724" s="599" t="str">
        <f t="shared" si="3269"/>
        <v/>
      </c>
      <c r="AV724" s="599" t="str">
        <f t="shared" si="3269"/>
        <v/>
      </c>
      <c r="AW724" s="599"/>
      <c r="AX724" s="599"/>
      <c r="AY724" s="599"/>
      <c r="AZ724" s="599"/>
      <c r="BA724" s="599"/>
      <c r="BB724" s="599"/>
      <c r="BC724" s="636"/>
      <c r="BD724" s="599" t="str">
        <f t="shared" ref="BD724:BN724" si="3270">IF(BD721="","",BD721*BD722*BD723)</f>
        <v/>
      </c>
      <c r="BE724" s="599" t="str">
        <f t="shared" si="3270"/>
        <v/>
      </c>
      <c r="BF724" s="599" t="str">
        <f t="shared" si="3270"/>
        <v/>
      </c>
      <c r="BG724" s="599" t="str">
        <f t="shared" si="3270"/>
        <v/>
      </c>
      <c r="BH724" s="599" t="str">
        <f t="shared" si="3270"/>
        <v/>
      </c>
      <c r="BI724" s="599" t="str">
        <f t="shared" si="3270"/>
        <v/>
      </c>
      <c r="BJ724" s="599" t="str">
        <f t="shared" si="3270"/>
        <v/>
      </c>
      <c r="BK724" s="599" t="str">
        <f t="shared" si="3270"/>
        <v/>
      </c>
      <c r="BL724" s="599" t="str">
        <f t="shared" si="3270"/>
        <v/>
      </c>
      <c r="BM724" s="599" t="str">
        <f t="shared" si="3270"/>
        <v/>
      </c>
      <c r="BN724" s="599" t="str">
        <f t="shared" si="3270"/>
        <v/>
      </c>
      <c r="BO724" s="599"/>
      <c r="BP724" s="599"/>
      <c r="BQ724" s="599"/>
      <c r="BR724" s="599"/>
      <c r="BS724" s="599"/>
      <c r="BT724" s="599"/>
      <c r="BU724" s="636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1">IF(BX721="","",BX721*BX722*BX723)</f>
        <v/>
      </c>
      <c r="BY724" s="599" t="str">
        <f t="shared" si="3271"/>
        <v/>
      </c>
      <c r="BZ724" s="590" t="str">
        <f t="shared" si="3219"/>
        <v/>
      </c>
      <c r="CA724" s="590" t="str">
        <f t="shared" si="3220"/>
        <v/>
      </c>
      <c r="CB724" s="590" t="str">
        <f t="shared" si="3221"/>
        <v/>
      </c>
      <c r="CC724" s="680" t="str">
        <f t="shared" si="3222"/>
        <v/>
      </c>
      <c r="CD724" s="1321" t="str">
        <f t="shared" si="3265"/>
        <v/>
      </c>
      <c r="CE724" s="1322" t="str">
        <f t="shared" si="3266"/>
        <v/>
      </c>
      <c r="CF724" s="1322" t="str">
        <f t="shared" si="3266"/>
        <v/>
      </c>
      <c r="CG724" s="1322" t="str">
        <f t="shared" si="3266"/>
        <v/>
      </c>
      <c r="CH724" s="1322" t="str">
        <f t="shared" si="3266"/>
        <v/>
      </c>
      <c r="CI724" s="1323" t="str">
        <f t="shared" si="3266"/>
        <v/>
      </c>
      <c r="CJ724" s="1322" t="str">
        <f t="shared" si="3266"/>
        <v/>
      </c>
      <c r="CK724" s="1322" t="str">
        <f t="shared" si="3266"/>
        <v/>
      </c>
      <c r="CL724" s="1322" t="str">
        <f t="shared" si="3266"/>
        <v/>
      </c>
      <c r="CM724" s="1322" t="str">
        <f t="shared" si="3266"/>
        <v/>
      </c>
      <c r="CN724" s="1321" t="str">
        <f t="shared" si="3266"/>
        <v/>
      </c>
      <c r="CO724" s="542" t="str">
        <f t="shared" si="3244"/>
        <v/>
      </c>
      <c r="CP724" s="543" t="str">
        <f t="shared" si="3245"/>
        <v/>
      </c>
      <c r="CQ724" s="543" t="str">
        <f t="shared" si="3246"/>
        <v/>
      </c>
      <c r="CR724" s="543" t="str">
        <f t="shared" si="3247"/>
        <v/>
      </c>
      <c r="CS724" s="543" t="str">
        <f t="shared" si="3248"/>
        <v/>
      </c>
      <c r="CT724" s="543" t="str">
        <f t="shared" si="3249"/>
        <v/>
      </c>
      <c r="CU724" s="544" t="str">
        <f t="shared" si="3250"/>
        <v/>
      </c>
      <c r="CV724" s="544" t="str">
        <f t="shared" si="3251"/>
        <v/>
      </c>
      <c r="CW724" s="544" t="str">
        <f t="shared" si="3252"/>
        <v/>
      </c>
      <c r="CX724" s="543" t="str">
        <f t="shared" si="3253"/>
        <v/>
      </c>
      <c r="CY724" s="543" t="str">
        <f t="shared" si="3254"/>
        <v/>
      </c>
      <c r="CZ724" s="543" t="str">
        <f t="shared" si="3255"/>
        <v/>
      </c>
      <c r="DA724" s="543" t="str">
        <f t="shared" si="3256"/>
        <v/>
      </c>
      <c r="DB724" s="543" t="str">
        <f t="shared" si="3257"/>
        <v/>
      </c>
      <c r="DC724" s="542" t="str">
        <f t="shared" si="3258"/>
        <v/>
      </c>
      <c r="DD724" s="541" t="str">
        <f t="shared" si="3259"/>
        <v/>
      </c>
      <c r="DE724" s="645">
        <f t="shared" si="3260"/>
        <v>0</v>
      </c>
      <c r="DF724" s="99">
        <f t="shared" si="3261"/>
        <v>0</v>
      </c>
      <c r="DG724" s="99">
        <f t="shared" si="3262"/>
        <v>0</v>
      </c>
      <c r="DH724" s="99">
        <f t="shared" si="3263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60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/>
      <c r="BX725" s="218"/>
      <c r="BY725" s="218"/>
      <c r="BZ725" s="590" t="str">
        <f t="shared" si="3219"/>
        <v/>
      </c>
      <c r="CA725" s="590" t="str">
        <f t="shared" si="3220"/>
        <v/>
      </c>
      <c r="CB725" s="590" t="str">
        <f t="shared" si="3221"/>
        <v/>
      </c>
      <c r="CC725" s="680" t="str">
        <f t="shared" si="3222"/>
        <v/>
      </c>
      <c r="CD725" s="1321" t="str">
        <f t="shared" si="3265"/>
        <v/>
      </c>
      <c r="CE725" s="1322" t="str">
        <f t="shared" si="3266"/>
        <v/>
      </c>
      <c r="CF725" s="1322" t="str">
        <f t="shared" si="3266"/>
        <v/>
      </c>
      <c r="CG725" s="1322" t="str">
        <f t="shared" si="3266"/>
        <v/>
      </c>
      <c r="CH725" s="1322" t="str">
        <f t="shared" si="3266"/>
        <v/>
      </c>
      <c r="CI725" s="1323" t="str">
        <f t="shared" si="3266"/>
        <v/>
      </c>
      <c r="CJ725" s="1322" t="str">
        <f t="shared" si="3266"/>
        <v/>
      </c>
      <c r="CK725" s="1322" t="str">
        <f t="shared" si="3266"/>
        <v/>
      </c>
      <c r="CL725" s="1322" t="str">
        <f t="shared" si="3266"/>
        <v/>
      </c>
      <c r="CM725" s="1322" t="str">
        <f t="shared" si="3266"/>
        <v/>
      </c>
      <c r="CN725" s="1321" t="str">
        <f t="shared" si="3266"/>
        <v/>
      </c>
      <c r="CO725" s="542" t="str">
        <f t="shared" si="3244"/>
        <v/>
      </c>
      <c r="CP725" s="543" t="str">
        <f t="shared" si="3245"/>
        <v/>
      </c>
      <c r="CQ725" s="543" t="str">
        <f t="shared" si="3246"/>
        <v/>
      </c>
      <c r="CR725" s="543" t="str">
        <f t="shared" si="3247"/>
        <v/>
      </c>
      <c r="CS725" s="543" t="str">
        <f t="shared" si="3248"/>
        <v/>
      </c>
      <c r="CT725" s="543" t="str">
        <f t="shared" si="3249"/>
        <v/>
      </c>
      <c r="CU725" s="544" t="str">
        <f t="shared" si="3250"/>
        <v/>
      </c>
      <c r="CV725" s="544" t="str">
        <f t="shared" si="3251"/>
        <v/>
      </c>
      <c r="CW725" s="544" t="str">
        <f t="shared" si="3252"/>
        <v/>
      </c>
      <c r="CX725" s="543" t="str">
        <f t="shared" si="3253"/>
        <v/>
      </c>
      <c r="CY725" s="543" t="str">
        <f t="shared" si="3254"/>
        <v/>
      </c>
      <c r="CZ725" s="543" t="str">
        <f t="shared" si="3255"/>
        <v/>
      </c>
      <c r="DA725" s="543" t="str">
        <f t="shared" si="3256"/>
        <v/>
      </c>
      <c r="DB725" s="543" t="str">
        <f t="shared" si="3257"/>
        <v/>
      </c>
      <c r="DC725" s="542" t="str">
        <f t="shared" si="3258"/>
        <v/>
      </c>
      <c r="DD725" s="541" t="str">
        <f t="shared" si="3259"/>
        <v/>
      </c>
      <c r="DE725" s="645">
        <f t="shared" si="3260"/>
        <v>0</v>
      </c>
      <c r="DF725" s="99">
        <f t="shared" si="3261"/>
        <v>0</v>
      </c>
      <c r="DG725" s="99">
        <f t="shared" si="3262"/>
        <v>1</v>
      </c>
      <c r="DH725" s="99">
        <f t="shared" si="3263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/>
      <c r="BX726" s="266"/>
      <c r="BY726" s="266"/>
      <c r="BZ726" s="590" t="str">
        <f t="shared" si="3219"/>
        <v/>
      </c>
      <c r="CA726" s="590" t="str">
        <f t="shared" si="3220"/>
        <v/>
      </c>
      <c r="CB726" s="590" t="str">
        <f t="shared" si="3221"/>
        <v/>
      </c>
      <c r="CC726" s="680" t="str">
        <f t="shared" si="3222"/>
        <v/>
      </c>
      <c r="CD726" s="1321" t="str">
        <f t="shared" si="3265"/>
        <v/>
      </c>
      <c r="CE726" s="1322" t="str">
        <f t="shared" si="3266"/>
        <v/>
      </c>
      <c r="CF726" s="1322" t="str">
        <f t="shared" si="3266"/>
        <v/>
      </c>
      <c r="CG726" s="1322" t="str">
        <f t="shared" si="3266"/>
        <v/>
      </c>
      <c r="CH726" s="1322" t="str">
        <f t="shared" si="3266"/>
        <v/>
      </c>
      <c r="CI726" s="1323" t="str">
        <f t="shared" si="3266"/>
        <v/>
      </c>
      <c r="CJ726" s="1322" t="str">
        <f t="shared" si="3266"/>
        <v/>
      </c>
      <c r="CK726" s="1322" t="str">
        <f t="shared" si="3266"/>
        <v/>
      </c>
      <c r="CL726" s="1322" t="str">
        <f t="shared" si="3266"/>
        <v/>
      </c>
      <c r="CM726" s="1322" t="str">
        <f t="shared" si="3266"/>
        <v/>
      </c>
      <c r="CN726" s="1321" t="str">
        <f t="shared" si="3266"/>
        <v/>
      </c>
      <c r="CO726" s="542" t="str">
        <f t="shared" si="3244"/>
        <v/>
      </c>
      <c r="CP726" s="543" t="str">
        <f t="shared" si="3245"/>
        <v/>
      </c>
      <c r="CQ726" s="543" t="str">
        <f t="shared" si="3246"/>
        <v/>
      </c>
      <c r="CR726" s="543" t="str">
        <f t="shared" si="3247"/>
        <v/>
      </c>
      <c r="CS726" s="543" t="str">
        <f t="shared" si="3248"/>
        <v/>
      </c>
      <c r="CT726" s="543" t="str">
        <f t="shared" si="3249"/>
        <v/>
      </c>
      <c r="CU726" s="544" t="str">
        <f t="shared" si="3250"/>
        <v/>
      </c>
      <c r="CV726" s="544" t="str">
        <f t="shared" si="3251"/>
        <v/>
      </c>
      <c r="CW726" s="544" t="str">
        <f t="shared" si="3252"/>
        <v/>
      </c>
      <c r="CX726" s="543" t="str">
        <f t="shared" si="3253"/>
        <v/>
      </c>
      <c r="CY726" s="543" t="str">
        <f t="shared" si="3254"/>
        <v/>
      </c>
      <c r="CZ726" s="543" t="str">
        <f t="shared" si="3255"/>
        <v/>
      </c>
      <c r="DA726" s="543" t="str">
        <f t="shared" si="3256"/>
        <v/>
      </c>
      <c r="DB726" s="543" t="str">
        <f t="shared" si="3257"/>
        <v/>
      </c>
      <c r="DC726" s="542" t="str">
        <f t="shared" si="3258"/>
        <v/>
      </c>
      <c r="DD726" s="541" t="str">
        <f t="shared" si="3259"/>
        <v/>
      </c>
      <c r="DE726" s="645">
        <f t="shared" si="3260"/>
        <v>0</v>
      </c>
      <c r="DF726" s="99">
        <f t="shared" si="3261"/>
        <v>0</v>
      </c>
      <c r="DG726" s="99">
        <f t="shared" si="3262"/>
        <v>1</v>
      </c>
      <c r="DH726" s="99">
        <f t="shared" si="3263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72">IF(B725="","",B725*B726)</f>
        <v/>
      </c>
      <c r="C727" s="600" t="str">
        <f t="shared" si="3272"/>
        <v/>
      </c>
      <c r="D727" s="600" t="str">
        <f t="shared" si="3272"/>
        <v/>
      </c>
      <c r="E727" s="600" t="str">
        <f t="shared" si="3272"/>
        <v/>
      </c>
      <c r="F727" s="600" t="str">
        <f t="shared" si="3272"/>
        <v/>
      </c>
      <c r="G727" s="600" t="str">
        <f t="shared" si="3272"/>
        <v/>
      </c>
      <c r="H727" s="600" t="str">
        <f t="shared" si="3272"/>
        <v/>
      </c>
      <c r="I727" s="600" t="str">
        <f t="shared" si="3272"/>
        <v/>
      </c>
      <c r="J727" s="600" t="str">
        <f t="shared" si="3272"/>
        <v/>
      </c>
      <c r="K727" s="600" t="str">
        <f t="shared" si="3272"/>
        <v/>
      </c>
      <c r="L727" s="600" t="str">
        <f t="shared" si="3272"/>
        <v/>
      </c>
      <c r="M727" s="600" t="str">
        <f t="shared" si="3272"/>
        <v/>
      </c>
      <c r="N727" s="600" t="str">
        <f t="shared" si="3272"/>
        <v/>
      </c>
      <c r="O727" s="600" t="str">
        <f t="shared" si="3272"/>
        <v/>
      </c>
      <c r="P727" s="600" t="str">
        <f t="shared" si="3272"/>
        <v/>
      </c>
      <c r="Q727" s="600" t="str">
        <f t="shared" si="3272"/>
        <v/>
      </c>
      <c r="R727" s="600" t="str">
        <f t="shared" si="3272"/>
        <v/>
      </c>
      <c r="S727" s="639"/>
      <c r="T727" s="600" t="str">
        <f t="shared" ref="T727:AD727" si="3273">IF(T725="","",T725*T726)</f>
        <v/>
      </c>
      <c r="U727" s="600" t="str">
        <f t="shared" si="3273"/>
        <v/>
      </c>
      <c r="V727" s="600" t="str">
        <f t="shared" si="3273"/>
        <v/>
      </c>
      <c r="W727" s="600" t="str">
        <f t="shared" si="3273"/>
        <v/>
      </c>
      <c r="X727" s="600" t="str">
        <f t="shared" si="3273"/>
        <v/>
      </c>
      <c r="Y727" s="600" t="str">
        <f t="shared" si="3273"/>
        <v/>
      </c>
      <c r="Z727" s="600" t="str">
        <f t="shared" si="3273"/>
        <v/>
      </c>
      <c r="AA727" s="600" t="str">
        <f t="shared" si="3273"/>
        <v/>
      </c>
      <c r="AB727" s="600" t="str">
        <f t="shared" si="3273"/>
        <v/>
      </c>
      <c r="AC727" s="600" t="str">
        <f t="shared" si="3273"/>
        <v/>
      </c>
      <c r="AD727" s="600" t="str">
        <f t="shared" si="3273"/>
        <v/>
      </c>
      <c r="AE727" s="600"/>
      <c r="AF727" s="600"/>
      <c r="AG727" s="600"/>
      <c r="AH727" s="600"/>
      <c r="AI727" s="600"/>
      <c r="AJ727" s="600"/>
      <c r="AK727" s="639"/>
      <c r="AL727" s="600" t="str">
        <f t="shared" ref="AL727:AV727" si="3274">IF(AL725="","",AL725*AL726)</f>
        <v/>
      </c>
      <c r="AM727" s="600" t="str">
        <f t="shared" si="3274"/>
        <v/>
      </c>
      <c r="AN727" s="600" t="str">
        <f t="shared" si="3274"/>
        <v/>
      </c>
      <c r="AO727" s="600">
        <f t="shared" si="3274"/>
        <v>8400</v>
      </c>
      <c r="AP727" s="600" t="str">
        <f t="shared" si="3274"/>
        <v/>
      </c>
      <c r="AQ727" s="600" t="str">
        <f t="shared" si="3274"/>
        <v/>
      </c>
      <c r="AR727" s="600" t="str">
        <f t="shared" si="3274"/>
        <v/>
      </c>
      <c r="AS727" s="600" t="str">
        <f t="shared" si="3274"/>
        <v/>
      </c>
      <c r="AT727" s="600" t="str">
        <f t="shared" si="3274"/>
        <v/>
      </c>
      <c r="AU727" s="600" t="str">
        <f t="shared" si="3274"/>
        <v/>
      </c>
      <c r="AV727" s="600" t="str">
        <f t="shared" si="3274"/>
        <v/>
      </c>
      <c r="AW727" s="600"/>
      <c r="AX727" s="600"/>
      <c r="AY727" s="600"/>
      <c r="AZ727" s="600"/>
      <c r="BA727" s="600"/>
      <c r="BB727" s="600"/>
      <c r="BC727" s="639"/>
      <c r="BD727" s="600" t="str">
        <f t="shared" ref="BD727:BN727" si="3275">IF(BD725="","",BD725*BD726)</f>
        <v/>
      </c>
      <c r="BE727" s="600" t="str">
        <f t="shared" si="3275"/>
        <v/>
      </c>
      <c r="BF727" s="600" t="str">
        <f t="shared" si="3275"/>
        <v/>
      </c>
      <c r="BG727" s="600" t="str">
        <f t="shared" si="3275"/>
        <v/>
      </c>
      <c r="BH727" s="600" t="str">
        <f t="shared" si="3275"/>
        <v/>
      </c>
      <c r="BI727" s="600" t="str">
        <f t="shared" si="3275"/>
        <v/>
      </c>
      <c r="BJ727" s="600" t="str">
        <f t="shared" si="3275"/>
        <v/>
      </c>
      <c r="BK727" s="600" t="str">
        <f t="shared" si="3275"/>
        <v/>
      </c>
      <c r="BL727" s="600" t="str">
        <f t="shared" si="3275"/>
        <v/>
      </c>
      <c r="BM727" s="600" t="str">
        <f t="shared" si="3275"/>
        <v/>
      </c>
      <c r="BN727" s="600" t="str">
        <f t="shared" si="3275"/>
        <v/>
      </c>
      <c r="BO727" s="600"/>
      <c r="BP727" s="600"/>
      <c r="BQ727" s="600"/>
      <c r="BR727" s="600"/>
      <c r="BS727" s="600"/>
      <c r="BT727" s="600"/>
      <c r="BU727" s="639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19"/>
        <v/>
      </c>
      <c r="CA727" s="590" t="str">
        <f t="shared" si="3220"/>
        <v/>
      </c>
      <c r="CB727" s="590" t="str">
        <f t="shared" si="3221"/>
        <v/>
      </c>
      <c r="CC727" s="680" t="str">
        <f t="shared" si="3222"/>
        <v/>
      </c>
      <c r="CD727" s="1321" t="str">
        <f t="shared" si="3265"/>
        <v/>
      </c>
      <c r="CE727" s="1322" t="str">
        <f t="shared" si="3266"/>
        <v/>
      </c>
      <c r="CF727" s="1322" t="str">
        <f t="shared" si="3266"/>
        <v/>
      </c>
      <c r="CG727" s="1322" t="str">
        <f t="shared" si="3266"/>
        <v/>
      </c>
      <c r="CH727" s="1322" t="str">
        <f t="shared" si="3266"/>
        <v/>
      </c>
      <c r="CI727" s="1323" t="str">
        <f t="shared" si="3266"/>
        <v/>
      </c>
      <c r="CJ727" s="1322" t="str">
        <f t="shared" si="3266"/>
        <v/>
      </c>
      <c r="CK727" s="1322" t="str">
        <f t="shared" si="3266"/>
        <v/>
      </c>
      <c r="CL727" s="1322" t="str">
        <f t="shared" si="3266"/>
        <v/>
      </c>
      <c r="CM727" s="1322" t="str">
        <f t="shared" si="3266"/>
        <v/>
      </c>
      <c r="CN727" s="1321" t="str">
        <f t="shared" si="3266"/>
        <v/>
      </c>
      <c r="CO727" s="542" t="str">
        <f t="shared" si="3244"/>
        <v/>
      </c>
      <c r="CP727" s="543" t="str">
        <f t="shared" si="3245"/>
        <v/>
      </c>
      <c r="CQ727" s="543" t="str">
        <f t="shared" si="3246"/>
        <v/>
      </c>
      <c r="CR727" s="543" t="str">
        <f t="shared" si="3247"/>
        <v/>
      </c>
      <c r="CS727" s="543" t="str">
        <f t="shared" si="3248"/>
        <v/>
      </c>
      <c r="CT727" s="543" t="str">
        <f t="shared" si="3249"/>
        <v/>
      </c>
      <c r="CU727" s="544" t="str">
        <f t="shared" si="3250"/>
        <v/>
      </c>
      <c r="CV727" s="544" t="str">
        <f t="shared" si="3251"/>
        <v/>
      </c>
      <c r="CW727" s="544" t="str">
        <f t="shared" si="3252"/>
        <v/>
      </c>
      <c r="CX727" s="543" t="str">
        <f t="shared" si="3253"/>
        <v/>
      </c>
      <c r="CY727" s="543" t="str">
        <f t="shared" si="3254"/>
        <v/>
      </c>
      <c r="CZ727" s="543" t="str">
        <f t="shared" si="3255"/>
        <v/>
      </c>
      <c r="DA727" s="543" t="str">
        <f t="shared" si="3256"/>
        <v/>
      </c>
      <c r="DB727" s="543" t="str">
        <f t="shared" si="3257"/>
        <v/>
      </c>
      <c r="DC727" s="542" t="str">
        <f t="shared" si="3258"/>
        <v/>
      </c>
      <c r="DD727" s="541" t="str">
        <f t="shared" si="3259"/>
        <v/>
      </c>
      <c r="DE727" s="645">
        <f t="shared" si="3260"/>
        <v>0</v>
      </c>
      <c r="DF727" s="99">
        <f t="shared" si="3261"/>
        <v>0</v>
      </c>
      <c r="DG727" s="99">
        <f t="shared" si="3262"/>
        <v>1</v>
      </c>
      <c r="DH727" s="99">
        <f t="shared" si="3263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8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219"/>
        <v/>
      </c>
      <c r="CA728" s="590" t="str">
        <f t="shared" si="3220"/>
        <v/>
      </c>
      <c r="CB728" s="590" t="str">
        <f t="shared" si="3221"/>
        <v/>
      </c>
      <c r="CC728" s="680" t="str">
        <f t="shared" si="3222"/>
        <v/>
      </c>
      <c r="CD728" s="1321" t="str">
        <f t="shared" si="3233"/>
        <v/>
      </c>
      <c r="CE728" s="1322" t="str">
        <f t="shared" si="3234"/>
        <v/>
      </c>
      <c r="CF728" s="1322" t="str">
        <f t="shared" si="3235"/>
        <v/>
      </c>
      <c r="CG728" s="1322" t="str">
        <f t="shared" si="3236"/>
        <v/>
      </c>
      <c r="CH728" s="1322" t="str">
        <f t="shared" si="3237"/>
        <v/>
      </c>
      <c r="CI728" s="1323" t="str">
        <f t="shared" si="3238"/>
        <v/>
      </c>
      <c r="CJ728" s="1322" t="str">
        <f t="shared" si="3239"/>
        <v/>
      </c>
      <c r="CK728" s="1322" t="str">
        <f t="shared" si="3240"/>
        <v/>
      </c>
      <c r="CL728" s="1322" t="str">
        <f t="shared" si="3241"/>
        <v/>
      </c>
      <c r="CM728" s="1322" t="str">
        <f t="shared" si="3242"/>
        <v/>
      </c>
      <c r="CN728" s="1321" t="str">
        <f t="shared" si="3243"/>
        <v/>
      </c>
      <c r="CO728" s="542" t="str">
        <f t="shared" si="3244"/>
        <v/>
      </c>
      <c r="CP728" s="543" t="str">
        <f t="shared" si="3245"/>
        <v/>
      </c>
      <c r="CQ728" s="543" t="str">
        <f t="shared" si="3246"/>
        <v/>
      </c>
      <c r="CR728" s="543" t="str">
        <f t="shared" si="3247"/>
        <v/>
      </c>
      <c r="CS728" s="543" t="str">
        <f t="shared" si="3248"/>
        <v/>
      </c>
      <c r="CT728" s="543" t="str">
        <f t="shared" si="3249"/>
        <v/>
      </c>
      <c r="CU728" s="544" t="str">
        <f t="shared" si="3250"/>
        <v/>
      </c>
      <c r="CV728" s="544" t="str">
        <f t="shared" si="3251"/>
        <v/>
      </c>
      <c r="CW728" s="544" t="str">
        <f t="shared" si="3252"/>
        <v/>
      </c>
      <c r="CX728" s="543" t="str">
        <f t="shared" si="3253"/>
        <v/>
      </c>
      <c r="CY728" s="543" t="str">
        <f t="shared" si="3254"/>
        <v/>
      </c>
      <c r="CZ728" s="543" t="str">
        <f t="shared" si="3255"/>
        <v/>
      </c>
      <c r="DA728" s="543" t="str">
        <f t="shared" si="3256"/>
        <v/>
      </c>
      <c r="DB728" s="543" t="str">
        <f t="shared" si="3257"/>
        <v/>
      </c>
      <c r="DC728" s="542" t="str">
        <f t="shared" si="3258"/>
        <v/>
      </c>
      <c r="DD728" s="541" t="str">
        <f t="shared" si="3259"/>
        <v/>
      </c>
      <c r="DE728" s="645">
        <f t="shared" si="3260"/>
        <v>0</v>
      </c>
      <c r="DF728" s="99">
        <f t="shared" si="3261"/>
        <v>0</v>
      </c>
      <c r="DG728" s="99">
        <f t="shared" si="3262"/>
        <v>0</v>
      </c>
      <c r="DH728" s="99">
        <f t="shared" si="3263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219"/>
        <v/>
      </c>
      <c r="CA729" s="590" t="str">
        <f t="shared" si="3220"/>
        <v/>
      </c>
      <c r="CB729" s="590" t="str">
        <f t="shared" si="3221"/>
        <v/>
      </c>
      <c r="CC729" s="680" t="str">
        <f t="shared" si="3222"/>
        <v/>
      </c>
      <c r="CD729" s="1321" t="str">
        <f t="shared" si="3233"/>
        <v/>
      </c>
      <c r="CE729" s="1322" t="str">
        <f t="shared" si="3234"/>
        <v/>
      </c>
      <c r="CF729" s="1322" t="str">
        <f t="shared" si="3235"/>
        <v/>
      </c>
      <c r="CG729" s="1322" t="str">
        <f t="shared" si="3236"/>
        <v/>
      </c>
      <c r="CH729" s="1322" t="str">
        <f t="shared" si="3237"/>
        <v/>
      </c>
      <c r="CI729" s="1323" t="str">
        <f t="shared" si="3238"/>
        <v/>
      </c>
      <c r="CJ729" s="1322" t="str">
        <f t="shared" si="3239"/>
        <v/>
      </c>
      <c r="CK729" s="1322" t="str">
        <f t="shared" si="3240"/>
        <v/>
      </c>
      <c r="CL729" s="1322" t="str">
        <f t="shared" si="3241"/>
        <v/>
      </c>
      <c r="CM729" s="1322" t="str">
        <f t="shared" si="3242"/>
        <v/>
      </c>
      <c r="CN729" s="1321" t="str">
        <f t="shared" si="3243"/>
        <v/>
      </c>
      <c r="CO729" s="542" t="str">
        <f t="shared" si="3244"/>
        <v/>
      </c>
      <c r="CP729" s="543" t="str">
        <f t="shared" si="3245"/>
        <v/>
      </c>
      <c r="CQ729" s="543" t="str">
        <f t="shared" si="3246"/>
        <v/>
      </c>
      <c r="CR729" s="543" t="str">
        <f t="shared" si="3247"/>
        <v/>
      </c>
      <c r="CS729" s="543" t="str">
        <f t="shared" si="3248"/>
        <v/>
      </c>
      <c r="CT729" s="543" t="str">
        <f t="shared" si="3249"/>
        <v/>
      </c>
      <c r="CU729" s="544" t="str">
        <f t="shared" si="3250"/>
        <v/>
      </c>
      <c r="CV729" s="544" t="str">
        <f t="shared" si="3251"/>
        <v/>
      </c>
      <c r="CW729" s="544" t="str">
        <f t="shared" si="3252"/>
        <v/>
      </c>
      <c r="CX729" s="543" t="str">
        <f t="shared" si="3253"/>
        <v/>
      </c>
      <c r="CY729" s="543" t="str">
        <f t="shared" si="3254"/>
        <v/>
      </c>
      <c r="CZ729" s="543" t="str">
        <f t="shared" si="3255"/>
        <v/>
      </c>
      <c r="DA729" s="543" t="str">
        <f t="shared" si="3256"/>
        <v/>
      </c>
      <c r="DB729" s="543" t="str">
        <f t="shared" si="3257"/>
        <v/>
      </c>
      <c r="DC729" s="542" t="str">
        <f t="shared" si="3258"/>
        <v/>
      </c>
      <c r="DD729" s="541" t="str">
        <f t="shared" si="3259"/>
        <v/>
      </c>
      <c r="DE729" s="645">
        <f t="shared" si="3260"/>
        <v>0</v>
      </c>
      <c r="DF729" s="99">
        <f t="shared" si="3261"/>
        <v>0</v>
      </c>
      <c r="DG729" s="99">
        <f t="shared" si="3262"/>
        <v>0</v>
      </c>
      <c r="DH729" s="99">
        <f t="shared" si="3263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219"/>
        <v/>
      </c>
      <c r="CA730" s="590" t="str">
        <f t="shared" si="3220"/>
        <v/>
      </c>
      <c r="CB730" s="590" t="str">
        <f t="shared" si="3221"/>
        <v/>
      </c>
      <c r="CC730" s="680" t="str">
        <f t="shared" si="3222"/>
        <v/>
      </c>
      <c r="CD730" s="1321" t="str">
        <f t="shared" si="3233"/>
        <v/>
      </c>
      <c r="CE730" s="1322" t="str">
        <f t="shared" si="3234"/>
        <v/>
      </c>
      <c r="CF730" s="1322" t="str">
        <f t="shared" si="3235"/>
        <v/>
      </c>
      <c r="CG730" s="1322" t="str">
        <f t="shared" si="3236"/>
        <v/>
      </c>
      <c r="CH730" s="1322" t="str">
        <f t="shared" si="3237"/>
        <v/>
      </c>
      <c r="CI730" s="1323" t="str">
        <f t="shared" si="3238"/>
        <v/>
      </c>
      <c r="CJ730" s="1322" t="str">
        <f t="shared" si="3239"/>
        <v/>
      </c>
      <c r="CK730" s="1322" t="str">
        <f t="shared" si="3240"/>
        <v/>
      </c>
      <c r="CL730" s="1322" t="str">
        <f t="shared" si="3241"/>
        <v/>
      </c>
      <c r="CM730" s="1322" t="str">
        <f t="shared" si="3242"/>
        <v/>
      </c>
      <c r="CN730" s="1321" t="str">
        <f t="shared" si="3243"/>
        <v/>
      </c>
      <c r="CO730" s="542" t="str">
        <f t="shared" si="3244"/>
        <v/>
      </c>
      <c r="CP730" s="543" t="str">
        <f t="shared" si="3245"/>
        <v/>
      </c>
      <c r="CQ730" s="543" t="str">
        <f t="shared" si="3246"/>
        <v/>
      </c>
      <c r="CR730" s="543" t="str">
        <f t="shared" si="3247"/>
        <v/>
      </c>
      <c r="CS730" s="543" t="str">
        <f t="shared" si="3248"/>
        <v/>
      </c>
      <c r="CT730" s="543" t="str">
        <f t="shared" si="3249"/>
        <v/>
      </c>
      <c r="CU730" s="544" t="str">
        <f t="shared" si="3250"/>
        <v/>
      </c>
      <c r="CV730" s="544" t="str">
        <f t="shared" si="3251"/>
        <v/>
      </c>
      <c r="CW730" s="544" t="str">
        <f t="shared" si="3252"/>
        <v/>
      </c>
      <c r="CX730" s="543" t="str">
        <f t="shared" si="3253"/>
        <v/>
      </c>
      <c r="CY730" s="543" t="str">
        <f t="shared" si="3254"/>
        <v/>
      </c>
      <c r="CZ730" s="543" t="str">
        <f t="shared" si="3255"/>
        <v/>
      </c>
      <c r="DA730" s="543" t="str">
        <f t="shared" si="3256"/>
        <v/>
      </c>
      <c r="DB730" s="543" t="str">
        <f t="shared" si="3257"/>
        <v/>
      </c>
      <c r="DC730" s="542" t="str">
        <f t="shared" si="3258"/>
        <v/>
      </c>
      <c r="DD730" s="541" t="str">
        <f t="shared" si="3259"/>
        <v/>
      </c>
      <c r="DE730" s="645">
        <f t="shared" si="3260"/>
        <v>0</v>
      </c>
      <c r="DF730" s="99">
        <f t="shared" si="3261"/>
        <v>0</v>
      </c>
      <c r="DG730" s="99">
        <f t="shared" si="3262"/>
        <v>0</v>
      </c>
      <c r="DH730" s="99">
        <f t="shared" si="3263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0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219"/>
        <v/>
      </c>
      <c r="CA731" s="590" t="str">
        <f t="shared" si="3220"/>
        <v/>
      </c>
      <c r="CB731" s="590" t="str">
        <f t="shared" si="3221"/>
        <v/>
      </c>
      <c r="CC731" s="680" t="str">
        <f t="shared" si="3222"/>
        <v/>
      </c>
      <c r="CD731" s="1321" t="str">
        <f t="shared" si="3233"/>
        <v/>
      </c>
      <c r="CE731" s="1322" t="str">
        <f t="shared" si="3234"/>
        <v/>
      </c>
      <c r="CF731" s="1322" t="str">
        <f t="shared" si="3235"/>
        <v/>
      </c>
      <c r="CG731" s="1322" t="str">
        <f t="shared" si="3236"/>
        <v/>
      </c>
      <c r="CH731" s="1322" t="str">
        <f t="shared" si="3237"/>
        <v/>
      </c>
      <c r="CI731" s="1323" t="str">
        <f t="shared" si="3238"/>
        <v/>
      </c>
      <c r="CJ731" s="1322" t="str">
        <f t="shared" si="3239"/>
        <v/>
      </c>
      <c r="CK731" s="1322" t="str">
        <f t="shared" si="3240"/>
        <v/>
      </c>
      <c r="CL731" s="1322" t="str">
        <f t="shared" si="3241"/>
        <v/>
      </c>
      <c r="CM731" s="1322" t="str">
        <f t="shared" si="3242"/>
        <v/>
      </c>
      <c r="CN731" s="1321" t="str">
        <f t="shared" si="3243"/>
        <v/>
      </c>
      <c r="CO731" s="542" t="str">
        <f t="shared" si="3244"/>
        <v/>
      </c>
      <c r="CP731" s="543" t="str">
        <f t="shared" si="3245"/>
        <v/>
      </c>
      <c r="CQ731" s="543" t="str">
        <f t="shared" si="3246"/>
        <v/>
      </c>
      <c r="CR731" s="543" t="str">
        <f t="shared" si="3247"/>
        <v/>
      </c>
      <c r="CS731" s="543" t="str">
        <f t="shared" si="3248"/>
        <v/>
      </c>
      <c r="CT731" s="543" t="str">
        <f t="shared" si="3249"/>
        <v/>
      </c>
      <c r="CU731" s="544" t="str">
        <f t="shared" si="3250"/>
        <v/>
      </c>
      <c r="CV731" s="544" t="str">
        <f t="shared" si="3251"/>
        <v/>
      </c>
      <c r="CW731" s="544" t="str">
        <f t="shared" si="3252"/>
        <v/>
      </c>
      <c r="CX731" s="543" t="str">
        <f t="shared" si="3253"/>
        <v/>
      </c>
      <c r="CY731" s="543" t="str">
        <f t="shared" si="3254"/>
        <v/>
      </c>
      <c r="CZ731" s="543" t="str">
        <f t="shared" si="3255"/>
        <v/>
      </c>
      <c r="DA731" s="543" t="str">
        <f t="shared" si="3256"/>
        <v/>
      </c>
      <c r="DB731" s="543" t="str">
        <f t="shared" si="3257"/>
        <v/>
      </c>
      <c r="DC731" s="542" t="str">
        <f t="shared" si="3258"/>
        <v/>
      </c>
      <c r="DD731" s="541" t="str">
        <f t="shared" si="3259"/>
        <v/>
      </c>
      <c r="DE731" s="645">
        <f t="shared" si="3260"/>
        <v>0</v>
      </c>
      <c r="DF731" s="99">
        <f t="shared" si="3261"/>
        <v>0</v>
      </c>
      <c r="DG731" s="99">
        <f t="shared" si="3262"/>
        <v>0</v>
      </c>
      <c r="DH731" s="99">
        <f t="shared" si="3263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8" t="s">
        <v>318</v>
      </c>
      <c r="B732" s="599" t="str">
        <f t="shared" ref="B732:R732" si="3276">IF(B729="","",B728*B729*B730*B731)</f>
        <v/>
      </c>
      <c r="C732" s="599" t="str">
        <f t="shared" si="3276"/>
        <v/>
      </c>
      <c r="D732" s="599" t="str">
        <f t="shared" si="3276"/>
        <v/>
      </c>
      <c r="E732" s="599" t="str">
        <f t="shared" si="3276"/>
        <v/>
      </c>
      <c r="F732" s="599" t="str">
        <f t="shared" si="3276"/>
        <v/>
      </c>
      <c r="G732" s="599" t="str">
        <f t="shared" si="3276"/>
        <v/>
      </c>
      <c r="H732" s="599" t="str">
        <f t="shared" si="3276"/>
        <v/>
      </c>
      <c r="I732" s="599" t="str">
        <f t="shared" si="3276"/>
        <v/>
      </c>
      <c r="J732" s="599" t="str">
        <f t="shared" si="3276"/>
        <v/>
      </c>
      <c r="K732" s="599" t="str">
        <f t="shared" si="3276"/>
        <v/>
      </c>
      <c r="L732" s="599" t="str">
        <f t="shared" si="3276"/>
        <v/>
      </c>
      <c r="M732" s="599" t="str">
        <f t="shared" si="3276"/>
        <v/>
      </c>
      <c r="N732" s="599" t="str">
        <f t="shared" si="3276"/>
        <v/>
      </c>
      <c r="O732" s="599" t="str">
        <f t="shared" si="3276"/>
        <v/>
      </c>
      <c r="P732" s="599" t="str">
        <f t="shared" si="3276"/>
        <v/>
      </c>
      <c r="Q732" s="599" t="str">
        <f t="shared" si="3276"/>
        <v/>
      </c>
      <c r="R732" s="599" t="str">
        <f t="shared" si="3276"/>
        <v/>
      </c>
      <c r="S732" s="762"/>
      <c r="T732" s="599" t="str">
        <f t="shared" ref="T732:AD732" si="3277">IF(T729="","",T728*T729*T730*T731)</f>
        <v/>
      </c>
      <c r="U732" s="599" t="str">
        <f t="shared" si="3277"/>
        <v/>
      </c>
      <c r="V732" s="599" t="str">
        <f t="shared" si="3277"/>
        <v/>
      </c>
      <c r="W732" s="599" t="str">
        <f t="shared" si="3277"/>
        <v/>
      </c>
      <c r="X732" s="599" t="str">
        <f t="shared" si="3277"/>
        <v/>
      </c>
      <c r="Y732" s="599" t="str">
        <f t="shared" si="3277"/>
        <v/>
      </c>
      <c r="Z732" s="599" t="str">
        <f t="shared" si="3277"/>
        <v/>
      </c>
      <c r="AA732" s="599" t="str">
        <f t="shared" si="3277"/>
        <v/>
      </c>
      <c r="AB732" s="599" t="str">
        <f t="shared" si="3277"/>
        <v/>
      </c>
      <c r="AC732" s="599" t="str">
        <f t="shared" si="3277"/>
        <v/>
      </c>
      <c r="AD732" s="599" t="str">
        <f t="shared" si="3277"/>
        <v/>
      </c>
      <c r="AE732" s="599"/>
      <c r="AF732" s="599"/>
      <c r="AG732" s="599"/>
      <c r="AH732" s="599"/>
      <c r="AI732" s="599"/>
      <c r="AJ732" s="599"/>
      <c r="AK732" s="762"/>
      <c r="AL732" s="599" t="str">
        <f t="shared" ref="AL732:AV732" si="3278">IF(AL729="","",AL728*AL729*AL730*AL731)</f>
        <v/>
      </c>
      <c r="AM732" s="599" t="str">
        <f t="shared" si="3278"/>
        <v/>
      </c>
      <c r="AN732" s="599" t="str">
        <f t="shared" si="3278"/>
        <v/>
      </c>
      <c r="AO732" s="599" t="str">
        <f t="shared" si="3278"/>
        <v/>
      </c>
      <c r="AP732" s="599" t="str">
        <f t="shared" si="3278"/>
        <v/>
      </c>
      <c r="AQ732" s="599" t="str">
        <f t="shared" si="3278"/>
        <v/>
      </c>
      <c r="AR732" s="599" t="str">
        <f t="shared" si="3278"/>
        <v/>
      </c>
      <c r="AS732" s="599" t="str">
        <f t="shared" si="3278"/>
        <v/>
      </c>
      <c r="AT732" s="599" t="str">
        <f t="shared" si="3278"/>
        <v/>
      </c>
      <c r="AU732" s="599" t="str">
        <f t="shared" si="3278"/>
        <v/>
      </c>
      <c r="AV732" s="599" t="str">
        <f t="shared" si="3278"/>
        <v/>
      </c>
      <c r="AW732" s="599"/>
      <c r="AX732" s="599"/>
      <c r="AY732" s="599"/>
      <c r="AZ732" s="599"/>
      <c r="BA732" s="599"/>
      <c r="BB732" s="599"/>
      <c r="BC732" s="762"/>
      <c r="BD732" s="599" t="str">
        <f t="shared" ref="BD732:BN732" si="3279">IF(BD729="","",BD728*BD729*BD730*BD731)</f>
        <v/>
      </c>
      <c r="BE732" s="599" t="str">
        <f t="shared" si="3279"/>
        <v/>
      </c>
      <c r="BF732" s="599" t="str">
        <f t="shared" si="3279"/>
        <v/>
      </c>
      <c r="BG732" s="599" t="str">
        <f t="shared" si="3279"/>
        <v/>
      </c>
      <c r="BH732" s="599" t="str">
        <f t="shared" si="3279"/>
        <v/>
      </c>
      <c r="BI732" s="599" t="str">
        <f t="shared" si="3279"/>
        <v/>
      </c>
      <c r="BJ732" s="599" t="str">
        <f t="shared" si="3279"/>
        <v/>
      </c>
      <c r="BK732" s="599" t="str">
        <f t="shared" si="3279"/>
        <v/>
      </c>
      <c r="BL732" s="599" t="str">
        <f t="shared" si="3279"/>
        <v/>
      </c>
      <c r="BM732" s="599" t="str">
        <f t="shared" si="3279"/>
        <v/>
      </c>
      <c r="BN732" s="599" t="str">
        <f t="shared" si="3279"/>
        <v/>
      </c>
      <c r="BO732" s="599"/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19"/>
        <v/>
      </c>
      <c r="CA732" s="590" t="str">
        <f t="shared" si="3220"/>
        <v/>
      </c>
      <c r="CB732" s="590" t="str">
        <f t="shared" si="3221"/>
        <v/>
      </c>
      <c r="CC732" s="680" t="str">
        <f t="shared" si="3222"/>
        <v/>
      </c>
      <c r="CD732" s="1321" t="str">
        <f t="shared" si="3233"/>
        <v/>
      </c>
      <c r="CE732" s="1322" t="str">
        <f t="shared" si="3234"/>
        <v/>
      </c>
      <c r="CF732" s="1322" t="str">
        <f t="shared" si="3235"/>
        <v/>
      </c>
      <c r="CG732" s="1322" t="str">
        <f t="shared" si="3236"/>
        <v/>
      </c>
      <c r="CH732" s="1322" t="str">
        <f t="shared" si="3237"/>
        <v/>
      </c>
      <c r="CI732" s="1323" t="str">
        <f t="shared" si="3238"/>
        <v/>
      </c>
      <c r="CJ732" s="1322" t="str">
        <f t="shared" si="3239"/>
        <v/>
      </c>
      <c r="CK732" s="1322" t="str">
        <f t="shared" si="3240"/>
        <v/>
      </c>
      <c r="CL732" s="1322" t="str">
        <f t="shared" si="3241"/>
        <v/>
      </c>
      <c r="CM732" s="1322" t="str">
        <f t="shared" si="3242"/>
        <v/>
      </c>
      <c r="CN732" s="1321" t="str">
        <f t="shared" si="3243"/>
        <v/>
      </c>
      <c r="CO732" s="542" t="str">
        <f t="shared" si="3244"/>
        <v/>
      </c>
      <c r="CP732" s="543" t="str">
        <f t="shared" si="3245"/>
        <v/>
      </c>
      <c r="CQ732" s="543" t="str">
        <f t="shared" si="3246"/>
        <v/>
      </c>
      <c r="CR732" s="543" t="str">
        <f t="shared" si="3247"/>
        <v/>
      </c>
      <c r="CS732" s="543" t="str">
        <f t="shared" si="3248"/>
        <v/>
      </c>
      <c r="CT732" s="543" t="str">
        <f t="shared" si="3249"/>
        <v/>
      </c>
      <c r="CU732" s="544" t="str">
        <f t="shared" si="3250"/>
        <v/>
      </c>
      <c r="CV732" s="544" t="str">
        <f t="shared" si="3251"/>
        <v/>
      </c>
      <c r="CW732" s="544" t="str">
        <f t="shared" si="3252"/>
        <v/>
      </c>
      <c r="CX732" s="543" t="str">
        <f t="shared" si="3253"/>
        <v/>
      </c>
      <c r="CY732" s="543" t="str">
        <f t="shared" si="3254"/>
        <v/>
      </c>
      <c r="CZ732" s="543" t="str">
        <f t="shared" si="3255"/>
        <v/>
      </c>
      <c r="DA732" s="543" t="str">
        <f t="shared" si="3256"/>
        <v/>
      </c>
      <c r="DB732" s="543" t="str">
        <f t="shared" si="3257"/>
        <v/>
      </c>
      <c r="DC732" s="542" t="str">
        <f t="shared" si="3258"/>
        <v/>
      </c>
      <c r="DD732" s="541" t="str">
        <f t="shared" si="3259"/>
        <v/>
      </c>
      <c r="DE732" s="645">
        <f t="shared" si="3260"/>
        <v>0</v>
      </c>
      <c r="DF732" s="99">
        <f t="shared" si="3261"/>
        <v>0</v>
      </c>
      <c r="DG732" s="99">
        <f t="shared" si="3262"/>
        <v>0</v>
      </c>
      <c r="DH732" s="99">
        <f t="shared" si="3263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1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2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2"/>
      <c r="BV733" s="218"/>
      <c r="BW733" s="218"/>
      <c r="BX733" s="218"/>
      <c r="BY733" s="218">
        <v>1</v>
      </c>
      <c r="BZ733" s="582"/>
      <c r="CA733" s="582"/>
      <c r="CB733" s="582"/>
      <c r="CC733" s="679"/>
      <c r="CD733" s="1338"/>
      <c r="CE733" s="1338"/>
      <c r="CF733" s="1338"/>
      <c r="CG733" s="1338"/>
      <c r="CH733" s="1338"/>
      <c r="CI733" s="1338"/>
      <c r="CJ733" s="1338"/>
      <c r="CK733" s="1338"/>
      <c r="CL733" s="1338"/>
      <c r="CM733" s="1338"/>
      <c r="CN733" s="1338"/>
      <c r="CO733" s="627"/>
      <c r="CP733" s="627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2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2"/>
      <c r="BV734" s="218"/>
      <c r="BW734" s="218"/>
      <c r="BX734" s="218"/>
      <c r="BY734" s="218">
        <v>1</v>
      </c>
      <c r="BZ734" s="590" t="str">
        <f t="shared" ref="BZ734:BZ743" si="3280">IF(DE734&lt;3,"",(SUM(B734:R734)-MIN(B734:R734)-MAX(B734:R734))/(DE734-2))</f>
        <v/>
      </c>
      <c r="CA734" s="590" t="str">
        <f t="shared" ref="CA734:CA743" si="3281">IF(DF734&lt;3,"",(SUM(T734:AJ734)-MIN(T734:AJ734)-MAX(T734:AJ734))/(DF734-2))</f>
        <v/>
      </c>
      <c r="CB734" s="590" t="str">
        <f t="shared" ref="CB734:CB743" si="3282">IF(DG734&lt;3,"",(SUM(AL734:BB734)-MIN(AL734:BB734)-MAX(AL734:BB734))/(DG734-2))</f>
        <v/>
      </c>
      <c r="CC734" s="680">
        <f t="shared" ref="CC734:CC743" si="3283">IF(DH734&lt;3,"",(SUM(BD734:BT734)-MIN(BD734:BT734)-MAX(BD734:BT734))/(DH734-2))</f>
        <v>1</v>
      </c>
      <c r="CD734" s="1321">
        <f t="shared" ref="CD734:CN734" si="328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1</v>
      </c>
      <c r="CE734" s="1322">
        <f t="shared" si="3284"/>
        <v>1</v>
      </c>
      <c r="CF734" s="1322">
        <f t="shared" si="3284"/>
        <v>1</v>
      </c>
      <c r="CG734" s="1322">
        <f t="shared" si="3284"/>
        <v>1</v>
      </c>
      <c r="CH734" s="1322">
        <f t="shared" si="3284"/>
        <v>1</v>
      </c>
      <c r="CI734" s="1323">
        <f t="shared" si="3284"/>
        <v>1</v>
      </c>
      <c r="CJ734" s="1322">
        <f t="shared" si="3284"/>
        <v>1</v>
      </c>
      <c r="CK734" s="1322">
        <f t="shared" si="3284"/>
        <v>1</v>
      </c>
      <c r="CL734" s="1322">
        <f t="shared" si="3284"/>
        <v>1</v>
      </c>
      <c r="CM734" s="1322">
        <f t="shared" si="3284"/>
        <v>1</v>
      </c>
      <c r="CN734" s="1321">
        <f t="shared" si="3284"/>
        <v>1</v>
      </c>
      <c r="CO734" s="542" t="str">
        <f t="shared" ref="CO734:CW737" si="328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5"/>
        <v/>
      </c>
      <c r="CQ734" s="543">
        <f t="shared" si="3285"/>
        <v>1</v>
      </c>
      <c r="CR734" s="543">
        <f t="shared" si="3285"/>
        <v>1</v>
      </c>
      <c r="CS734" s="543">
        <f t="shared" si="3285"/>
        <v>1</v>
      </c>
      <c r="CT734" s="543">
        <f t="shared" si="3285"/>
        <v>1</v>
      </c>
      <c r="CU734" s="544">
        <f t="shared" si="3285"/>
        <v>1</v>
      </c>
      <c r="CV734" s="544">
        <f t="shared" si="3285"/>
        <v>1</v>
      </c>
      <c r="CW734" s="544">
        <f t="shared" si="3285"/>
        <v>1</v>
      </c>
      <c r="CX734" s="543">
        <f t="shared" ref="CX734:DD737" si="328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>1</v>
      </c>
      <c r="CY734" s="543">
        <f t="shared" si="3286"/>
        <v>1</v>
      </c>
      <c r="CZ734" s="543">
        <f t="shared" si="3286"/>
        <v>1</v>
      </c>
      <c r="DA734" s="543">
        <f t="shared" si="3286"/>
        <v>1</v>
      </c>
      <c r="DB734" s="543" t="str">
        <f t="shared" si="3286"/>
        <v/>
      </c>
      <c r="DC734" s="542" t="str">
        <f t="shared" si="3286"/>
        <v/>
      </c>
      <c r="DD734" s="541" t="str">
        <f t="shared" si="3286"/>
        <v/>
      </c>
      <c r="DE734" s="645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2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>
        <v>12</v>
      </c>
      <c r="BZ735" s="590" t="str">
        <f t="shared" si="3280"/>
        <v/>
      </c>
      <c r="CA735" s="590" t="str">
        <f t="shared" si="3281"/>
        <v/>
      </c>
      <c r="CB735" s="590" t="str">
        <f t="shared" si="3282"/>
        <v/>
      </c>
      <c r="CC735" s="680">
        <f t="shared" si="3283"/>
        <v>12</v>
      </c>
      <c r="CD735" s="1321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2">
        <f t="shared" ref="CE735:CN737" si="328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2">
        <f t="shared" si="3287"/>
        <v>12</v>
      </c>
      <c r="CG735" s="1322">
        <f t="shared" si="3287"/>
        <v>12</v>
      </c>
      <c r="CH735" s="1322">
        <f t="shared" si="3287"/>
        <v>12</v>
      </c>
      <c r="CI735" s="1323">
        <f t="shared" si="3287"/>
        <v>12</v>
      </c>
      <c r="CJ735" s="1322">
        <f t="shared" si="3287"/>
        <v>12</v>
      </c>
      <c r="CK735" s="1322">
        <f t="shared" si="3287"/>
        <v>12</v>
      </c>
      <c r="CL735" s="1322">
        <f t="shared" si="3287"/>
        <v>12</v>
      </c>
      <c r="CM735" s="1322">
        <f t="shared" si="3287"/>
        <v>12</v>
      </c>
      <c r="CN735" s="1321">
        <f t="shared" si="3287"/>
        <v>12</v>
      </c>
      <c r="CO735" s="542" t="str">
        <f t="shared" si="3285"/>
        <v/>
      </c>
      <c r="CP735" s="543" t="str">
        <f t="shared" si="3285"/>
        <v/>
      </c>
      <c r="CQ735" s="543">
        <f t="shared" si="3285"/>
        <v>12</v>
      </c>
      <c r="CR735" s="543">
        <f t="shared" si="3285"/>
        <v>12</v>
      </c>
      <c r="CS735" s="543">
        <f t="shared" si="3285"/>
        <v>12</v>
      </c>
      <c r="CT735" s="543">
        <f t="shared" si="3285"/>
        <v>12</v>
      </c>
      <c r="CU735" s="544">
        <f t="shared" si="3285"/>
        <v>12</v>
      </c>
      <c r="CV735" s="544">
        <f t="shared" si="3285"/>
        <v>12</v>
      </c>
      <c r="CW735" s="544">
        <f t="shared" si="3285"/>
        <v>12</v>
      </c>
      <c r="CX735" s="543">
        <f t="shared" si="3286"/>
        <v>12</v>
      </c>
      <c r="CY735" s="543">
        <f t="shared" si="3286"/>
        <v>12</v>
      </c>
      <c r="CZ735" s="543">
        <f t="shared" si="3286"/>
        <v>12</v>
      </c>
      <c r="DA735" s="543">
        <f t="shared" si="3286"/>
        <v>12</v>
      </c>
      <c r="DB735" s="543" t="str">
        <f t="shared" si="3286"/>
        <v/>
      </c>
      <c r="DC735" s="542" t="str">
        <f t="shared" si="3286"/>
        <v/>
      </c>
      <c r="DD735" s="541" t="str">
        <f t="shared" si="3286"/>
        <v/>
      </c>
      <c r="DE735" s="645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0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2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>
        <v>5000</v>
      </c>
      <c r="BZ736" s="590" t="str">
        <f t="shared" si="3280"/>
        <v/>
      </c>
      <c r="CA736" s="590" t="str">
        <f t="shared" si="3281"/>
        <v/>
      </c>
      <c r="CB736" s="590" t="str">
        <f t="shared" si="3282"/>
        <v/>
      </c>
      <c r="CC736" s="680">
        <f t="shared" si="3283"/>
        <v>4511.1111111111113</v>
      </c>
      <c r="CD736" s="1321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2000</v>
      </c>
      <c r="CE736" s="1322">
        <f t="shared" si="3287"/>
        <v>3500</v>
      </c>
      <c r="CF736" s="1322">
        <f t="shared" si="3287"/>
        <v>4000</v>
      </c>
      <c r="CG736" s="1322">
        <f t="shared" si="3287"/>
        <v>4000</v>
      </c>
      <c r="CH736" s="1322">
        <f t="shared" si="3287"/>
        <v>4500</v>
      </c>
      <c r="CI736" s="1323">
        <f t="shared" si="3287"/>
        <v>4600</v>
      </c>
      <c r="CJ736" s="1322">
        <f t="shared" si="3287"/>
        <v>5000</v>
      </c>
      <c r="CK736" s="1322">
        <f t="shared" si="3287"/>
        <v>5000</v>
      </c>
      <c r="CL736" s="1322">
        <f t="shared" si="3287"/>
        <v>5000</v>
      </c>
      <c r="CM736" s="1322">
        <f t="shared" si="3287"/>
        <v>5000</v>
      </c>
      <c r="CN736" s="1321">
        <f t="shared" si="3287"/>
        <v>12000</v>
      </c>
      <c r="CO736" s="542" t="str">
        <f t="shared" si="3285"/>
        <v/>
      </c>
      <c r="CP736" s="543" t="str">
        <f t="shared" si="3285"/>
        <v/>
      </c>
      <c r="CQ736" s="543">
        <f t="shared" si="3285"/>
        <v>2000</v>
      </c>
      <c r="CR736" s="543">
        <f t="shared" si="3285"/>
        <v>3500</v>
      </c>
      <c r="CS736" s="543">
        <f t="shared" si="3285"/>
        <v>4000</v>
      </c>
      <c r="CT736" s="543">
        <f t="shared" si="3285"/>
        <v>4000</v>
      </c>
      <c r="CU736" s="544">
        <f t="shared" si="3285"/>
        <v>4500</v>
      </c>
      <c r="CV736" s="544">
        <f t="shared" si="3285"/>
        <v>4600</v>
      </c>
      <c r="CW736" s="544">
        <f t="shared" si="3285"/>
        <v>5000</v>
      </c>
      <c r="CX736" s="543">
        <f t="shared" si="3286"/>
        <v>5000</v>
      </c>
      <c r="CY736" s="543">
        <f t="shared" si="3286"/>
        <v>5000</v>
      </c>
      <c r="CZ736" s="543">
        <f t="shared" si="3286"/>
        <v>5000</v>
      </c>
      <c r="DA736" s="543">
        <f t="shared" si="3286"/>
        <v>12000</v>
      </c>
      <c r="DB736" s="543" t="str">
        <f t="shared" si="3286"/>
        <v/>
      </c>
      <c r="DC736" s="542" t="str">
        <f t="shared" si="3286"/>
        <v/>
      </c>
      <c r="DD736" s="541" t="str">
        <f t="shared" si="3286"/>
        <v/>
      </c>
      <c r="DE736" s="645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2" t="s">
        <v>318</v>
      </c>
      <c r="B737" s="600" t="str">
        <f t="shared" ref="B737:R737" si="3288">IF(B734="","",B733*B734*B735*B736)</f>
        <v/>
      </c>
      <c r="C737" s="600" t="str">
        <f t="shared" si="3288"/>
        <v/>
      </c>
      <c r="D737" s="600" t="str">
        <f t="shared" si="3288"/>
        <v/>
      </c>
      <c r="E737" s="600" t="str">
        <f t="shared" si="3288"/>
        <v/>
      </c>
      <c r="F737" s="600" t="str">
        <f t="shared" si="3288"/>
        <v/>
      </c>
      <c r="G737" s="600" t="str">
        <f t="shared" si="3288"/>
        <v/>
      </c>
      <c r="H737" s="600" t="str">
        <f t="shared" si="3288"/>
        <v/>
      </c>
      <c r="I737" s="600" t="str">
        <f t="shared" si="3288"/>
        <v/>
      </c>
      <c r="J737" s="600" t="str">
        <f t="shared" si="3288"/>
        <v/>
      </c>
      <c r="K737" s="600" t="str">
        <f t="shared" si="3288"/>
        <v/>
      </c>
      <c r="L737" s="600" t="str">
        <f t="shared" si="3288"/>
        <v/>
      </c>
      <c r="M737" s="600" t="str">
        <f t="shared" si="3288"/>
        <v/>
      </c>
      <c r="N737" s="600" t="str">
        <f t="shared" si="3288"/>
        <v/>
      </c>
      <c r="O737" s="600" t="str">
        <f t="shared" si="3288"/>
        <v/>
      </c>
      <c r="P737" s="600" t="str">
        <f t="shared" si="3288"/>
        <v/>
      </c>
      <c r="Q737" s="600" t="str">
        <f t="shared" si="3288"/>
        <v/>
      </c>
      <c r="R737" s="600" t="str">
        <f t="shared" si="3288"/>
        <v/>
      </c>
      <c r="S737" s="639"/>
      <c r="T737" s="600" t="str">
        <f t="shared" ref="T737:AD737" si="3289">IF(T734="","",T733*T734*T735*T736)</f>
        <v/>
      </c>
      <c r="U737" s="600" t="str">
        <f t="shared" si="3289"/>
        <v/>
      </c>
      <c r="V737" s="600" t="str">
        <f t="shared" si="3289"/>
        <v/>
      </c>
      <c r="W737" s="600" t="str">
        <f t="shared" si="3289"/>
        <v/>
      </c>
      <c r="X737" s="600" t="str">
        <f t="shared" si="3289"/>
        <v/>
      </c>
      <c r="Y737" s="600" t="str">
        <f t="shared" si="3289"/>
        <v/>
      </c>
      <c r="Z737" s="600" t="str">
        <f t="shared" si="3289"/>
        <v/>
      </c>
      <c r="AA737" s="600" t="str">
        <f t="shared" si="3289"/>
        <v/>
      </c>
      <c r="AB737" s="600" t="str">
        <f t="shared" si="3289"/>
        <v/>
      </c>
      <c r="AC737" s="600" t="str">
        <f t="shared" si="3289"/>
        <v/>
      </c>
      <c r="AD737" s="600" t="str">
        <f t="shared" si="3289"/>
        <v/>
      </c>
      <c r="AE737" s="600"/>
      <c r="AF737" s="600"/>
      <c r="AG737" s="600"/>
      <c r="AH737" s="600"/>
      <c r="AI737" s="600"/>
      <c r="AJ737" s="600"/>
      <c r="AK737" s="639"/>
      <c r="AL737" s="600" t="str">
        <f t="shared" ref="AL737:AV737" si="3290">IF(AL734="","",AL733*AL734*AL735*AL736)</f>
        <v/>
      </c>
      <c r="AM737" s="600" t="str">
        <f t="shared" si="3290"/>
        <v/>
      </c>
      <c r="AN737" s="600">
        <f t="shared" si="3290"/>
        <v>25200</v>
      </c>
      <c r="AO737" s="600" t="str">
        <f t="shared" si="3290"/>
        <v/>
      </c>
      <c r="AP737" s="600" t="str">
        <f t="shared" si="3290"/>
        <v/>
      </c>
      <c r="AQ737" s="600" t="str">
        <f t="shared" si="3290"/>
        <v/>
      </c>
      <c r="AR737" s="600" t="str">
        <f t="shared" si="3290"/>
        <v/>
      </c>
      <c r="AS737" s="600" t="str">
        <f t="shared" si="3290"/>
        <v/>
      </c>
      <c r="AT737" s="600" t="str">
        <f t="shared" si="3290"/>
        <v/>
      </c>
      <c r="AU737" s="600" t="str">
        <f t="shared" si="3290"/>
        <v/>
      </c>
      <c r="AV737" s="600" t="str">
        <f t="shared" si="3290"/>
        <v/>
      </c>
      <c r="AW737" s="600"/>
      <c r="AX737" s="600"/>
      <c r="AY737" s="600"/>
      <c r="AZ737" s="600"/>
      <c r="BA737" s="600"/>
      <c r="BB737" s="600"/>
      <c r="BC737" s="639"/>
      <c r="BD737" s="600">
        <f>IF(BD734="","",BD733*BD734*BD735*BD736)</f>
        <v>48000</v>
      </c>
      <c r="BE737" s="600">
        <f t="shared" ref="BE737:BN737" si="3291">IF(BE734="","",BE733*BE734*BE735*BE736)</f>
        <v>60000</v>
      </c>
      <c r="BF737" s="600">
        <f t="shared" si="3291"/>
        <v>84000</v>
      </c>
      <c r="BG737" s="600">
        <f t="shared" si="3291"/>
        <v>48000</v>
      </c>
      <c r="BH737" s="600">
        <f t="shared" si="3291"/>
        <v>144000</v>
      </c>
      <c r="BI737" s="600">
        <f t="shared" si="3291"/>
        <v>60000</v>
      </c>
      <c r="BJ737" s="600">
        <f t="shared" si="3291"/>
        <v>48000</v>
      </c>
      <c r="BK737" s="600">
        <f t="shared" si="3291"/>
        <v>55200</v>
      </c>
      <c r="BL737" s="600">
        <f t="shared" si="3291"/>
        <v>54000</v>
      </c>
      <c r="BM737" s="600">
        <f t="shared" si="3291"/>
        <v>60000</v>
      </c>
      <c r="BN737" s="600">
        <f t="shared" si="3291"/>
        <v>60000</v>
      </c>
      <c r="BO737" s="600"/>
      <c r="BP737" s="600"/>
      <c r="BQ737" s="600"/>
      <c r="BR737" s="600"/>
      <c r="BS737" s="600"/>
      <c r="BT737" s="600"/>
      <c r="BU737" s="639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0"/>
        <v/>
      </c>
      <c r="CA737" s="590" t="str">
        <f t="shared" si="3281"/>
        <v/>
      </c>
      <c r="CB737" s="590" t="str">
        <f t="shared" si="3282"/>
        <v/>
      </c>
      <c r="CC737" s="680">
        <f t="shared" si="3283"/>
        <v>58800</v>
      </c>
      <c r="CD737" s="1321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48000</v>
      </c>
      <c r="CE737" s="1322">
        <f t="shared" si="3287"/>
        <v>48000</v>
      </c>
      <c r="CF737" s="1322">
        <f t="shared" si="3287"/>
        <v>48000</v>
      </c>
      <c r="CG737" s="1322">
        <f t="shared" si="3287"/>
        <v>54000</v>
      </c>
      <c r="CH737" s="1322">
        <f t="shared" si="3287"/>
        <v>55200</v>
      </c>
      <c r="CI737" s="1323">
        <f t="shared" si="3287"/>
        <v>60000</v>
      </c>
      <c r="CJ737" s="1322">
        <f t="shared" si="3287"/>
        <v>60000</v>
      </c>
      <c r="CK737" s="1322">
        <f t="shared" si="3287"/>
        <v>60000</v>
      </c>
      <c r="CL737" s="1322">
        <f t="shared" si="3287"/>
        <v>60000</v>
      </c>
      <c r="CM737" s="1322">
        <f t="shared" si="3287"/>
        <v>84000</v>
      </c>
      <c r="CN737" s="1321">
        <f t="shared" si="3287"/>
        <v>144000</v>
      </c>
      <c r="CO737" s="542" t="str">
        <f t="shared" si="3285"/>
        <v/>
      </c>
      <c r="CP737" s="543" t="str">
        <f t="shared" si="3285"/>
        <v/>
      </c>
      <c r="CQ737" s="543">
        <f t="shared" si="3285"/>
        <v>48000</v>
      </c>
      <c r="CR737" s="543">
        <f t="shared" si="3285"/>
        <v>48000</v>
      </c>
      <c r="CS737" s="543">
        <f t="shared" si="3285"/>
        <v>48000</v>
      </c>
      <c r="CT737" s="543">
        <f t="shared" si="3285"/>
        <v>54000</v>
      </c>
      <c r="CU737" s="544">
        <f t="shared" si="3285"/>
        <v>55200</v>
      </c>
      <c r="CV737" s="544">
        <f t="shared" si="3285"/>
        <v>60000</v>
      </c>
      <c r="CW737" s="544">
        <f t="shared" si="3285"/>
        <v>60000</v>
      </c>
      <c r="CX737" s="543">
        <f t="shared" si="3286"/>
        <v>60000</v>
      </c>
      <c r="CY737" s="543">
        <f t="shared" si="3286"/>
        <v>60000</v>
      </c>
      <c r="CZ737" s="543">
        <f t="shared" si="3286"/>
        <v>84000</v>
      </c>
      <c r="DA737" s="543">
        <f t="shared" si="3286"/>
        <v>144000</v>
      </c>
      <c r="DB737" s="543" t="str">
        <f t="shared" si="3286"/>
        <v/>
      </c>
      <c r="DC737" s="542" t="str">
        <f t="shared" si="3286"/>
        <v/>
      </c>
      <c r="DD737" s="541" t="str">
        <f t="shared" si="3286"/>
        <v/>
      </c>
      <c r="DE737" s="645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2" t="s">
        <v>698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280"/>
        <v/>
      </c>
      <c r="CA738" s="582" t="str">
        <f t="shared" si="3281"/>
        <v/>
      </c>
      <c r="CB738" s="582" t="str">
        <f t="shared" si="3282"/>
        <v/>
      </c>
      <c r="CC738" s="679" t="str">
        <f t="shared" si="3283"/>
        <v/>
      </c>
      <c r="CD738" s="1328"/>
      <c r="CE738" s="1328"/>
      <c r="CF738" s="1328"/>
      <c r="CG738" s="1328"/>
      <c r="CH738" s="1328"/>
      <c r="CI738" s="1328"/>
      <c r="CJ738" s="1328"/>
      <c r="CK738" s="1328"/>
      <c r="CL738" s="1328"/>
      <c r="CM738" s="1328"/>
      <c r="CN738" s="1328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0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280"/>
        <v/>
      </c>
      <c r="CA739" s="590" t="str">
        <f t="shared" si="3281"/>
        <v/>
      </c>
      <c r="CB739" s="590" t="str">
        <f t="shared" si="3282"/>
        <v/>
      </c>
      <c r="CC739" s="680" t="str">
        <f t="shared" si="3283"/>
        <v/>
      </c>
      <c r="CD739" s="1321" t="str">
        <f t="shared" ref="CD739:CJ742" si="329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2" t="str">
        <f t="shared" si="3292"/>
        <v/>
      </c>
      <c r="CF739" s="1322" t="str">
        <f t="shared" si="3292"/>
        <v/>
      </c>
      <c r="CG739" s="1322" t="str">
        <f t="shared" si="3292"/>
        <v/>
      </c>
      <c r="CH739" s="1322" t="str">
        <f t="shared" si="3292"/>
        <v/>
      </c>
      <c r="CI739" s="1323" t="str">
        <f t="shared" si="3292"/>
        <v/>
      </c>
      <c r="CJ739" s="1322" t="str">
        <f t="shared" si="3292"/>
        <v/>
      </c>
      <c r="CK739" s="1322" t="str">
        <f t="shared" ref="CK739:CN742" si="329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2" t="str">
        <f t="shared" si="3293"/>
        <v/>
      </c>
      <c r="CM739" s="1322" t="str">
        <f t="shared" si="3293"/>
        <v/>
      </c>
      <c r="CN739" s="1321" t="str">
        <f t="shared" si="3293"/>
        <v/>
      </c>
      <c r="CO739" s="542" t="str">
        <f t="shared" ref="CO739:CW743" si="329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4"/>
        <v/>
      </c>
      <c r="CQ739" s="543" t="str">
        <f t="shared" si="3294"/>
        <v/>
      </c>
      <c r="CR739" s="543" t="str">
        <f t="shared" si="3294"/>
        <v/>
      </c>
      <c r="CS739" s="543" t="str">
        <f t="shared" si="3294"/>
        <v/>
      </c>
      <c r="CT739" s="543" t="str">
        <f t="shared" si="3294"/>
        <v/>
      </c>
      <c r="CU739" s="544" t="str">
        <f t="shared" si="3294"/>
        <v/>
      </c>
      <c r="CV739" s="544" t="str">
        <f t="shared" si="3294"/>
        <v/>
      </c>
      <c r="CW739" s="544" t="str">
        <f t="shared" si="3294"/>
        <v/>
      </c>
      <c r="CX739" s="543" t="str">
        <f t="shared" ref="CX739:DD743" si="329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5"/>
        <v/>
      </c>
      <c r="CZ739" s="543" t="str">
        <f t="shared" si="3295"/>
        <v/>
      </c>
      <c r="DA739" s="543" t="str">
        <f t="shared" si="3295"/>
        <v/>
      </c>
      <c r="DB739" s="543" t="str">
        <f t="shared" si="3295"/>
        <v/>
      </c>
      <c r="DC739" s="542" t="str">
        <f t="shared" si="3295"/>
        <v/>
      </c>
      <c r="DD739" s="541" t="str">
        <f t="shared" si="3295"/>
        <v/>
      </c>
      <c r="DE739" s="645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280"/>
        <v/>
      </c>
      <c r="CA740" s="590" t="str">
        <f t="shared" si="3281"/>
        <v/>
      </c>
      <c r="CB740" s="590" t="str">
        <f t="shared" si="3282"/>
        <v/>
      </c>
      <c r="CC740" s="680" t="str">
        <f t="shared" si="3283"/>
        <v/>
      </c>
      <c r="CD740" s="1321" t="str">
        <f t="shared" si="3292"/>
        <v/>
      </c>
      <c r="CE740" s="1322" t="str">
        <f t="shared" si="3292"/>
        <v/>
      </c>
      <c r="CF740" s="1322" t="str">
        <f t="shared" si="3292"/>
        <v/>
      </c>
      <c r="CG740" s="1322" t="str">
        <f t="shared" si="3292"/>
        <v/>
      </c>
      <c r="CH740" s="1322" t="str">
        <f t="shared" si="3292"/>
        <v/>
      </c>
      <c r="CI740" s="1323" t="str">
        <f t="shared" si="3292"/>
        <v/>
      </c>
      <c r="CJ740" s="1322" t="str">
        <f t="shared" si="3292"/>
        <v/>
      </c>
      <c r="CK740" s="1322" t="str">
        <f t="shared" si="3293"/>
        <v/>
      </c>
      <c r="CL740" s="1322" t="str">
        <f t="shared" si="3293"/>
        <v/>
      </c>
      <c r="CM740" s="1322" t="str">
        <f t="shared" si="3293"/>
        <v/>
      </c>
      <c r="CN740" s="1321" t="str">
        <f t="shared" si="3293"/>
        <v/>
      </c>
      <c r="CO740" s="542" t="str">
        <f t="shared" si="3294"/>
        <v/>
      </c>
      <c r="CP740" s="543" t="str">
        <f t="shared" si="3294"/>
        <v/>
      </c>
      <c r="CQ740" s="543" t="str">
        <f t="shared" si="3294"/>
        <v/>
      </c>
      <c r="CR740" s="543" t="str">
        <f t="shared" si="3294"/>
        <v/>
      </c>
      <c r="CS740" s="543" t="str">
        <f t="shared" si="3294"/>
        <v/>
      </c>
      <c r="CT740" s="543" t="str">
        <f t="shared" si="3294"/>
        <v/>
      </c>
      <c r="CU740" s="544" t="str">
        <f t="shared" si="3294"/>
        <v/>
      </c>
      <c r="CV740" s="544" t="str">
        <f t="shared" si="3294"/>
        <v/>
      </c>
      <c r="CW740" s="544" t="str">
        <f t="shared" si="3294"/>
        <v/>
      </c>
      <c r="CX740" s="543" t="str">
        <f t="shared" si="3295"/>
        <v/>
      </c>
      <c r="CY740" s="543" t="str">
        <f t="shared" si="3295"/>
        <v/>
      </c>
      <c r="CZ740" s="543" t="str">
        <f t="shared" si="3295"/>
        <v/>
      </c>
      <c r="DA740" s="543" t="str">
        <f t="shared" si="3295"/>
        <v/>
      </c>
      <c r="DB740" s="543" t="str">
        <f t="shared" si="3295"/>
        <v/>
      </c>
      <c r="DC740" s="542" t="str">
        <f t="shared" si="3295"/>
        <v/>
      </c>
      <c r="DD740" s="541" t="str">
        <f t="shared" si="3295"/>
        <v/>
      </c>
      <c r="DE740" s="645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280"/>
        <v/>
      </c>
      <c r="CA741" s="590" t="str">
        <f t="shared" si="3281"/>
        <v/>
      </c>
      <c r="CB741" s="590" t="str">
        <f t="shared" si="3282"/>
        <v/>
      </c>
      <c r="CC741" s="680" t="str">
        <f t="shared" si="3283"/>
        <v/>
      </c>
      <c r="CD741" s="1321" t="str">
        <f t="shared" si="3292"/>
        <v/>
      </c>
      <c r="CE741" s="1322" t="str">
        <f t="shared" si="3292"/>
        <v/>
      </c>
      <c r="CF741" s="1322" t="str">
        <f t="shared" si="3292"/>
        <v/>
      </c>
      <c r="CG741" s="1322" t="str">
        <f t="shared" si="3292"/>
        <v/>
      </c>
      <c r="CH741" s="1322" t="str">
        <f t="shared" si="3292"/>
        <v/>
      </c>
      <c r="CI741" s="1323" t="str">
        <f t="shared" si="3292"/>
        <v/>
      </c>
      <c r="CJ741" s="1322" t="str">
        <f t="shared" si="3292"/>
        <v/>
      </c>
      <c r="CK741" s="1322" t="str">
        <f t="shared" si="3293"/>
        <v/>
      </c>
      <c r="CL741" s="1322" t="str">
        <f t="shared" si="3293"/>
        <v/>
      </c>
      <c r="CM741" s="1322" t="str">
        <f t="shared" si="3293"/>
        <v/>
      </c>
      <c r="CN741" s="1321" t="str">
        <f t="shared" si="3293"/>
        <v/>
      </c>
      <c r="CO741" s="542" t="str">
        <f t="shared" si="3294"/>
        <v/>
      </c>
      <c r="CP741" s="543" t="str">
        <f t="shared" si="3294"/>
        <v/>
      </c>
      <c r="CQ741" s="543" t="str">
        <f t="shared" si="3294"/>
        <v/>
      </c>
      <c r="CR741" s="543" t="str">
        <f t="shared" si="3294"/>
        <v/>
      </c>
      <c r="CS741" s="543" t="str">
        <f t="shared" si="3294"/>
        <v/>
      </c>
      <c r="CT741" s="543" t="str">
        <f t="shared" si="3294"/>
        <v/>
      </c>
      <c r="CU741" s="544" t="str">
        <f t="shared" si="3294"/>
        <v/>
      </c>
      <c r="CV741" s="544" t="str">
        <f t="shared" si="3294"/>
        <v/>
      </c>
      <c r="CW741" s="544" t="str">
        <f t="shared" si="3294"/>
        <v/>
      </c>
      <c r="CX741" s="543" t="str">
        <f t="shared" si="3295"/>
        <v/>
      </c>
      <c r="CY741" s="543" t="str">
        <f t="shared" si="3295"/>
        <v/>
      </c>
      <c r="CZ741" s="543" t="str">
        <f t="shared" si="3295"/>
        <v/>
      </c>
      <c r="DA741" s="543" t="str">
        <f t="shared" si="3295"/>
        <v/>
      </c>
      <c r="DB741" s="543" t="str">
        <f t="shared" si="3295"/>
        <v/>
      </c>
      <c r="DC741" s="542" t="str">
        <f t="shared" si="3295"/>
        <v/>
      </c>
      <c r="DD741" s="541" t="str">
        <f t="shared" si="3295"/>
        <v/>
      </c>
      <c r="DE741" s="645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0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280"/>
        <v/>
      </c>
      <c r="CA742" s="590" t="str">
        <f t="shared" si="3281"/>
        <v/>
      </c>
      <c r="CB742" s="590" t="str">
        <f t="shared" si="3282"/>
        <v/>
      </c>
      <c r="CC742" s="680" t="str">
        <f t="shared" si="3283"/>
        <v/>
      </c>
      <c r="CD742" s="1321" t="str">
        <f t="shared" si="3292"/>
        <v/>
      </c>
      <c r="CE742" s="1322" t="str">
        <f t="shared" si="3292"/>
        <v/>
      </c>
      <c r="CF742" s="1322" t="str">
        <f t="shared" si="3292"/>
        <v/>
      </c>
      <c r="CG742" s="1322" t="str">
        <f t="shared" si="3292"/>
        <v/>
      </c>
      <c r="CH742" s="1322" t="str">
        <f t="shared" si="3292"/>
        <v/>
      </c>
      <c r="CI742" s="1323" t="str">
        <f t="shared" si="3292"/>
        <v/>
      </c>
      <c r="CJ742" s="1322" t="str">
        <f t="shared" si="3292"/>
        <v/>
      </c>
      <c r="CK742" s="1322" t="str">
        <f t="shared" si="3293"/>
        <v/>
      </c>
      <c r="CL742" s="1322" t="str">
        <f t="shared" si="3293"/>
        <v/>
      </c>
      <c r="CM742" s="1322" t="str">
        <f t="shared" si="3293"/>
        <v/>
      </c>
      <c r="CN742" s="1321" t="str">
        <f t="shared" si="3293"/>
        <v/>
      </c>
      <c r="CO742" s="542" t="str">
        <f t="shared" si="3294"/>
        <v/>
      </c>
      <c r="CP742" s="543" t="str">
        <f t="shared" si="3294"/>
        <v/>
      </c>
      <c r="CQ742" s="543" t="str">
        <f t="shared" si="3294"/>
        <v/>
      </c>
      <c r="CR742" s="543" t="str">
        <f t="shared" si="3294"/>
        <v/>
      </c>
      <c r="CS742" s="543" t="str">
        <f t="shared" si="3294"/>
        <v/>
      </c>
      <c r="CT742" s="543" t="str">
        <f t="shared" si="3294"/>
        <v/>
      </c>
      <c r="CU742" s="544" t="str">
        <f t="shared" si="3294"/>
        <v/>
      </c>
      <c r="CV742" s="544" t="str">
        <f t="shared" si="3294"/>
        <v/>
      </c>
      <c r="CW742" s="544" t="str">
        <f t="shared" si="3294"/>
        <v/>
      </c>
      <c r="CX742" s="543" t="str">
        <f t="shared" si="3295"/>
        <v/>
      </c>
      <c r="CY742" s="543" t="str">
        <f t="shared" si="3295"/>
        <v/>
      </c>
      <c r="CZ742" s="543" t="str">
        <f t="shared" si="3295"/>
        <v/>
      </c>
      <c r="DA742" s="543" t="str">
        <f t="shared" si="3295"/>
        <v/>
      </c>
      <c r="DB742" s="543" t="str">
        <f t="shared" si="3295"/>
        <v/>
      </c>
      <c r="DC742" s="542" t="str">
        <f t="shared" si="3295"/>
        <v/>
      </c>
      <c r="DD742" s="541" t="str">
        <f t="shared" si="3295"/>
        <v/>
      </c>
      <c r="DE742" s="645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2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6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6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6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6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0"/>
        <v>0</v>
      </c>
      <c r="CA743" s="590">
        <f t="shared" si="3281"/>
        <v>27160</v>
      </c>
      <c r="CB743" s="590">
        <f t="shared" si="3282"/>
        <v>36026.666666666664</v>
      </c>
      <c r="CC743" s="680">
        <f t="shared" si="3283"/>
        <v>17480</v>
      </c>
      <c r="CD743" s="1321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17040</v>
      </c>
      <c r="CE743" s="1322">
        <f t="shared" ref="CE743:CN743" si="329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17040</v>
      </c>
      <c r="CF743" s="1322">
        <f t="shared" si="3296"/>
        <v>17040</v>
      </c>
      <c r="CG743" s="1322">
        <f t="shared" si="3296"/>
        <v>17040</v>
      </c>
      <c r="CH743" s="1322">
        <f t="shared" si="3296"/>
        <v>17040</v>
      </c>
      <c r="CI743" s="1323">
        <f t="shared" si="3296"/>
        <v>17040</v>
      </c>
      <c r="CJ743" s="1322">
        <f t="shared" si="3296"/>
        <v>17040</v>
      </c>
      <c r="CK743" s="1322">
        <f t="shared" si="3296"/>
        <v>17040</v>
      </c>
      <c r="CL743" s="1322">
        <f t="shared" si="3296"/>
        <v>17040</v>
      </c>
      <c r="CM743" s="1322">
        <f t="shared" si="3296"/>
        <v>21000</v>
      </c>
      <c r="CN743" s="1321">
        <f t="shared" si="3296"/>
        <v>51120</v>
      </c>
      <c r="CO743" s="542" t="str">
        <f t="shared" si="3294"/>
        <v/>
      </c>
      <c r="CP743" s="543" t="str">
        <f t="shared" si="3294"/>
        <v/>
      </c>
      <c r="CQ743" s="543">
        <f t="shared" si="3294"/>
        <v>17040</v>
      </c>
      <c r="CR743" s="543">
        <f t="shared" si="3294"/>
        <v>17040</v>
      </c>
      <c r="CS743" s="543">
        <f t="shared" si="3294"/>
        <v>17040</v>
      </c>
      <c r="CT743" s="543">
        <f t="shared" si="3294"/>
        <v>17040</v>
      </c>
      <c r="CU743" s="544">
        <f t="shared" si="3294"/>
        <v>17040</v>
      </c>
      <c r="CV743" s="544">
        <f t="shared" si="3294"/>
        <v>17040</v>
      </c>
      <c r="CW743" s="544">
        <f t="shared" si="3294"/>
        <v>17040</v>
      </c>
      <c r="CX743" s="543">
        <f t="shared" si="3295"/>
        <v>17040</v>
      </c>
      <c r="CY743" s="543">
        <f t="shared" si="3295"/>
        <v>17040</v>
      </c>
      <c r="CZ743" s="543">
        <f t="shared" si="3295"/>
        <v>21000</v>
      </c>
      <c r="DA743" s="543">
        <f t="shared" si="3295"/>
        <v>51120</v>
      </c>
      <c r="DB743" s="543" t="str">
        <f t="shared" si="3295"/>
        <v/>
      </c>
      <c r="DC743" s="542" t="str">
        <f t="shared" si="3295"/>
        <v/>
      </c>
      <c r="DD743" s="541" t="str">
        <f t="shared" si="3295"/>
        <v/>
      </c>
      <c r="DE743" s="645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1" t="s">
        <v>327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79"/>
      <c r="CD744" s="1328"/>
      <c r="CE744" s="1328"/>
      <c r="CF744" s="1328"/>
      <c r="CG744" s="1328"/>
      <c r="CH744" s="1328"/>
      <c r="CI744" s="1328"/>
      <c r="CJ744" s="1328"/>
      <c r="CK744" s="1328"/>
      <c r="CL744" s="1328"/>
      <c r="CM744" s="1328"/>
      <c r="CN744" s="1328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0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297">IF(DE745&lt;3,"",(SUM(B745:R745)-MIN(B745:R745)-MAX(B745:R745))/(DE745-2))</f>
        <v/>
      </c>
      <c r="CA745" s="590" t="str">
        <f t="shared" ref="CA745:CA760" si="3298">IF(DF745&lt;3,"",(SUM(T745:AJ745)-MIN(T745:AJ745)-MAX(T745:AJ745))/(DF745-2))</f>
        <v/>
      </c>
      <c r="CB745" s="590" t="str">
        <f t="shared" ref="CB745:CB760" si="3299">IF(DG745&lt;3,"",(SUM(AL745:BB745)-MIN(AL745:BB745)-MAX(AL745:BB745))/(DG745-2))</f>
        <v/>
      </c>
      <c r="CC745" s="680" t="str">
        <f t="shared" ref="CC745:CC760" si="3300">IF(DH745&lt;3,"",(SUM(BD745:BT745)-MIN(BD745:BT745)-MAX(BD745:BT745))/(DH745-2))</f>
        <v/>
      </c>
      <c r="CD745" s="1321" t="str">
        <f t="shared" ref="CD745:CJ748" si="330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2" t="str">
        <f t="shared" si="3301"/>
        <v/>
      </c>
      <c r="CF745" s="1322" t="str">
        <f t="shared" si="3301"/>
        <v/>
      </c>
      <c r="CG745" s="1322" t="str">
        <f t="shared" si="3301"/>
        <v/>
      </c>
      <c r="CH745" s="1322" t="str">
        <f t="shared" si="3301"/>
        <v/>
      </c>
      <c r="CI745" s="1323" t="str">
        <f t="shared" si="3301"/>
        <v/>
      </c>
      <c r="CJ745" s="1322" t="str">
        <f t="shared" si="3301"/>
        <v/>
      </c>
      <c r="CK745" s="1322" t="str">
        <f t="shared" ref="CK745:CN748" si="330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2" t="str">
        <f t="shared" si="3302"/>
        <v/>
      </c>
      <c r="CM745" s="1322" t="str">
        <f t="shared" si="3302"/>
        <v/>
      </c>
      <c r="CN745" s="1321" t="str">
        <f t="shared" si="3302"/>
        <v/>
      </c>
      <c r="CO745" s="542" t="str">
        <f t="shared" ref="CO745:CW749" si="330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3"/>
        <v/>
      </c>
      <c r="CQ745" s="543" t="str">
        <f t="shared" si="3303"/>
        <v/>
      </c>
      <c r="CR745" s="543" t="str">
        <f t="shared" si="3303"/>
        <v/>
      </c>
      <c r="CS745" s="543" t="str">
        <f t="shared" si="3303"/>
        <v/>
      </c>
      <c r="CT745" s="543" t="str">
        <f t="shared" si="3303"/>
        <v/>
      </c>
      <c r="CU745" s="544" t="str">
        <f t="shared" si="3303"/>
        <v/>
      </c>
      <c r="CV745" s="544" t="str">
        <f t="shared" si="3303"/>
        <v/>
      </c>
      <c r="CW745" s="544" t="str">
        <f t="shared" si="3303"/>
        <v/>
      </c>
      <c r="CX745" s="543" t="str">
        <f t="shared" ref="CX745:DD749" si="330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4"/>
        <v/>
      </c>
      <c r="CZ745" s="543" t="str">
        <f t="shared" si="3304"/>
        <v/>
      </c>
      <c r="DA745" s="543" t="str">
        <f t="shared" si="3304"/>
        <v/>
      </c>
      <c r="DB745" s="543" t="str">
        <f t="shared" si="3304"/>
        <v/>
      </c>
      <c r="DC745" s="542" t="str">
        <f t="shared" si="3304"/>
        <v/>
      </c>
      <c r="DD745" s="541" t="str">
        <f t="shared" si="3304"/>
        <v/>
      </c>
      <c r="DE745" s="645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297"/>
        <v/>
      </c>
      <c r="CA746" s="590" t="str">
        <f t="shared" si="3298"/>
        <v/>
      </c>
      <c r="CB746" s="590" t="str">
        <f t="shared" si="3299"/>
        <v/>
      </c>
      <c r="CC746" s="680" t="str">
        <f t="shared" si="3300"/>
        <v/>
      </c>
      <c r="CD746" s="1321" t="str">
        <f t="shared" si="3301"/>
        <v/>
      </c>
      <c r="CE746" s="1322" t="str">
        <f t="shared" si="3301"/>
        <v/>
      </c>
      <c r="CF746" s="1322" t="str">
        <f t="shared" si="3301"/>
        <v/>
      </c>
      <c r="CG746" s="1322" t="str">
        <f t="shared" si="3301"/>
        <v/>
      </c>
      <c r="CH746" s="1322" t="str">
        <f t="shared" si="3301"/>
        <v/>
      </c>
      <c r="CI746" s="1323" t="str">
        <f t="shared" si="3301"/>
        <v/>
      </c>
      <c r="CJ746" s="1322" t="str">
        <f t="shared" si="3301"/>
        <v/>
      </c>
      <c r="CK746" s="1322" t="str">
        <f t="shared" si="3302"/>
        <v/>
      </c>
      <c r="CL746" s="1322" t="str">
        <f t="shared" si="3302"/>
        <v/>
      </c>
      <c r="CM746" s="1322" t="str">
        <f t="shared" si="3302"/>
        <v/>
      </c>
      <c r="CN746" s="1321" t="str">
        <f t="shared" si="3302"/>
        <v/>
      </c>
      <c r="CO746" s="542" t="str">
        <f t="shared" si="3303"/>
        <v/>
      </c>
      <c r="CP746" s="543" t="str">
        <f t="shared" si="3303"/>
        <v/>
      </c>
      <c r="CQ746" s="543" t="str">
        <f t="shared" si="3303"/>
        <v/>
      </c>
      <c r="CR746" s="543" t="str">
        <f t="shared" si="3303"/>
        <v/>
      </c>
      <c r="CS746" s="543" t="str">
        <f t="shared" si="3303"/>
        <v/>
      </c>
      <c r="CT746" s="543" t="str">
        <f t="shared" si="3303"/>
        <v/>
      </c>
      <c r="CU746" s="544" t="str">
        <f t="shared" si="3303"/>
        <v/>
      </c>
      <c r="CV746" s="544" t="str">
        <f t="shared" si="3303"/>
        <v/>
      </c>
      <c r="CW746" s="544" t="str">
        <f t="shared" si="3303"/>
        <v/>
      </c>
      <c r="CX746" s="543" t="str">
        <f t="shared" si="3304"/>
        <v/>
      </c>
      <c r="CY746" s="543" t="str">
        <f t="shared" si="3304"/>
        <v/>
      </c>
      <c r="CZ746" s="543" t="str">
        <f t="shared" si="3304"/>
        <v/>
      </c>
      <c r="DA746" s="543" t="str">
        <f t="shared" si="3304"/>
        <v/>
      </c>
      <c r="DB746" s="543" t="str">
        <f t="shared" si="3304"/>
        <v/>
      </c>
      <c r="DC746" s="542" t="str">
        <f t="shared" si="3304"/>
        <v/>
      </c>
      <c r="DD746" s="541" t="str">
        <f t="shared" si="3304"/>
        <v/>
      </c>
      <c r="DE746" s="645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297"/>
        <v/>
      </c>
      <c r="CA747" s="590" t="str">
        <f t="shared" si="3298"/>
        <v/>
      </c>
      <c r="CB747" s="590" t="str">
        <f t="shared" si="3299"/>
        <v/>
      </c>
      <c r="CC747" s="680" t="str">
        <f t="shared" si="3300"/>
        <v/>
      </c>
      <c r="CD747" s="1321" t="str">
        <f t="shared" si="3301"/>
        <v/>
      </c>
      <c r="CE747" s="1322" t="str">
        <f t="shared" si="3301"/>
        <v/>
      </c>
      <c r="CF747" s="1322" t="str">
        <f t="shared" si="3301"/>
        <v/>
      </c>
      <c r="CG747" s="1322" t="str">
        <f t="shared" si="3301"/>
        <v/>
      </c>
      <c r="CH747" s="1322" t="str">
        <f t="shared" si="3301"/>
        <v/>
      </c>
      <c r="CI747" s="1323" t="str">
        <f t="shared" si="3301"/>
        <v/>
      </c>
      <c r="CJ747" s="1322" t="str">
        <f t="shared" si="3301"/>
        <v/>
      </c>
      <c r="CK747" s="1322" t="str">
        <f t="shared" si="3302"/>
        <v/>
      </c>
      <c r="CL747" s="1322" t="str">
        <f t="shared" si="3302"/>
        <v/>
      </c>
      <c r="CM747" s="1322" t="str">
        <f t="shared" si="3302"/>
        <v/>
      </c>
      <c r="CN747" s="1321" t="str">
        <f t="shared" si="3302"/>
        <v/>
      </c>
      <c r="CO747" s="542" t="str">
        <f t="shared" si="3303"/>
        <v/>
      </c>
      <c r="CP747" s="543" t="str">
        <f t="shared" si="3303"/>
        <v/>
      </c>
      <c r="CQ747" s="543" t="str">
        <f t="shared" si="3303"/>
        <v/>
      </c>
      <c r="CR747" s="543" t="str">
        <f t="shared" si="3303"/>
        <v/>
      </c>
      <c r="CS747" s="543" t="str">
        <f t="shared" si="3303"/>
        <v/>
      </c>
      <c r="CT747" s="543" t="str">
        <f t="shared" si="3303"/>
        <v/>
      </c>
      <c r="CU747" s="544" t="str">
        <f t="shared" si="3303"/>
        <v/>
      </c>
      <c r="CV747" s="544" t="str">
        <f t="shared" si="3303"/>
        <v/>
      </c>
      <c r="CW747" s="544" t="str">
        <f t="shared" si="3303"/>
        <v/>
      </c>
      <c r="CX747" s="543" t="str">
        <f t="shared" si="3304"/>
        <v/>
      </c>
      <c r="CY747" s="543" t="str">
        <f t="shared" si="3304"/>
        <v/>
      </c>
      <c r="CZ747" s="543" t="str">
        <f t="shared" si="3304"/>
        <v/>
      </c>
      <c r="DA747" s="543" t="str">
        <f t="shared" si="3304"/>
        <v/>
      </c>
      <c r="DB747" s="543" t="str">
        <f t="shared" si="3304"/>
        <v/>
      </c>
      <c r="DC747" s="542" t="str">
        <f t="shared" si="3304"/>
        <v/>
      </c>
      <c r="DD747" s="541" t="str">
        <f t="shared" si="3304"/>
        <v/>
      </c>
      <c r="DE747" s="645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0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297"/>
        <v/>
      </c>
      <c r="CA748" s="590" t="str">
        <f t="shared" si="3298"/>
        <v/>
      </c>
      <c r="CB748" s="590" t="str">
        <f t="shared" si="3299"/>
        <v/>
      </c>
      <c r="CC748" s="680" t="str">
        <f t="shared" si="3300"/>
        <v/>
      </c>
      <c r="CD748" s="1321" t="str">
        <f t="shared" si="3301"/>
        <v/>
      </c>
      <c r="CE748" s="1322" t="str">
        <f t="shared" si="3301"/>
        <v/>
      </c>
      <c r="CF748" s="1322" t="str">
        <f t="shared" si="3301"/>
        <v/>
      </c>
      <c r="CG748" s="1322" t="str">
        <f t="shared" si="3301"/>
        <v/>
      </c>
      <c r="CH748" s="1322" t="str">
        <f t="shared" si="3301"/>
        <v/>
      </c>
      <c r="CI748" s="1323" t="str">
        <f t="shared" si="3301"/>
        <v/>
      </c>
      <c r="CJ748" s="1322" t="str">
        <f t="shared" si="3301"/>
        <v/>
      </c>
      <c r="CK748" s="1322" t="str">
        <f t="shared" si="3302"/>
        <v/>
      </c>
      <c r="CL748" s="1322" t="str">
        <f t="shared" si="3302"/>
        <v/>
      </c>
      <c r="CM748" s="1322" t="str">
        <f t="shared" si="3302"/>
        <v/>
      </c>
      <c r="CN748" s="1321" t="str">
        <f t="shared" si="3302"/>
        <v/>
      </c>
      <c r="CO748" s="542" t="str">
        <f t="shared" si="3303"/>
        <v/>
      </c>
      <c r="CP748" s="543" t="str">
        <f t="shared" si="3303"/>
        <v/>
      </c>
      <c r="CQ748" s="543" t="str">
        <f t="shared" si="3303"/>
        <v/>
      </c>
      <c r="CR748" s="543" t="str">
        <f t="shared" si="3303"/>
        <v/>
      </c>
      <c r="CS748" s="543" t="str">
        <f t="shared" si="3303"/>
        <v/>
      </c>
      <c r="CT748" s="543" t="str">
        <f t="shared" si="3303"/>
        <v/>
      </c>
      <c r="CU748" s="544" t="str">
        <f t="shared" si="3303"/>
        <v/>
      </c>
      <c r="CV748" s="544" t="str">
        <f t="shared" si="3303"/>
        <v/>
      </c>
      <c r="CW748" s="544" t="str">
        <f t="shared" si="3303"/>
        <v/>
      </c>
      <c r="CX748" s="543" t="str">
        <f t="shared" si="3304"/>
        <v/>
      </c>
      <c r="CY748" s="543" t="str">
        <f t="shared" si="3304"/>
        <v/>
      </c>
      <c r="CZ748" s="543" t="str">
        <f t="shared" si="3304"/>
        <v/>
      </c>
      <c r="DA748" s="543" t="str">
        <f t="shared" si="3304"/>
        <v/>
      </c>
      <c r="DB748" s="543" t="str">
        <f t="shared" si="3304"/>
        <v/>
      </c>
      <c r="DC748" s="542" t="str">
        <f t="shared" si="3304"/>
        <v/>
      </c>
      <c r="DD748" s="541" t="str">
        <f t="shared" si="3304"/>
        <v/>
      </c>
      <c r="DE748" s="645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2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6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6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6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6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297"/>
        <v>0</v>
      </c>
      <c r="CA749" s="590">
        <f t="shared" si="3298"/>
        <v>746.66666666666663</v>
      </c>
      <c r="CB749" s="590">
        <f t="shared" si="3299"/>
        <v>2986.6666666666665</v>
      </c>
      <c r="CC749" s="680">
        <f t="shared" si="3300"/>
        <v>0</v>
      </c>
      <c r="CD749" s="1321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2">
        <f t="shared" ref="CE749:CN749" si="330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2">
        <f t="shared" si="3305"/>
        <v>0</v>
      </c>
      <c r="CG749" s="1322">
        <f t="shared" si="3305"/>
        <v>0</v>
      </c>
      <c r="CH749" s="1322">
        <f t="shared" si="3305"/>
        <v>0</v>
      </c>
      <c r="CI749" s="1323">
        <f t="shared" si="3305"/>
        <v>0</v>
      </c>
      <c r="CJ749" s="1322">
        <f t="shared" si="3305"/>
        <v>0</v>
      </c>
      <c r="CK749" s="1322">
        <f t="shared" si="3305"/>
        <v>0</v>
      </c>
      <c r="CL749" s="1322">
        <f t="shared" si="3305"/>
        <v>0</v>
      </c>
      <c r="CM749" s="1322">
        <f t="shared" si="3305"/>
        <v>0</v>
      </c>
      <c r="CN749" s="1321">
        <f t="shared" si="3305"/>
        <v>9600</v>
      </c>
      <c r="CO749" s="542" t="str">
        <f t="shared" si="3303"/>
        <v/>
      </c>
      <c r="CP749" s="543" t="str">
        <f t="shared" si="3303"/>
        <v/>
      </c>
      <c r="CQ749" s="543">
        <f t="shared" si="3303"/>
        <v>0</v>
      </c>
      <c r="CR749" s="543">
        <f t="shared" si="3303"/>
        <v>0</v>
      </c>
      <c r="CS749" s="543">
        <f t="shared" si="3303"/>
        <v>0</v>
      </c>
      <c r="CT749" s="543">
        <f t="shared" si="3303"/>
        <v>0</v>
      </c>
      <c r="CU749" s="544">
        <f t="shared" si="3303"/>
        <v>0</v>
      </c>
      <c r="CV749" s="544">
        <f t="shared" si="3303"/>
        <v>0</v>
      </c>
      <c r="CW749" s="544">
        <f t="shared" si="3303"/>
        <v>0</v>
      </c>
      <c r="CX749" s="543">
        <f t="shared" si="3304"/>
        <v>0</v>
      </c>
      <c r="CY749" s="543">
        <f t="shared" si="3304"/>
        <v>0</v>
      </c>
      <c r="CZ749" s="543">
        <f t="shared" si="3304"/>
        <v>0</v>
      </c>
      <c r="DA749" s="543">
        <f t="shared" si="3304"/>
        <v>9600</v>
      </c>
      <c r="DB749" s="543" t="str">
        <f t="shared" si="3304"/>
        <v/>
      </c>
      <c r="DC749" s="542" t="str">
        <f t="shared" si="3304"/>
        <v/>
      </c>
      <c r="DD749" s="541" t="str">
        <f t="shared" si="3304"/>
        <v/>
      </c>
      <c r="DE749" s="645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70" t="s">
        <v>328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297"/>
        <v/>
      </c>
      <c r="CA750" s="582" t="str">
        <f t="shared" si="3298"/>
        <v/>
      </c>
      <c r="CB750" s="582" t="str">
        <f t="shared" si="3299"/>
        <v/>
      </c>
      <c r="CC750" s="679" t="str">
        <f t="shared" si="3300"/>
        <v/>
      </c>
      <c r="CD750" s="1328"/>
      <c r="CE750" s="1328"/>
      <c r="CF750" s="1328"/>
      <c r="CG750" s="1328"/>
      <c r="CH750" s="1328"/>
      <c r="CI750" s="1328"/>
      <c r="CJ750" s="1328"/>
      <c r="CK750" s="1328"/>
      <c r="CL750" s="1328"/>
      <c r="CM750" s="1328"/>
      <c r="CN750" s="1328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0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297"/>
        <v/>
      </c>
      <c r="CA751" s="590" t="str">
        <f t="shared" si="3298"/>
        <v/>
      </c>
      <c r="CB751" s="590" t="str">
        <f t="shared" si="3299"/>
        <v/>
      </c>
      <c r="CC751" s="680" t="str">
        <f t="shared" si="3300"/>
        <v/>
      </c>
      <c r="CD751" s="1321" t="str">
        <f t="shared" ref="CD751:CJ754" si="330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2" t="str">
        <f t="shared" si="3306"/>
        <v/>
      </c>
      <c r="CF751" s="1322" t="str">
        <f t="shared" si="3306"/>
        <v/>
      </c>
      <c r="CG751" s="1322" t="str">
        <f t="shared" si="3306"/>
        <v/>
      </c>
      <c r="CH751" s="1322" t="str">
        <f t="shared" si="3306"/>
        <v/>
      </c>
      <c r="CI751" s="1323" t="str">
        <f t="shared" si="3306"/>
        <v/>
      </c>
      <c r="CJ751" s="1322" t="str">
        <f t="shared" si="3306"/>
        <v/>
      </c>
      <c r="CK751" s="1322" t="str">
        <f t="shared" ref="CK751:CN754" si="330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2" t="str">
        <f t="shared" si="3307"/>
        <v/>
      </c>
      <c r="CM751" s="1322" t="str">
        <f t="shared" si="3307"/>
        <v/>
      </c>
      <c r="CN751" s="1321" t="str">
        <f t="shared" si="3307"/>
        <v/>
      </c>
      <c r="CO751" s="542" t="str">
        <f t="shared" ref="CO751:CW755" si="330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08"/>
        <v/>
      </c>
      <c r="CQ751" s="543" t="str">
        <f t="shared" si="3308"/>
        <v/>
      </c>
      <c r="CR751" s="543" t="str">
        <f t="shared" si="3308"/>
        <v/>
      </c>
      <c r="CS751" s="543" t="str">
        <f t="shared" si="3308"/>
        <v/>
      </c>
      <c r="CT751" s="543" t="str">
        <f t="shared" si="3308"/>
        <v/>
      </c>
      <c r="CU751" s="544" t="str">
        <f t="shared" si="3308"/>
        <v/>
      </c>
      <c r="CV751" s="544" t="str">
        <f t="shared" si="3308"/>
        <v/>
      </c>
      <c r="CW751" s="544" t="str">
        <f t="shared" si="3308"/>
        <v/>
      </c>
      <c r="CX751" s="543" t="str">
        <f t="shared" ref="CX751:DD755" si="330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09"/>
        <v/>
      </c>
      <c r="CZ751" s="543" t="str">
        <f t="shared" si="3309"/>
        <v/>
      </c>
      <c r="DA751" s="543" t="str">
        <f t="shared" si="3309"/>
        <v/>
      </c>
      <c r="DB751" s="543" t="str">
        <f t="shared" si="3309"/>
        <v/>
      </c>
      <c r="DC751" s="542" t="str">
        <f t="shared" si="3309"/>
        <v/>
      </c>
      <c r="DD751" s="541" t="str">
        <f t="shared" si="3309"/>
        <v/>
      </c>
      <c r="DE751" s="645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297"/>
        <v/>
      </c>
      <c r="CA752" s="590" t="str">
        <f t="shared" si="3298"/>
        <v/>
      </c>
      <c r="CB752" s="590" t="str">
        <f t="shared" si="3299"/>
        <v/>
      </c>
      <c r="CC752" s="680" t="str">
        <f t="shared" si="3300"/>
        <v/>
      </c>
      <c r="CD752" s="1321" t="str">
        <f t="shared" si="3306"/>
        <v/>
      </c>
      <c r="CE752" s="1322" t="str">
        <f t="shared" si="3306"/>
        <v/>
      </c>
      <c r="CF752" s="1322" t="str">
        <f t="shared" si="3306"/>
        <v/>
      </c>
      <c r="CG752" s="1322" t="str">
        <f t="shared" si="3306"/>
        <v/>
      </c>
      <c r="CH752" s="1322" t="str">
        <f t="shared" si="3306"/>
        <v/>
      </c>
      <c r="CI752" s="1323" t="str">
        <f t="shared" si="3306"/>
        <v/>
      </c>
      <c r="CJ752" s="1322" t="str">
        <f t="shared" si="3306"/>
        <v/>
      </c>
      <c r="CK752" s="1322" t="str">
        <f t="shared" si="3307"/>
        <v/>
      </c>
      <c r="CL752" s="1322" t="str">
        <f t="shared" si="3307"/>
        <v/>
      </c>
      <c r="CM752" s="1322" t="str">
        <f t="shared" si="3307"/>
        <v/>
      </c>
      <c r="CN752" s="1321" t="str">
        <f t="shared" si="3307"/>
        <v/>
      </c>
      <c r="CO752" s="542" t="str">
        <f t="shared" si="3308"/>
        <v/>
      </c>
      <c r="CP752" s="543" t="str">
        <f t="shared" si="3308"/>
        <v/>
      </c>
      <c r="CQ752" s="543" t="str">
        <f t="shared" si="3308"/>
        <v/>
      </c>
      <c r="CR752" s="543" t="str">
        <f t="shared" si="3308"/>
        <v/>
      </c>
      <c r="CS752" s="543" t="str">
        <f t="shared" si="3308"/>
        <v/>
      </c>
      <c r="CT752" s="543" t="str">
        <f t="shared" si="3308"/>
        <v/>
      </c>
      <c r="CU752" s="544" t="str">
        <f t="shared" si="3308"/>
        <v/>
      </c>
      <c r="CV752" s="544" t="str">
        <f t="shared" si="3308"/>
        <v/>
      </c>
      <c r="CW752" s="544" t="str">
        <f t="shared" si="3308"/>
        <v/>
      </c>
      <c r="CX752" s="543" t="str">
        <f t="shared" si="3309"/>
        <v/>
      </c>
      <c r="CY752" s="543" t="str">
        <f t="shared" si="3309"/>
        <v/>
      </c>
      <c r="CZ752" s="543" t="str">
        <f t="shared" si="3309"/>
        <v/>
      </c>
      <c r="DA752" s="543" t="str">
        <f t="shared" si="3309"/>
        <v/>
      </c>
      <c r="DB752" s="543" t="str">
        <f t="shared" si="3309"/>
        <v/>
      </c>
      <c r="DC752" s="542" t="str">
        <f t="shared" si="3309"/>
        <v/>
      </c>
      <c r="DD752" s="541" t="str">
        <f t="shared" si="3309"/>
        <v/>
      </c>
      <c r="DE752" s="645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297"/>
        <v/>
      </c>
      <c r="CA753" s="590" t="str">
        <f t="shared" si="3298"/>
        <v/>
      </c>
      <c r="CB753" s="590" t="str">
        <f t="shared" si="3299"/>
        <v/>
      </c>
      <c r="CC753" s="680" t="str">
        <f t="shared" si="3300"/>
        <v/>
      </c>
      <c r="CD753" s="1321" t="str">
        <f t="shared" si="3306"/>
        <v/>
      </c>
      <c r="CE753" s="1322" t="str">
        <f t="shared" si="3306"/>
        <v/>
      </c>
      <c r="CF753" s="1322" t="str">
        <f t="shared" si="3306"/>
        <v/>
      </c>
      <c r="CG753" s="1322" t="str">
        <f t="shared" si="3306"/>
        <v/>
      </c>
      <c r="CH753" s="1322" t="str">
        <f t="shared" si="3306"/>
        <v/>
      </c>
      <c r="CI753" s="1323" t="str">
        <f t="shared" si="3306"/>
        <v/>
      </c>
      <c r="CJ753" s="1322" t="str">
        <f t="shared" si="3306"/>
        <v/>
      </c>
      <c r="CK753" s="1322" t="str">
        <f t="shared" si="3307"/>
        <v/>
      </c>
      <c r="CL753" s="1322" t="str">
        <f t="shared" si="3307"/>
        <v/>
      </c>
      <c r="CM753" s="1322" t="str">
        <f t="shared" si="3307"/>
        <v/>
      </c>
      <c r="CN753" s="1321" t="str">
        <f t="shared" si="3307"/>
        <v/>
      </c>
      <c r="CO753" s="542" t="str">
        <f t="shared" si="3308"/>
        <v/>
      </c>
      <c r="CP753" s="543" t="str">
        <f t="shared" si="3308"/>
        <v/>
      </c>
      <c r="CQ753" s="543" t="str">
        <f t="shared" si="3308"/>
        <v/>
      </c>
      <c r="CR753" s="543" t="str">
        <f t="shared" si="3308"/>
        <v/>
      </c>
      <c r="CS753" s="543" t="str">
        <f t="shared" si="3308"/>
        <v/>
      </c>
      <c r="CT753" s="543" t="str">
        <f t="shared" si="3308"/>
        <v/>
      </c>
      <c r="CU753" s="544" t="str">
        <f t="shared" si="3308"/>
        <v/>
      </c>
      <c r="CV753" s="544" t="str">
        <f t="shared" si="3308"/>
        <v/>
      </c>
      <c r="CW753" s="544" t="str">
        <f t="shared" si="3308"/>
        <v/>
      </c>
      <c r="CX753" s="543" t="str">
        <f t="shared" si="3309"/>
        <v/>
      </c>
      <c r="CY753" s="543" t="str">
        <f t="shared" si="3309"/>
        <v/>
      </c>
      <c r="CZ753" s="543" t="str">
        <f t="shared" si="3309"/>
        <v/>
      </c>
      <c r="DA753" s="543" t="str">
        <f t="shared" si="3309"/>
        <v/>
      </c>
      <c r="DB753" s="543" t="str">
        <f t="shared" si="3309"/>
        <v/>
      </c>
      <c r="DC753" s="542" t="str">
        <f t="shared" si="3309"/>
        <v/>
      </c>
      <c r="DD753" s="541" t="str">
        <f t="shared" si="3309"/>
        <v/>
      </c>
      <c r="DE753" s="645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0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297"/>
        <v/>
      </c>
      <c r="CA754" s="590" t="str">
        <f t="shared" si="3298"/>
        <v/>
      </c>
      <c r="CB754" s="590" t="str">
        <f t="shared" si="3299"/>
        <v/>
      </c>
      <c r="CC754" s="680" t="str">
        <f t="shared" si="3300"/>
        <v/>
      </c>
      <c r="CD754" s="1321" t="str">
        <f t="shared" si="3306"/>
        <v/>
      </c>
      <c r="CE754" s="1322" t="str">
        <f t="shared" si="3306"/>
        <v/>
      </c>
      <c r="CF754" s="1322" t="str">
        <f t="shared" si="3306"/>
        <v/>
      </c>
      <c r="CG754" s="1322" t="str">
        <f t="shared" si="3306"/>
        <v/>
      </c>
      <c r="CH754" s="1322" t="str">
        <f t="shared" si="3306"/>
        <v/>
      </c>
      <c r="CI754" s="1323" t="str">
        <f t="shared" si="3306"/>
        <v/>
      </c>
      <c r="CJ754" s="1322" t="str">
        <f t="shared" si="3306"/>
        <v/>
      </c>
      <c r="CK754" s="1322" t="str">
        <f t="shared" si="3307"/>
        <v/>
      </c>
      <c r="CL754" s="1322" t="str">
        <f t="shared" si="3307"/>
        <v/>
      </c>
      <c r="CM754" s="1322" t="str">
        <f t="shared" si="3307"/>
        <v/>
      </c>
      <c r="CN754" s="1321" t="str">
        <f t="shared" si="3307"/>
        <v/>
      </c>
      <c r="CO754" s="542" t="str">
        <f t="shared" si="3308"/>
        <v/>
      </c>
      <c r="CP754" s="543" t="str">
        <f t="shared" si="3308"/>
        <v/>
      </c>
      <c r="CQ754" s="543" t="str">
        <f t="shared" si="3308"/>
        <v/>
      </c>
      <c r="CR754" s="543" t="str">
        <f t="shared" si="3308"/>
        <v/>
      </c>
      <c r="CS754" s="543" t="str">
        <f t="shared" si="3308"/>
        <v/>
      </c>
      <c r="CT754" s="543" t="str">
        <f t="shared" si="3308"/>
        <v/>
      </c>
      <c r="CU754" s="544" t="str">
        <f t="shared" si="3308"/>
        <v/>
      </c>
      <c r="CV754" s="544" t="str">
        <f t="shared" si="3308"/>
        <v/>
      </c>
      <c r="CW754" s="544" t="str">
        <f t="shared" si="3308"/>
        <v/>
      </c>
      <c r="CX754" s="543" t="str">
        <f t="shared" si="3309"/>
        <v/>
      </c>
      <c r="CY754" s="543" t="str">
        <f t="shared" si="3309"/>
        <v/>
      </c>
      <c r="CZ754" s="543" t="str">
        <f t="shared" si="3309"/>
        <v/>
      </c>
      <c r="DA754" s="543" t="str">
        <f t="shared" si="3309"/>
        <v/>
      </c>
      <c r="DB754" s="543" t="str">
        <f t="shared" si="3309"/>
        <v/>
      </c>
      <c r="DC754" s="542" t="str">
        <f t="shared" si="3309"/>
        <v/>
      </c>
      <c r="DD754" s="541" t="str">
        <f t="shared" si="3309"/>
        <v/>
      </c>
      <c r="DE754" s="645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2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6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6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6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6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297"/>
        <v>0</v>
      </c>
      <c r="CA755" s="590">
        <f t="shared" si="3298"/>
        <v>0</v>
      </c>
      <c r="CB755" s="590">
        <f t="shared" si="3299"/>
        <v>0</v>
      </c>
      <c r="CC755" s="680">
        <f t="shared" si="3300"/>
        <v>31333.333333333332</v>
      </c>
      <c r="CD755" s="1321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18000</v>
      </c>
      <c r="CE755" s="1322">
        <f t="shared" ref="CE755:CN755" si="331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21600</v>
      </c>
      <c r="CF755" s="1322">
        <f t="shared" si="3310"/>
        <v>24000</v>
      </c>
      <c r="CG755" s="1322">
        <f t="shared" si="3310"/>
        <v>28800</v>
      </c>
      <c r="CH755" s="1322">
        <f t="shared" si="3310"/>
        <v>28800</v>
      </c>
      <c r="CI755" s="1323">
        <f t="shared" si="3310"/>
        <v>28800</v>
      </c>
      <c r="CJ755" s="1322">
        <f t="shared" si="3310"/>
        <v>33000</v>
      </c>
      <c r="CK755" s="1322">
        <f t="shared" si="3310"/>
        <v>36000</v>
      </c>
      <c r="CL755" s="1322">
        <f t="shared" si="3310"/>
        <v>36000</v>
      </c>
      <c r="CM755" s="1322">
        <f t="shared" si="3310"/>
        <v>45000</v>
      </c>
      <c r="CN755" s="1321">
        <f t="shared" si="3310"/>
        <v>72000</v>
      </c>
      <c r="CO755" s="542" t="str">
        <f t="shared" si="3308"/>
        <v/>
      </c>
      <c r="CP755" s="543" t="str">
        <f t="shared" si="3308"/>
        <v/>
      </c>
      <c r="CQ755" s="543">
        <f t="shared" si="3308"/>
        <v>18000</v>
      </c>
      <c r="CR755" s="543">
        <f t="shared" si="3308"/>
        <v>21600</v>
      </c>
      <c r="CS755" s="543">
        <f t="shared" si="3308"/>
        <v>24000</v>
      </c>
      <c r="CT755" s="543">
        <f t="shared" si="3308"/>
        <v>28800</v>
      </c>
      <c r="CU755" s="544">
        <f t="shared" si="3308"/>
        <v>28800</v>
      </c>
      <c r="CV755" s="544">
        <f t="shared" si="3308"/>
        <v>28800</v>
      </c>
      <c r="CW755" s="544">
        <f t="shared" si="3308"/>
        <v>33000</v>
      </c>
      <c r="CX755" s="543">
        <f t="shared" si="3309"/>
        <v>36000</v>
      </c>
      <c r="CY755" s="543">
        <f t="shared" si="3309"/>
        <v>36000</v>
      </c>
      <c r="CZ755" s="543">
        <f t="shared" si="3309"/>
        <v>45000</v>
      </c>
      <c r="DA755" s="543">
        <f t="shared" si="3309"/>
        <v>72000</v>
      </c>
      <c r="DB755" s="543" t="str">
        <f t="shared" si="3309"/>
        <v/>
      </c>
      <c r="DC755" s="542" t="str">
        <f t="shared" si="3309"/>
        <v/>
      </c>
      <c r="DD755" s="541" t="str">
        <f t="shared" si="3309"/>
        <v/>
      </c>
      <c r="DE755" s="645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2" t="s">
        <v>329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2" t="str">
        <f t="shared" si="3297"/>
        <v/>
      </c>
      <c r="CA756" s="582" t="str">
        <f t="shared" si="3298"/>
        <v/>
      </c>
      <c r="CB756" s="582" t="str">
        <f t="shared" si="3299"/>
        <v/>
      </c>
      <c r="CC756" s="679" t="str">
        <f t="shared" si="3300"/>
        <v/>
      </c>
      <c r="CD756" s="1328"/>
      <c r="CE756" s="1328"/>
      <c r="CF756" s="1328"/>
      <c r="CG756" s="1328"/>
      <c r="CH756" s="1328"/>
      <c r="CI756" s="1328"/>
      <c r="CJ756" s="1328"/>
      <c r="CK756" s="1328"/>
      <c r="CL756" s="1328"/>
      <c r="CM756" s="1328"/>
      <c r="CN756" s="1328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297"/>
        <v/>
      </c>
      <c r="CA757" s="590" t="str">
        <f t="shared" si="3298"/>
        <v/>
      </c>
      <c r="CB757" s="590" t="str">
        <f t="shared" si="3299"/>
        <v/>
      </c>
      <c r="CC757" s="680" t="str">
        <f t="shared" si="3300"/>
        <v/>
      </c>
      <c r="CD757" s="1321" t="str">
        <f t="shared" ref="CD757:CJ759" si="331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2" t="str">
        <f t="shared" si="3311"/>
        <v/>
      </c>
      <c r="CF757" s="1322" t="str">
        <f t="shared" si="3311"/>
        <v/>
      </c>
      <c r="CG757" s="1322" t="str">
        <f t="shared" si="3311"/>
        <v/>
      </c>
      <c r="CH757" s="1322" t="str">
        <f t="shared" si="3311"/>
        <v/>
      </c>
      <c r="CI757" s="1323" t="str">
        <f t="shared" si="3311"/>
        <v/>
      </c>
      <c r="CJ757" s="1322" t="str">
        <f t="shared" si="3311"/>
        <v/>
      </c>
      <c r="CK757" s="1322" t="str">
        <f t="shared" ref="CK757:CN759" si="331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2" t="str">
        <f t="shared" si="3312"/>
        <v/>
      </c>
      <c r="CM757" s="1322" t="str">
        <f t="shared" si="3312"/>
        <v/>
      </c>
      <c r="CN757" s="1321" t="str">
        <f t="shared" si="3312"/>
        <v/>
      </c>
      <c r="CO757" s="542" t="str">
        <f t="shared" ref="CO757:CW760" si="331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3"/>
        <v/>
      </c>
      <c r="CQ757" s="543" t="str">
        <f t="shared" si="3313"/>
        <v/>
      </c>
      <c r="CR757" s="543" t="str">
        <f t="shared" si="3313"/>
        <v/>
      </c>
      <c r="CS757" s="543" t="str">
        <f t="shared" si="3313"/>
        <v/>
      </c>
      <c r="CT757" s="543" t="str">
        <f t="shared" si="3313"/>
        <v/>
      </c>
      <c r="CU757" s="544" t="str">
        <f t="shared" si="3313"/>
        <v/>
      </c>
      <c r="CV757" s="544" t="str">
        <f t="shared" si="3313"/>
        <v/>
      </c>
      <c r="CW757" s="544" t="str">
        <f t="shared" si="3313"/>
        <v/>
      </c>
      <c r="CX757" s="543" t="str">
        <f t="shared" ref="CX757:DD760" si="331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4"/>
        <v/>
      </c>
      <c r="CZ757" s="543" t="str">
        <f t="shared" si="3314"/>
        <v/>
      </c>
      <c r="DA757" s="543" t="str">
        <f t="shared" si="3314"/>
        <v/>
      </c>
      <c r="DB757" s="543" t="str">
        <f t="shared" si="3314"/>
        <v/>
      </c>
      <c r="DC757" s="542" t="str">
        <f t="shared" si="3314"/>
        <v/>
      </c>
      <c r="DD757" s="541" t="str">
        <f t="shared" si="3314"/>
        <v/>
      </c>
      <c r="DE757" s="645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297"/>
        <v/>
      </c>
      <c r="CA758" s="590" t="str">
        <f t="shared" si="3298"/>
        <v/>
      </c>
      <c r="CB758" s="590" t="str">
        <f t="shared" si="3299"/>
        <v/>
      </c>
      <c r="CC758" s="680" t="str">
        <f t="shared" si="3300"/>
        <v/>
      </c>
      <c r="CD758" s="1321" t="str">
        <f t="shared" si="3311"/>
        <v/>
      </c>
      <c r="CE758" s="1322" t="str">
        <f t="shared" si="3311"/>
        <v/>
      </c>
      <c r="CF758" s="1322" t="str">
        <f t="shared" si="3311"/>
        <v/>
      </c>
      <c r="CG758" s="1322" t="str">
        <f t="shared" si="3311"/>
        <v/>
      </c>
      <c r="CH758" s="1322" t="str">
        <f t="shared" si="3311"/>
        <v/>
      </c>
      <c r="CI758" s="1323" t="str">
        <f t="shared" si="3311"/>
        <v/>
      </c>
      <c r="CJ758" s="1322" t="str">
        <f t="shared" si="3311"/>
        <v/>
      </c>
      <c r="CK758" s="1322" t="str">
        <f t="shared" si="3312"/>
        <v/>
      </c>
      <c r="CL758" s="1322" t="str">
        <f t="shared" si="3312"/>
        <v/>
      </c>
      <c r="CM758" s="1322" t="str">
        <f t="shared" si="3312"/>
        <v/>
      </c>
      <c r="CN758" s="1321" t="str">
        <f t="shared" si="3312"/>
        <v/>
      </c>
      <c r="CO758" s="542" t="str">
        <f t="shared" si="3313"/>
        <v/>
      </c>
      <c r="CP758" s="543" t="str">
        <f t="shared" si="3313"/>
        <v/>
      </c>
      <c r="CQ758" s="543" t="str">
        <f t="shared" si="3313"/>
        <v/>
      </c>
      <c r="CR758" s="543" t="str">
        <f t="shared" si="3313"/>
        <v/>
      </c>
      <c r="CS758" s="543" t="str">
        <f t="shared" si="3313"/>
        <v/>
      </c>
      <c r="CT758" s="543" t="str">
        <f t="shared" si="3313"/>
        <v/>
      </c>
      <c r="CU758" s="544" t="str">
        <f t="shared" si="3313"/>
        <v/>
      </c>
      <c r="CV758" s="544" t="str">
        <f t="shared" si="3313"/>
        <v/>
      </c>
      <c r="CW758" s="544" t="str">
        <f t="shared" si="3313"/>
        <v/>
      </c>
      <c r="CX758" s="543" t="str">
        <f t="shared" si="3314"/>
        <v/>
      </c>
      <c r="CY758" s="543" t="str">
        <f t="shared" si="3314"/>
        <v/>
      </c>
      <c r="CZ758" s="543" t="str">
        <f t="shared" si="3314"/>
        <v/>
      </c>
      <c r="DA758" s="543" t="str">
        <f t="shared" si="3314"/>
        <v/>
      </c>
      <c r="DB758" s="543" t="str">
        <f t="shared" si="3314"/>
        <v/>
      </c>
      <c r="DC758" s="542" t="str">
        <f t="shared" si="3314"/>
        <v/>
      </c>
      <c r="DD758" s="541" t="str">
        <f t="shared" si="3314"/>
        <v/>
      </c>
      <c r="DE758" s="645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0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297"/>
        <v/>
      </c>
      <c r="CA759" s="590" t="str">
        <f t="shared" si="3298"/>
        <v/>
      </c>
      <c r="CB759" s="590" t="str">
        <f t="shared" si="3299"/>
        <v/>
      </c>
      <c r="CC759" s="680" t="str">
        <f t="shared" si="3300"/>
        <v/>
      </c>
      <c r="CD759" s="1321" t="str">
        <f t="shared" si="3311"/>
        <v/>
      </c>
      <c r="CE759" s="1322" t="str">
        <f t="shared" si="3311"/>
        <v/>
      </c>
      <c r="CF759" s="1322" t="str">
        <f t="shared" si="3311"/>
        <v/>
      </c>
      <c r="CG759" s="1322" t="str">
        <f t="shared" si="3311"/>
        <v/>
      </c>
      <c r="CH759" s="1322" t="str">
        <f t="shared" si="3311"/>
        <v/>
      </c>
      <c r="CI759" s="1323" t="str">
        <f t="shared" si="3311"/>
        <v/>
      </c>
      <c r="CJ759" s="1322" t="str">
        <f t="shared" si="3311"/>
        <v/>
      </c>
      <c r="CK759" s="1322" t="str">
        <f t="shared" si="3312"/>
        <v/>
      </c>
      <c r="CL759" s="1322" t="str">
        <f t="shared" si="3312"/>
        <v/>
      </c>
      <c r="CM759" s="1322" t="str">
        <f t="shared" si="3312"/>
        <v/>
      </c>
      <c r="CN759" s="1321" t="str">
        <f t="shared" si="3312"/>
        <v/>
      </c>
      <c r="CO759" s="542" t="str">
        <f t="shared" si="3313"/>
        <v/>
      </c>
      <c r="CP759" s="543" t="str">
        <f t="shared" si="3313"/>
        <v/>
      </c>
      <c r="CQ759" s="543" t="str">
        <f t="shared" si="3313"/>
        <v/>
      </c>
      <c r="CR759" s="543" t="str">
        <f t="shared" si="3313"/>
        <v/>
      </c>
      <c r="CS759" s="543" t="str">
        <f t="shared" si="3313"/>
        <v/>
      </c>
      <c r="CT759" s="543" t="str">
        <f t="shared" si="3313"/>
        <v/>
      </c>
      <c r="CU759" s="544" t="str">
        <f t="shared" si="3313"/>
        <v/>
      </c>
      <c r="CV759" s="544" t="str">
        <f t="shared" si="3313"/>
        <v/>
      </c>
      <c r="CW759" s="544" t="str">
        <f t="shared" si="3313"/>
        <v/>
      </c>
      <c r="CX759" s="543" t="str">
        <f t="shared" si="3314"/>
        <v/>
      </c>
      <c r="CY759" s="543" t="str">
        <f t="shared" si="3314"/>
        <v/>
      </c>
      <c r="CZ759" s="543" t="str">
        <f t="shared" si="3314"/>
        <v/>
      </c>
      <c r="DA759" s="543" t="str">
        <f t="shared" si="3314"/>
        <v/>
      </c>
      <c r="DB759" s="543" t="str">
        <f t="shared" si="3314"/>
        <v/>
      </c>
      <c r="DC759" s="542" t="str">
        <f t="shared" si="3314"/>
        <v/>
      </c>
      <c r="DD759" s="541" t="str">
        <f t="shared" si="3314"/>
        <v/>
      </c>
      <c r="DE759" s="645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8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6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6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6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6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297"/>
        <v>0</v>
      </c>
      <c r="CA760" s="590">
        <f t="shared" si="3298"/>
        <v>0</v>
      </c>
      <c r="CB760" s="590">
        <f t="shared" si="3299"/>
        <v>256</v>
      </c>
      <c r="CC760" s="680">
        <f t="shared" si="3300"/>
        <v>4413.333333333333</v>
      </c>
      <c r="CD760" s="1321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2">
        <f t="shared" ref="CE760:CN760" si="331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2">
        <f t="shared" si="3315"/>
        <v>1200</v>
      </c>
      <c r="CG760" s="1322">
        <f t="shared" si="3315"/>
        <v>3600</v>
      </c>
      <c r="CH760" s="1322">
        <f t="shared" si="3315"/>
        <v>4320</v>
      </c>
      <c r="CI760" s="1323">
        <f t="shared" si="3315"/>
        <v>4320</v>
      </c>
      <c r="CJ760" s="1322">
        <f t="shared" si="3315"/>
        <v>5400</v>
      </c>
      <c r="CK760" s="1322">
        <f t="shared" si="3315"/>
        <v>6480</v>
      </c>
      <c r="CL760" s="1322">
        <f t="shared" si="3315"/>
        <v>7200</v>
      </c>
      <c r="CM760" s="1322">
        <f t="shared" si="3315"/>
        <v>7200</v>
      </c>
      <c r="CN760" s="1321">
        <f t="shared" si="3315"/>
        <v>14940</v>
      </c>
      <c r="CO760" s="542" t="str">
        <f t="shared" si="3313"/>
        <v/>
      </c>
      <c r="CP760" s="543" t="str">
        <f t="shared" si="3313"/>
        <v/>
      </c>
      <c r="CQ760" s="543">
        <f t="shared" si="3313"/>
        <v>0</v>
      </c>
      <c r="CR760" s="543">
        <f t="shared" si="3313"/>
        <v>0</v>
      </c>
      <c r="CS760" s="543">
        <f t="shared" si="3313"/>
        <v>1200</v>
      </c>
      <c r="CT760" s="543">
        <f t="shared" si="3313"/>
        <v>3600</v>
      </c>
      <c r="CU760" s="544">
        <f t="shared" si="3313"/>
        <v>4320</v>
      </c>
      <c r="CV760" s="544">
        <f t="shared" si="3313"/>
        <v>4320</v>
      </c>
      <c r="CW760" s="544">
        <f t="shared" si="3313"/>
        <v>5400</v>
      </c>
      <c r="CX760" s="543">
        <f t="shared" si="3314"/>
        <v>6480</v>
      </c>
      <c r="CY760" s="543">
        <f t="shared" si="3314"/>
        <v>7200</v>
      </c>
      <c r="CZ760" s="543">
        <f t="shared" si="3314"/>
        <v>7200</v>
      </c>
      <c r="DA760" s="543">
        <f t="shared" si="3314"/>
        <v>14940</v>
      </c>
      <c r="DB760" s="543" t="str">
        <f t="shared" si="3314"/>
        <v/>
      </c>
      <c r="DC760" s="542" t="str">
        <f t="shared" si="3314"/>
        <v/>
      </c>
      <c r="DD760" s="541" t="str">
        <f t="shared" si="3314"/>
        <v/>
      </c>
      <c r="DE760" s="645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1" t="s">
        <v>331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79"/>
      <c r="CD761" s="1338"/>
      <c r="CE761" s="1338"/>
      <c r="CF761" s="1338"/>
      <c r="CG761" s="1338"/>
      <c r="CH761" s="1338"/>
      <c r="CI761" s="1338"/>
      <c r="CJ761" s="1338"/>
      <c r="CK761" s="1338"/>
      <c r="CL761" s="1338"/>
      <c r="CM761" s="1338"/>
      <c r="CN761" s="1338"/>
      <c r="CO761" s="627"/>
      <c r="CP761" s="627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0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316">IF(DE762&lt;3,"",(SUM(B762:R762)-MIN(B762:R762)-MAX(B762:R762))/(DE762-2))</f>
        <v/>
      </c>
      <c r="CA762" s="590" t="str">
        <f t="shared" ref="CA762:CA776" si="3317">IF(DF762&lt;3,"",(SUM(T762:AJ762)-MIN(T762:AJ762)-MAX(T762:AJ762))/(DF762-2))</f>
        <v/>
      </c>
      <c r="CB762" s="590" t="str">
        <f t="shared" ref="CB762:CB776" si="3318">IF(DG762&lt;3,"",(SUM(AL762:BB762)-MIN(AL762:BB762)-MAX(AL762:BB762))/(DG762-2))</f>
        <v/>
      </c>
      <c r="CC762" s="680" t="str">
        <f t="shared" ref="CC762:CC776" si="3319">IF(DH762&lt;3,"",(SUM(BD762:BT762)-MIN(BD762:BT762)-MAX(BD762:BT762))/(DH762-2))</f>
        <v/>
      </c>
      <c r="CD762" s="1321" t="str">
        <f t="shared" ref="CD762:CN762" si="332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3320"/>
        <v/>
      </c>
      <c r="CF762" s="1322" t="str">
        <f t="shared" si="3320"/>
        <v/>
      </c>
      <c r="CG762" s="1322" t="str">
        <f t="shared" si="3320"/>
        <v/>
      </c>
      <c r="CH762" s="1322" t="str">
        <f t="shared" si="3320"/>
        <v/>
      </c>
      <c r="CI762" s="1323" t="str">
        <f t="shared" si="3320"/>
        <v/>
      </c>
      <c r="CJ762" s="1322" t="str">
        <f t="shared" si="3320"/>
        <v/>
      </c>
      <c r="CK762" s="1322" t="str">
        <f t="shared" si="3320"/>
        <v/>
      </c>
      <c r="CL762" s="1322" t="str">
        <f t="shared" si="3320"/>
        <v/>
      </c>
      <c r="CM762" s="1322" t="str">
        <f t="shared" si="3320"/>
        <v/>
      </c>
      <c r="CN762" s="1321" t="str">
        <f t="shared" si="3320"/>
        <v/>
      </c>
      <c r="CO762" s="542" t="str">
        <f t="shared" ref="CO762:CW765" si="332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1"/>
        <v/>
      </c>
      <c r="CQ762" s="543" t="str">
        <f t="shared" si="3321"/>
        <v/>
      </c>
      <c r="CR762" s="543" t="str">
        <f t="shared" si="3321"/>
        <v/>
      </c>
      <c r="CS762" s="543" t="str">
        <f t="shared" si="3321"/>
        <v/>
      </c>
      <c r="CT762" s="543" t="str">
        <f t="shared" si="3321"/>
        <v/>
      </c>
      <c r="CU762" s="544" t="str">
        <f t="shared" si="3321"/>
        <v/>
      </c>
      <c r="CV762" s="544" t="str">
        <f t="shared" si="3321"/>
        <v/>
      </c>
      <c r="CW762" s="544" t="str">
        <f t="shared" si="3321"/>
        <v/>
      </c>
      <c r="CX762" s="543" t="str">
        <f t="shared" ref="CX762:DD765" si="332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2"/>
        <v/>
      </c>
      <c r="CZ762" s="543" t="str">
        <f t="shared" si="3322"/>
        <v/>
      </c>
      <c r="DA762" s="543" t="str">
        <f t="shared" si="3322"/>
        <v/>
      </c>
      <c r="DB762" s="543" t="str">
        <f t="shared" si="3322"/>
        <v/>
      </c>
      <c r="DC762" s="542" t="str">
        <f t="shared" si="3322"/>
        <v/>
      </c>
      <c r="DD762" s="541" t="str">
        <f t="shared" si="3322"/>
        <v/>
      </c>
      <c r="DE762" s="645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0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316"/>
        <v/>
      </c>
      <c r="CA763" s="590" t="str">
        <f t="shared" si="3317"/>
        <v/>
      </c>
      <c r="CB763" s="590" t="str">
        <f t="shared" si="3318"/>
        <v/>
      </c>
      <c r="CC763" s="680" t="str">
        <f t="shared" si="3319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ref="CE763:CN765" si="332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2" t="str">
        <f t="shared" si="3323"/>
        <v/>
      </c>
      <c r="CG763" s="1322" t="str">
        <f t="shared" si="3323"/>
        <v/>
      </c>
      <c r="CH763" s="1322" t="str">
        <f t="shared" si="3323"/>
        <v/>
      </c>
      <c r="CI763" s="1323" t="str">
        <f t="shared" si="3323"/>
        <v/>
      </c>
      <c r="CJ763" s="1322" t="str">
        <f t="shared" si="3323"/>
        <v/>
      </c>
      <c r="CK763" s="1322" t="str">
        <f t="shared" si="3323"/>
        <v/>
      </c>
      <c r="CL763" s="1322" t="str">
        <f t="shared" si="3323"/>
        <v/>
      </c>
      <c r="CM763" s="1322" t="str">
        <f t="shared" si="3323"/>
        <v/>
      </c>
      <c r="CN763" s="1321" t="str">
        <f t="shared" si="3323"/>
        <v/>
      </c>
      <c r="CO763" s="542" t="str">
        <f t="shared" si="3321"/>
        <v/>
      </c>
      <c r="CP763" s="543" t="str">
        <f t="shared" si="3321"/>
        <v/>
      </c>
      <c r="CQ763" s="543" t="str">
        <f t="shared" si="3321"/>
        <v/>
      </c>
      <c r="CR763" s="543" t="str">
        <f t="shared" si="3321"/>
        <v/>
      </c>
      <c r="CS763" s="543" t="str">
        <f t="shared" si="3321"/>
        <v/>
      </c>
      <c r="CT763" s="543" t="str">
        <f t="shared" si="3321"/>
        <v/>
      </c>
      <c r="CU763" s="544" t="str">
        <f t="shared" si="3321"/>
        <v/>
      </c>
      <c r="CV763" s="544" t="str">
        <f t="shared" si="3321"/>
        <v/>
      </c>
      <c r="CW763" s="544" t="str">
        <f t="shared" si="3321"/>
        <v/>
      </c>
      <c r="CX763" s="543" t="str">
        <f t="shared" si="3322"/>
        <v/>
      </c>
      <c r="CY763" s="543" t="str">
        <f t="shared" si="3322"/>
        <v/>
      </c>
      <c r="CZ763" s="543" t="str">
        <f t="shared" si="3322"/>
        <v/>
      </c>
      <c r="DA763" s="543" t="str">
        <f t="shared" si="3322"/>
        <v/>
      </c>
      <c r="DB763" s="543" t="str">
        <f t="shared" si="3322"/>
        <v/>
      </c>
      <c r="DC763" s="542" t="str">
        <f t="shared" si="3322"/>
        <v/>
      </c>
      <c r="DD763" s="541" t="str">
        <f t="shared" si="3322"/>
        <v/>
      </c>
      <c r="DE763" s="645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0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316"/>
        <v/>
      </c>
      <c r="CA764" s="590" t="str">
        <f t="shared" si="3317"/>
        <v/>
      </c>
      <c r="CB764" s="590" t="str">
        <f t="shared" si="3318"/>
        <v/>
      </c>
      <c r="CC764" s="680" t="str">
        <f t="shared" si="3319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3323"/>
        <v/>
      </c>
      <c r="CF764" s="1322" t="str">
        <f t="shared" si="3323"/>
        <v/>
      </c>
      <c r="CG764" s="1322" t="str">
        <f t="shared" si="3323"/>
        <v/>
      </c>
      <c r="CH764" s="1322" t="str">
        <f t="shared" si="3323"/>
        <v/>
      </c>
      <c r="CI764" s="1323" t="str">
        <f t="shared" si="3323"/>
        <v/>
      </c>
      <c r="CJ764" s="1322" t="str">
        <f t="shared" si="3323"/>
        <v/>
      </c>
      <c r="CK764" s="1322" t="str">
        <f t="shared" si="3323"/>
        <v/>
      </c>
      <c r="CL764" s="1322" t="str">
        <f t="shared" si="3323"/>
        <v/>
      </c>
      <c r="CM764" s="1322" t="str">
        <f t="shared" si="3323"/>
        <v/>
      </c>
      <c r="CN764" s="1321" t="str">
        <f t="shared" si="3323"/>
        <v/>
      </c>
      <c r="CO764" s="542" t="str">
        <f t="shared" si="3321"/>
        <v/>
      </c>
      <c r="CP764" s="543" t="str">
        <f t="shared" si="3321"/>
        <v/>
      </c>
      <c r="CQ764" s="543" t="str">
        <f t="shared" si="3321"/>
        <v/>
      </c>
      <c r="CR764" s="543" t="str">
        <f t="shared" si="3321"/>
        <v/>
      </c>
      <c r="CS764" s="543" t="str">
        <f t="shared" si="3321"/>
        <v/>
      </c>
      <c r="CT764" s="543" t="str">
        <f t="shared" si="3321"/>
        <v/>
      </c>
      <c r="CU764" s="544" t="str">
        <f t="shared" si="3321"/>
        <v/>
      </c>
      <c r="CV764" s="544" t="str">
        <f t="shared" si="3321"/>
        <v/>
      </c>
      <c r="CW764" s="544" t="str">
        <f t="shared" si="3321"/>
        <v/>
      </c>
      <c r="CX764" s="543" t="str">
        <f t="shared" si="3322"/>
        <v/>
      </c>
      <c r="CY764" s="543" t="str">
        <f t="shared" si="3322"/>
        <v/>
      </c>
      <c r="CZ764" s="543" t="str">
        <f t="shared" si="3322"/>
        <v/>
      </c>
      <c r="DA764" s="543" t="str">
        <f t="shared" si="3322"/>
        <v/>
      </c>
      <c r="DB764" s="543" t="str">
        <f t="shared" si="3322"/>
        <v/>
      </c>
      <c r="DC764" s="542" t="str">
        <f t="shared" si="3322"/>
        <v/>
      </c>
      <c r="DD764" s="541" t="str">
        <f t="shared" si="3322"/>
        <v/>
      </c>
      <c r="DE764" s="645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2" t="s">
        <v>318</v>
      </c>
      <c r="B765" s="600" t="str">
        <f t="shared" ref="B765:R765" si="3324">IF(B762="","",B762*B763*B764)</f>
        <v/>
      </c>
      <c r="C765" s="600" t="str">
        <f t="shared" si="3324"/>
        <v/>
      </c>
      <c r="D765" s="600" t="str">
        <f t="shared" si="3324"/>
        <v/>
      </c>
      <c r="E765" s="600" t="str">
        <f t="shared" si="3324"/>
        <v/>
      </c>
      <c r="F765" s="600" t="str">
        <f t="shared" si="3324"/>
        <v/>
      </c>
      <c r="G765" s="600" t="str">
        <f t="shared" si="3324"/>
        <v/>
      </c>
      <c r="H765" s="600" t="str">
        <f t="shared" si="3324"/>
        <v/>
      </c>
      <c r="I765" s="600" t="str">
        <f t="shared" si="3324"/>
        <v/>
      </c>
      <c r="J765" s="600" t="str">
        <f t="shared" si="3324"/>
        <v/>
      </c>
      <c r="K765" s="600" t="str">
        <f t="shared" si="3324"/>
        <v/>
      </c>
      <c r="L765" s="600" t="str">
        <f t="shared" si="3324"/>
        <v/>
      </c>
      <c r="M765" s="600" t="str">
        <f t="shared" si="3324"/>
        <v/>
      </c>
      <c r="N765" s="600" t="str">
        <f t="shared" si="3324"/>
        <v/>
      </c>
      <c r="O765" s="600" t="str">
        <f t="shared" si="3324"/>
        <v/>
      </c>
      <c r="P765" s="600" t="str">
        <f t="shared" si="3324"/>
        <v/>
      </c>
      <c r="Q765" s="600" t="str">
        <f t="shared" si="3324"/>
        <v/>
      </c>
      <c r="R765" s="600" t="str">
        <f t="shared" si="3324"/>
        <v/>
      </c>
      <c r="S765" s="639"/>
      <c r="T765" s="600" t="str">
        <f t="shared" ref="T765:AD765" si="3325">IF(T762="","",T762*T763*T764)</f>
        <v/>
      </c>
      <c r="U765" s="600" t="str">
        <f t="shared" si="3325"/>
        <v/>
      </c>
      <c r="V765" s="600" t="str">
        <f t="shared" si="3325"/>
        <v/>
      </c>
      <c r="W765" s="600" t="str">
        <f t="shared" si="3325"/>
        <v/>
      </c>
      <c r="X765" s="600" t="str">
        <f t="shared" si="3325"/>
        <v/>
      </c>
      <c r="Y765" s="600" t="str">
        <f t="shared" si="3325"/>
        <v/>
      </c>
      <c r="Z765" s="600" t="str">
        <f t="shared" si="3325"/>
        <v/>
      </c>
      <c r="AA765" s="600" t="str">
        <f t="shared" si="3325"/>
        <v/>
      </c>
      <c r="AB765" s="600" t="str">
        <f t="shared" si="3325"/>
        <v/>
      </c>
      <c r="AC765" s="600" t="str">
        <f t="shared" si="3325"/>
        <v/>
      </c>
      <c r="AD765" s="600" t="str">
        <f t="shared" si="3325"/>
        <v/>
      </c>
      <c r="AE765" s="600"/>
      <c r="AF765" s="600"/>
      <c r="AG765" s="600"/>
      <c r="AH765" s="600"/>
      <c r="AI765" s="600"/>
      <c r="AJ765" s="600"/>
      <c r="AK765" s="639"/>
      <c r="AL765" s="600" t="str">
        <f t="shared" ref="AL765:AV765" si="3326">IF(AL762="","",AL762*AL763*AL764)</f>
        <v/>
      </c>
      <c r="AM765" s="600" t="str">
        <f t="shared" si="3326"/>
        <v/>
      </c>
      <c r="AN765" s="600" t="str">
        <f t="shared" si="3326"/>
        <v/>
      </c>
      <c r="AO765" s="600" t="str">
        <f t="shared" si="3326"/>
        <v/>
      </c>
      <c r="AP765" s="600" t="str">
        <f t="shared" si="3326"/>
        <v/>
      </c>
      <c r="AQ765" s="600" t="str">
        <f t="shared" si="3326"/>
        <v/>
      </c>
      <c r="AR765" s="600" t="str">
        <f t="shared" si="3326"/>
        <v/>
      </c>
      <c r="AS765" s="600" t="str">
        <f t="shared" si="3326"/>
        <v/>
      </c>
      <c r="AT765" s="600" t="str">
        <f t="shared" si="3326"/>
        <v/>
      </c>
      <c r="AU765" s="600" t="str">
        <f t="shared" si="3326"/>
        <v/>
      </c>
      <c r="AV765" s="600" t="str">
        <f t="shared" si="3326"/>
        <v/>
      </c>
      <c r="AW765" s="600"/>
      <c r="AX765" s="600"/>
      <c r="AY765" s="600"/>
      <c r="AZ765" s="600"/>
      <c r="BA765" s="600"/>
      <c r="BB765" s="600"/>
      <c r="BC765" s="639"/>
      <c r="BD765" s="600" t="str">
        <f t="shared" ref="BD765:BN765" si="3327">IF(BD762="","",BD762*BD763*BD764)</f>
        <v/>
      </c>
      <c r="BE765" s="600" t="str">
        <f t="shared" si="3327"/>
        <v/>
      </c>
      <c r="BF765" s="600" t="str">
        <f t="shared" si="3327"/>
        <v/>
      </c>
      <c r="BG765" s="600" t="str">
        <f t="shared" si="3327"/>
        <v/>
      </c>
      <c r="BH765" s="600" t="str">
        <f t="shared" si="3327"/>
        <v/>
      </c>
      <c r="BI765" s="600" t="str">
        <f t="shared" si="3327"/>
        <v/>
      </c>
      <c r="BJ765" s="600" t="str">
        <f t="shared" si="3327"/>
        <v/>
      </c>
      <c r="BK765" s="600" t="str">
        <f t="shared" si="3327"/>
        <v/>
      </c>
      <c r="BL765" s="600" t="str">
        <f t="shared" si="3327"/>
        <v/>
      </c>
      <c r="BM765" s="600" t="str">
        <f t="shared" si="3327"/>
        <v/>
      </c>
      <c r="BN765" s="600" t="str">
        <f t="shared" si="3327"/>
        <v/>
      </c>
      <c r="BO765" s="600"/>
      <c r="BP765" s="600"/>
      <c r="BQ765" s="600"/>
      <c r="BR765" s="600"/>
      <c r="BS765" s="600"/>
      <c r="BT765" s="600"/>
      <c r="BU765" s="639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6"/>
        <v/>
      </c>
      <c r="CA765" s="590" t="str">
        <f t="shared" si="3317"/>
        <v/>
      </c>
      <c r="CB765" s="590" t="str">
        <f t="shared" si="3318"/>
        <v/>
      </c>
      <c r="CC765" s="680" t="str">
        <f t="shared" si="3319"/>
        <v/>
      </c>
      <c r="CD765" s="1321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2" t="str">
        <f t="shared" si="3323"/>
        <v/>
      </c>
      <c r="CF765" s="1322" t="str">
        <f t="shared" si="3323"/>
        <v/>
      </c>
      <c r="CG765" s="1322" t="str">
        <f t="shared" si="3323"/>
        <v/>
      </c>
      <c r="CH765" s="1322" t="str">
        <f t="shared" si="3323"/>
        <v/>
      </c>
      <c r="CI765" s="1323" t="str">
        <f t="shared" si="3323"/>
        <v/>
      </c>
      <c r="CJ765" s="1322" t="str">
        <f t="shared" si="3323"/>
        <v/>
      </c>
      <c r="CK765" s="1322" t="str">
        <f t="shared" si="3323"/>
        <v/>
      </c>
      <c r="CL765" s="1322" t="str">
        <f t="shared" si="3323"/>
        <v/>
      </c>
      <c r="CM765" s="1322" t="str">
        <f t="shared" si="3323"/>
        <v/>
      </c>
      <c r="CN765" s="1321" t="str">
        <f t="shared" si="3323"/>
        <v/>
      </c>
      <c r="CO765" s="542" t="str">
        <f t="shared" si="3321"/>
        <v/>
      </c>
      <c r="CP765" s="543" t="str">
        <f t="shared" si="3321"/>
        <v/>
      </c>
      <c r="CQ765" s="543" t="str">
        <f t="shared" si="3321"/>
        <v/>
      </c>
      <c r="CR765" s="543" t="str">
        <f t="shared" si="3321"/>
        <v/>
      </c>
      <c r="CS765" s="543" t="str">
        <f t="shared" si="3321"/>
        <v/>
      </c>
      <c r="CT765" s="543" t="str">
        <f t="shared" si="3321"/>
        <v/>
      </c>
      <c r="CU765" s="544" t="str">
        <f t="shared" si="3321"/>
        <v/>
      </c>
      <c r="CV765" s="544" t="str">
        <f t="shared" si="3321"/>
        <v/>
      </c>
      <c r="CW765" s="544" t="str">
        <f t="shared" si="3321"/>
        <v/>
      </c>
      <c r="CX765" s="543" t="str">
        <f t="shared" si="3322"/>
        <v/>
      </c>
      <c r="CY765" s="543" t="str">
        <f t="shared" si="3322"/>
        <v/>
      </c>
      <c r="CZ765" s="543" t="str">
        <f t="shared" si="3322"/>
        <v/>
      </c>
      <c r="DA765" s="543" t="str">
        <f t="shared" si="3322"/>
        <v/>
      </c>
      <c r="DB765" s="543" t="str">
        <f t="shared" si="3322"/>
        <v/>
      </c>
      <c r="DC765" s="542" t="str">
        <f t="shared" si="3322"/>
        <v/>
      </c>
      <c r="DD765" s="541" t="str">
        <f t="shared" si="3322"/>
        <v/>
      </c>
      <c r="DE765" s="645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2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316"/>
        <v/>
      </c>
      <c r="CA766" s="582" t="str">
        <f t="shared" si="3317"/>
        <v/>
      </c>
      <c r="CB766" s="582" t="str">
        <f t="shared" si="3318"/>
        <v/>
      </c>
      <c r="CC766" s="679" t="str">
        <f t="shared" si="3319"/>
        <v/>
      </c>
      <c r="CD766" s="1328"/>
      <c r="CE766" s="1328"/>
      <c r="CF766" s="1328"/>
      <c r="CG766" s="1328"/>
      <c r="CH766" s="1328"/>
      <c r="CI766" s="1328"/>
      <c r="CJ766" s="1328"/>
      <c r="CK766" s="1328"/>
      <c r="CL766" s="1328"/>
      <c r="CM766" s="1328"/>
      <c r="CN766" s="1328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0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316"/>
        <v/>
      </c>
      <c r="CA767" s="590" t="str">
        <f t="shared" si="3317"/>
        <v/>
      </c>
      <c r="CB767" s="590" t="str">
        <f t="shared" si="3318"/>
        <v/>
      </c>
      <c r="CC767" s="680" t="str">
        <f t="shared" si="3319"/>
        <v/>
      </c>
      <c r="CD767" s="1321" t="str">
        <f t="shared" ref="CD767:CN767" si="332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3328"/>
        <v/>
      </c>
      <c r="CF767" s="1322" t="str">
        <f t="shared" si="3328"/>
        <v/>
      </c>
      <c r="CG767" s="1322" t="str">
        <f t="shared" si="3328"/>
        <v/>
      </c>
      <c r="CH767" s="1322" t="str">
        <f t="shared" si="3328"/>
        <v/>
      </c>
      <c r="CI767" s="1323" t="str">
        <f t="shared" si="3328"/>
        <v/>
      </c>
      <c r="CJ767" s="1322" t="str">
        <f t="shared" si="3328"/>
        <v/>
      </c>
      <c r="CK767" s="1322" t="str">
        <f t="shared" si="3328"/>
        <v/>
      </c>
      <c r="CL767" s="1322" t="str">
        <f t="shared" si="3328"/>
        <v/>
      </c>
      <c r="CM767" s="1322" t="str">
        <f t="shared" si="3328"/>
        <v/>
      </c>
      <c r="CN767" s="1321" t="str">
        <f t="shared" si="3328"/>
        <v/>
      </c>
      <c r="CO767" s="542" t="str">
        <f t="shared" ref="CO767:CW770" si="332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29"/>
        <v/>
      </c>
      <c r="CQ767" s="543" t="str">
        <f t="shared" si="3329"/>
        <v/>
      </c>
      <c r="CR767" s="543" t="str">
        <f t="shared" si="3329"/>
        <v/>
      </c>
      <c r="CS767" s="543" t="str">
        <f t="shared" si="3329"/>
        <v/>
      </c>
      <c r="CT767" s="543" t="str">
        <f t="shared" si="3329"/>
        <v/>
      </c>
      <c r="CU767" s="544" t="str">
        <f t="shared" si="3329"/>
        <v/>
      </c>
      <c r="CV767" s="544" t="str">
        <f t="shared" si="3329"/>
        <v/>
      </c>
      <c r="CW767" s="544" t="str">
        <f t="shared" si="3329"/>
        <v/>
      </c>
      <c r="CX767" s="543" t="str">
        <f t="shared" ref="CX767:DD770" si="333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0"/>
        <v/>
      </c>
      <c r="CZ767" s="543" t="str">
        <f t="shared" si="3330"/>
        <v/>
      </c>
      <c r="DA767" s="543" t="str">
        <f t="shared" si="3330"/>
        <v/>
      </c>
      <c r="DB767" s="543" t="str">
        <f t="shared" si="3330"/>
        <v/>
      </c>
      <c r="DC767" s="542" t="str">
        <f t="shared" si="3330"/>
        <v/>
      </c>
      <c r="DD767" s="541" t="str">
        <f t="shared" si="3330"/>
        <v/>
      </c>
      <c r="DE767" s="645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0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316"/>
        <v/>
      </c>
      <c r="CA768" s="590" t="str">
        <f t="shared" si="3317"/>
        <v/>
      </c>
      <c r="CB768" s="590" t="str">
        <f t="shared" si="3318"/>
        <v/>
      </c>
      <c r="CC768" s="680" t="str">
        <f t="shared" si="3319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ref="CE768:CN770" si="333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2" t="str">
        <f t="shared" si="3331"/>
        <v/>
      </c>
      <c r="CG768" s="1322" t="str">
        <f t="shared" si="3331"/>
        <v/>
      </c>
      <c r="CH768" s="1322" t="str">
        <f t="shared" si="3331"/>
        <v/>
      </c>
      <c r="CI768" s="1323" t="str">
        <f t="shared" si="3331"/>
        <v/>
      </c>
      <c r="CJ768" s="1322" t="str">
        <f t="shared" si="3331"/>
        <v/>
      </c>
      <c r="CK768" s="1322" t="str">
        <f t="shared" si="3331"/>
        <v/>
      </c>
      <c r="CL768" s="1322" t="str">
        <f t="shared" si="3331"/>
        <v/>
      </c>
      <c r="CM768" s="1322" t="str">
        <f t="shared" si="3331"/>
        <v/>
      </c>
      <c r="CN768" s="1321" t="str">
        <f t="shared" si="3331"/>
        <v/>
      </c>
      <c r="CO768" s="542" t="str">
        <f t="shared" si="3329"/>
        <v/>
      </c>
      <c r="CP768" s="543" t="str">
        <f t="shared" si="3329"/>
        <v/>
      </c>
      <c r="CQ768" s="543" t="str">
        <f t="shared" si="3329"/>
        <v/>
      </c>
      <c r="CR768" s="543" t="str">
        <f t="shared" si="3329"/>
        <v/>
      </c>
      <c r="CS768" s="543" t="str">
        <f t="shared" si="3329"/>
        <v/>
      </c>
      <c r="CT768" s="543" t="str">
        <f t="shared" si="3329"/>
        <v/>
      </c>
      <c r="CU768" s="544" t="str">
        <f t="shared" si="3329"/>
        <v/>
      </c>
      <c r="CV768" s="544" t="str">
        <f t="shared" si="3329"/>
        <v/>
      </c>
      <c r="CW768" s="544" t="str">
        <f t="shared" si="3329"/>
        <v/>
      </c>
      <c r="CX768" s="543" t="str">
        <f t="shared" si="3330"/>
        <v/>
      </c>
      <c r="CY768" s="543" t="str">
        <f t="shared" si="3330"/>
        <v/>
      </c>
      <c r="CZ768" s="543" t="str">
        <f t="shared" si="3330"/>
        <v/>
      </c>
      <c r="DA768" s="543" t="str">
        <f t="shared" si="3330"/>
        <v/>
      </c>
      <c r="DB768" s="543" t="str">
        <f t="shared" si="3330"/>
        <v/>
      </c>
      <c r="DC768" s="542" t="str">
        <f t="shared" si="3330"/>
        <v/>
      </c>
      <c r="DD768" s="541" t="str">
        <f t="shared" si="3330"/>
        <v/>
      </c>
      <c r="DE768" s="645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0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316"/>
        <v/>
      </c>
      <c r="CA769" s="590" t="str">
        <f t="shared" si="3317"/>
        <v/>
      </c>
      <c r="CB769" s="590" t="str">
        <f t="shared" si="3318"/>
        <v/>
      </c>
      <c r="CC769" s="680" t="str">
        <f t="shared" si="3319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3331"/>
        <v/>
      </c>
      <c r="CF769" s="1322" t="str">
        <f t="shared" si="3331"/>
        <v/>
      </c>
      <c r="CG769" s="1322" t="str">
        <f t="shared" si="3331"/>
        <v/>
      </c>
      <c r="CH769" s="1322" t="str">
        <f t="shared" si="3331"/>
        <v/>
      </c>
      <c r="CI769" s="1323" t="str">
        <f t="shared" si="3331"/>
        <v/>
      </c>
      <c r="CJ769" s="1322" t="str">
        <f t="shared" si="3331"/>
        <v/>
      </c>
      <c r="CK769" s="1322" t="str">
        <f t="shared" si="3331"/>
        <v/>
      </c>
      <c r="CL769" s="1322" t="str">
        <f t="shared" si="3331"/>
        <v/>
      </c>
      <c r="CM769" s="1322" t="str">
        <f t="shared" si="3331"/>
        <v/>
      </c>
      <c r="CN769" s="1321" t="str">
        <f t="shared" si="3331"/>
        <v/>
      </c>
      <c r="CO769" s="542" t="str">
        <f t="shared" si="3329"/>
        <v/>
      </c>
      <c r="CP769" s="543" t="str">
        <f t="shared" si="3329"/>
        <v/>
      </c>
      <c r="CQ769" s="543" t="str">
        <f t="shared" si="3329"/>
        <v/>
      </c>
      <c r="CR769" s="543" t="str">
        <f t="shared" si="3329"/>
        <v/>
      </c>
      <c r="CS769" s="543" t="str">
        <f t="shared" si="3329"/>
        <v/>
      </c>
      <c r="CT769" s="543" t="str">
        <f t="shared" si="3329"/>
        <v/>
      </c>
      <c r="CU769" s="544" t="str">
        <f t="shared" si="3329"/>
        <v/>
      </c>
      <c r="CV769" s="544" t="str">
        <f t="shared" si="3329"/>
        <v/>
      </c>
      <c r="CW769" s="544" t="str">
        <f t="shared" si="3329"/>
        <v/>
      </c>
      <c r="CX769" s="543" t="str">
        <f t="shared" si="3330"/>
        <v/>
      </c>
      <c r="CY769" s="543" t="str">
        <f t="shared" si="3330"/>
        <v/>
      </c>
      <c r="CZ769" s="543" t="str">
        <f t="shared" si="3330"/>
        <v/>
      </c>
      <c r="DA769" s="543" t="str">
        <f t="shared" si="3330"/>
        <v/>
      </c>
      <c r="DB769" s="543" t="str">
        <f t="shared" si="3330"/>
        <v/>
      </c>
      <c r="DC769" s="542" t="str">
        <f t="shared" si="3330"/>
        <v/>
      </c>
      <c r="DD769" s="541" t="str">
        <f t="shared" si="3330"/>
        <v/>
      </c>
      <c r="DE769" s="645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2" t="s">
        <v>318</v>
      </c>
      <c r="B770" s="600" t="str">
        <f t="shared" ref="B770:R770" si="3332">IF(B767="","",B767*B768*B769)</f>
        <v/>
      </c>
      <c r="C770" s="600" t="str">
        <f t="shared" si="3332"/>
        <v/>
      </c>
      <c r="D770" s="600" t="str">
        <f t="shared" si="3332"/>
        <v/>
      </c>
      <c r="E770" s="600" t="str">
        <f t="shared" si="3332"/>
        <v/>
      </c>
      <c r="F770" s="600" t="str">
        <f t="shared" si="3332"/>
        <v/>
      </c>
      <c r="G770" s="600" t="str">
        <f t="shared" si="3332"/>
        <v/>
      </c>
      <c r="H770" s="600" t="str">
        <f t="shared" si="3332"/>
        <v/>
      </c>
      <c r="I770" s="600" t="str">
        <f t="shared" si="3332"/>
        <v/>
      </c>
      <c r="J770" s="600" t="str">
        <f t="shared" si="3332"/>
        <v/>
      </c>
      <c r="K770" s="600" t="str">
        <f t="shared" si="3332"/>
        <v/>
      </c>
      <c r="L770" s="600" t="str">
        <f t="shared" si="3332"/>
        <v/>
      </c>
      <c r="M770" s="600" t="str">
        <f t="shared" si="3332"/>
        <v/>
      </c>
      <c r="N770" s="600" t="str">
        <f t="shared" si="3332"/>
        <v/>
      </c>
      <c r="O770" s="600" t="str">
        <f t="shared" si="3332"/>
        <v/>
      </c>
      <c r="P770" s="600" t="str">
        <f t="shared" si="3332"/>
        <v/>
      </c>
      <c r="Q770" s="600" t="str">
        <f t="shared" si="3332"/>
        <v/>
      </c>
      <c r="R770" s="600" t="str">
        <f t="shared" si="3332"/>
        <v/>
      </c>
      <c r="S770" s="639"/>
      <c r="T770" s="600" t="str">
        <f t="shared" ref="T770:AD770" si="3333">IF(T767="","",T767*T768*T769)</f>
        <v/>
      </c>
      <c r="U770" s="600" t="str">
        <f t="shared" si="3333"/>
        <v/>
      </c>
      <c r="V770" s="600" t="str">
        <f t="shared" si="3333"/>
        <v/>
      </c>
      <c r="W770" s="600" t="str">
        <f t="shared" si="3333"/>
        <v/>
      </c>
      <c r="X770" s="600" t="str">
        <f t="shared" si="3333"/>
        <v/>
      </c>
      <c r="Y770" s="600" t="str">
        <f t="shared" si="3333"/>
        <v/>
      </c>
      <c r="Z770" s="600" t="str">
        <f t="shared" si="3333"/>
        <v/>
      </c>
      <c r="AA770" s="600" t="str">
        <f t="shared" si="3333"/>
        <v/>
      </c>
      <c r="AB770" s="600" t="str">
        <f t="shared" si="3333"/>
        <v/>
      </c>
      <c r="AC770" s="600" t="str">
        <f t="shared" si="3333"/>
        <v/>
      </c>
      <c r="AD770" s="600" t="str">
        <f t="shared" si="3333"/>
        <v/>
      </c>
      <c r="AE770" s="600"/>
      <c r="AF770" s="600"/>
      <c r="AG770" s="600"/>
      <c r="AH770" s="600"/>
      <c r="AI770" s="600"/>
      <c r="AJ770" s="600"/>
      <c r="AK770" s="639"/>
      <c r="AL770" s="600" t="str">
        <f t="shared" ref="AL770:AV770" si="3334">IF(AL767="","",AL767*AL768*AL769)</f>
        <v/>
      </c>
      <c r="AM770" s="600" t="str">
        <f t="shared" si="3334"/>
        <v/>
      </c>
      <c r="AN770" s="600" t="str">
        <f t="shared" si="3334"/>
        <v/>
      </c>
      <c r="AO770" s="600" t="str">
        <f t="shared" si="3334"/>
        <v/>
      </c>
      <c r="AP770" s="600" t="str">
        <f t="shared" si="3334"/>
        <v/>
      </c>
      <c r="AQ770" s="600" t="str">
        <f t="shared" si="3334"/>
        <v/>
      </c>
      <c r="AR770" s="600" t="str">
        <f t="shared" si="3334"/>
        <v/>
      </c>
      <c r="AS770" s="600" t="str">
        <f t="shared" si="3334"/>
        <v/>
      </c>
      <c r="AT770" s="600" t="str">
        <f t="shared" si="3334"/>
        <v/>
      </c>
      <c r="AU770" s="600" t="str">
        <f t="shared" si="3334"/>
        <v/>
      </c>
      <c r="AV770" s="600" t="str">
        <f t="shared" si="3334"/>
        <v/>
      </c>
      <c r="AW770" s="600"/>
      <c r="AX770" s="600"/>
      <c r="AY770" s="600"/>
      <c r="AZ770" s="600"/>
      <c r="BA770" s="600"/>
      <c r="BB770" s="600"/>
      <c r="BC770" s="639"/>
      <c r="BD770" s="600" t="str">
        <f t="shared" ref="BD770:BN770" si="3335">IF(BD767="","",BD767*BD768*BD769)</f>
        <v/>
      </c>
      <c r="BE770" s="600" t="str">
        <f t="shared" si="3335"/>
        <v/>
      </c>
      <c r="BF770" s="600" t="str">
        <f t="shared" si="3335"/>
        <v/>
      </c>
      <c r="BG770" s="600" t="str">
        <f t="shared" si="3335"/>
        <v/>
      </c>
      <c r="BH770" s="600" t="str">
        <f t="shared" si="3335"/>
        <v/>
      </c>
      <c r="BI770" s="600" t="str">
        <f t="shared" si="3335"/>
        <v/>
      </c>
      <c r="BJ770" s="600" t="str">
        <f t="shared" si="3335"/>
        <v/>
      </c>
      <c r="BK770" s="600" t="str">
        <f t="shared" si="3335"/>
        <v/>
      </c>
      <c r="BL770" s="600" t="str">
        <f t="shared" si="3335"/>
        <v/>
      </c>
      <c r="BM770" s="600" t="str">
        <f t="shared" si="3335"/>
        <v/>
      </c>
      <c r="BN770" s="600" t="str">
        <f t="shared" si="3335"/>
        <v/>
      </c>
      <c r="BO770" s="600"/>
      <c r="BP770" s="600"/>
      <c r="BQ770" s="600"/>
      <c r="BR770" s="600"/>
      <c r="BS770" s="600"/>
      <c r="BT770" s="600"/>
      <c r="BU770" s="639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6"/>
        <v/>
      </c>
      <c r="CA770" s="590" t="str">
        <f t="shared" si="3317"/>
        <v/>
      </c>
      <c r="CB770" s="590" t="str">
        <f t="shared" si="3318"/>
        <v/>
      </c>
      <c r="CC770" s="680" t="str">
        <f t="shared" si="3319"/>
        <v/>
      </c>
      <c r="CD770" s="1321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2" t="str">
        <f t="shared" si="3331"/>
        <v/>
      </c>
      <c r="CF770" s="1322" t="str">
        <f t="shared" si="3331"/>
        <v/>
      </c>
      <c r="CG770" s="1322" t="str">
        <f t="shared" si="3331"/>
        <v/>
      </c>
      <c r="CH770" s="1322" t="str">
        <f t="shared" si="3331"/>
        <v/>
      </c>
      <c r="CI770" s="1323" t="str">
        <f t="shared" si="3331"/>
        <v/>
      </c>
      <c r="CJ770" s="1322" t="str">
        <f t="shared" si="3331"/>
        <v/>
      </c>
      <c r="CK770" s="1322" t="str">
        <f t="shared" si="3331"/>
        <v/>
      </c>
      <c r="CL770" s="1322" t="str">
        <f t="shared" si="3331"/>
        <v/>
      </c>
      <c r="CM770" s="1322" t="str">
        <f t="shared" si="3331"/>
        <v/>
      </c>
      <c r="CN770" s="1321" t="str">
        <f t="shared" si="3331"/>
        <v/>
      </c>
      <c r="CO770" s="542" t="str">
        <f t="shared" si="3329"/>
        <v/>
      </c>
      <c r="CP770" s="543" t="str">
        <f t="shared" si="3329"/>
        <v/>
      </c>
      <c r="CQ770" s="543" t="str">
        <f t="shared" si="3329"/>
        <v/>
      </c>
      <c r="CR770" s="543" t="str">
        <f t="shared" si="3329"/>
        <v/>
      </c>
      <c r="CS770" s="543" t="str">
        <f t="shared" si="3329"/>
        <v/>
      </c>
      <c r="CT770" s="543" t="str">
        <f t="shared" si="3329"/>
        <v/>
      </c>
      <c r="CU770" s="544" t="str">
        <f t="shared" si="3329"/>
        <v/>
      </c>
      <c r="CV770" s="544" t="str">
        <f t="shared" si="3329"/>
        <v/>
      </c>
      <c r="CW770" s="544" t="str">
        <f t="shared" si="3329"/>
        <v/>
      </c>
      <c r="CX770" s="543" t="str">
        <f t="shared" si="3330"/>
        <v/>
      </c>
      <c r="CY770" s="543" t="str">
        <f t="shared" si="3330"/>
        <v/>
      </c>
      <c r="CZ770" s="543" t="str">
        <f t="shared" si="3330"/>
        <v/>
      </c>
      <c r="DA770" s="543" t="str">
        <f t="shared" si="3330"/>
        <v/>
      </c>
      <c r="DB770" s="543" t="str">
        <f t="shared" si="3330"/>
        <v/>
      </c>
      <c r="DC770" s="542" t="str">
        <f t="shared" si="3330"/>
        <v/>
      </c>
      <c r="DD770" s="541" t="str">
        <f t="shared" si="3330"/>
        <v/>
      </c>
      <c r="DE770" s="645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5" t="s">
        <v>333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316"/>
        <v/>
      </c>
      <c r="CA771" s="582" t="str">
        <f t="shared" si="3317"/>
        <v/>
      </c>
      <c r="CB771" s="582" t="str">
        <f t="shared" si="3318"/>
        <v/>
      </c>
      <c r="CC771" s="679" t="str">
        <f t="shared" si="3319"/>
        <v/>
      </c>
      <c r="CD771" s="1340"/>
      <c r="CE771" s="1340"/>
      <c r="CF771" s="1340"/>
      <c r="CG771" s="1340"/>
      <c r="CH771" s="1340"/>
      <c r="CI771" s="1340"/>
      <c r="CJ771" s="1340"/>
      <c r="CK771" s="1340"/>
      <c r="CL771" s="1340"/>
      <c r="CM771" s="1340"/>
      <c r="CN771" s="1340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4" t="s">
        <v>334</v>
      </c>
      <c r="B772" s="752"/>
      <c r="C772" s="752"/>
      <c r="D772" s="752"/>
      <c r="E772" s="752"/>
      <c r="F772" s="752"/>
      <c r="G772" s="752"/>
      <c r="H772" s="752"/>
      <c r="I772" s="752"/>
      <c r="J772" s="752"/>
      <c r="K772" s="752"/>
      <c r="L772" s="752"/>
      <c r="M772" s="752"/>
      <c r="N772" s="752"/>
      <c r="O772" s="775"/>
      <c r="P772" s="775"/>
      <c r="Q772" s="775"/>
      <c r="R772" s="775"/>
      <c r="S772" s="771"/>
      <c r="T772" s="752"/>
      <c r="U772" s="752">
        <v>240</v>
      </c>
      <c r="V772" s="752">
        <v>180</v>
      </c>
      <c r="W772" s="752">
        <v>180</v>
      </c>
      <c r="X772" s="752">
        <v>240</v>
      </c>
      <c r="Y772" s="752">
        <v>180</v>
      </c>
      <c r="Z772" s="752">
        <v>228</v>
      </c>
      <c r="AA772" s="752">
        <v>180</v>
      </c>
      <c r="AB772" s="752">
        <v>180</v>
      </c>
      <c r="AC772" s="752"/>
      <c r="AD772" s="752"/>
      <c r="AE772" s="775"/>
      <c r="AF772" s="775"/>
      <c r="AG772" s="775"/>
      <c r="AH772" s="775"/>
      <c r="AI772" s="752"/>
      <c r="AJ772" s="775"/>
      <c r="AK772" s="771"/>
      <c r="AL772" s="752">
        <v>20</v>
      </c>
      <c r="AM772" s="752">
        <v>25</v>
      </c>
      <c r="AN772" s="752">
        <v>468</v>
      </c>
      <c r="AO772" s="752"/>
      <c r="AP772" s="752"/>
      <c r="AQ772" s="752">
        <v>264</v>
      </c>
      <c r="AR772" s="752">
        <v>216</v>
      </c>
      <c r="AS772" s="752"/>
      <c r="AT772" s="752"/>
      <c r="AU772" s="752"/>
      <c r="AV772" s="752">
        <v>264</v>
      </c>
      <c r="AW772" s="775"/>
      <c r="AX772" s="775"/>
      <c r="AY772" s="775"/>
      <c r="AZ772" s="775"/>
      <c r="BA772" s="775"/>
      <c r="BB772" s="775"/>
      <c r="BC772" s="771"/>
      <c r="BD772" s="752">
        <v>210</v>
      </c>
      <c r="BE772" s="752">
        <v>400</v>
      </c>
      <c r="BF772" s="752">
        <v>300</v>
      </c>
      <c r="BG772" s="752">
        <v>300</v>
      </c>
      <c r="BH772" s="752">
        <v>250</v>
      </c>
      <c r="BI772" s="752">
        <v>210</v>
      </c>
      <c r="BJ772" s="752">
        <v>250</v>
      </c>
      <c r="BK772" s="752">
        <v>220</v>
      </c>
      <c r="BL772" s="752">
        <v>210</v>
      </c>
      <c r="BM772" s="752">
        <v>300</v>
      </c>
      <c r="BN772" s="752">
        <v>210</v>
      </c>
      <c r="BO772" s="775"/>
      <c r="BP772" s="775"/>
      <c r="BQ772" s="775"/>
      <c r="BR772" s="775"/>
      <c r="BS772" s="775"/>
      <c r="BT772" s="775"/>
      <c r="BU772" s="771"/>
      <c r="BV772" s="752"/>
      <c r="BW772" s="752">
        <v>180</v>
      </c>
      <c r="BX772" s="752">
        <v>216</v>
      </c>
      <c r="BY772" s="752">
        <v>250</v>
      </c>
      <c r="BZ772" s="590" t="str">
        <f t="shared" si="3316"/>
        <v/>
      </c>
      <c r="CA772" s="590">
        <f t="shared" si="3317"/>
        <v>198</v>
      </c>
      <c r="CB772" s="590">
        <f t="shared" si="3318"/>
        <v>192.25</v>
      </c>
      <c r="CC772" s="680">
        <f t="shared" si="3319"/>
        <v>250</v>
      </c>
      <c r="CD772" s="1321">
        <f t="shared" ref="CD772:CN772" si="333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210</v>
      </c>
      <c r="CE772" s="1322">
        <f t="shared" si="3336"/>
        <v>210</v>
      </c>
      <c r="CF772" s="1322">
        <f t="shared" si="3336"/>
        <v>210</v>
      </c>
      <c r="CG772" s="1322">
        <f t="shared" si="3336"/>
        <v>210</v>
      </c>
      <c r="CH772" s="1322">
        <f t="shared" si="3336"/>
        <v>220</v>
      </c>
      <c r="CI772" s="1323">
        <f t="shared" si="3336"/>
        <v>250</v>
      </c>
      <c r="CJ772" s="1322">
        <f t="shared" si="3336"/>
        <v>250</v>
      </c>
      <c r="CK772" s="1322">
        <f t="shared" si="3336"/>
        <v>300</v>
      </c>
      <c r="CL772" s="1322">
        <f t="shared" si="3336"/>
        <v>300</v>
      </c>
      <c r="CM772" s="1322">
        <f t="shared" si="3336"/>
        <v>300</v>
      </c>
      <c r="CN772" s="1321">
        <f t="shared" si="3336"/>
        <v>400</v>
      </c>
      <c r="CO772" s="542" t="str">
        <f t="shared" ref="CO772:CW776" si="333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37"/>
        <v/>
      </c>
      <c r="CQ772" s="543">
        <f t="shared" si="3337"/>
        <v>210</v>
      </c>
      <c r="CR772" s="543">
        <f t="shared" si="3337"/>
        <v>210</v>
      </c>
      <c r="CS772" s="543">
        <f t="shared" si="3337"/>
        <v>210</v>
      </c>
      <c r="CT772" s="543">
        <f t="shared" si="3337"/>
        <v>210</v>
      </c>
      <c r="CU772" s="544">
        <f t="shared" si="3337"/>
        <v>220</v>
      </c>
      <c r="CV772" s="544">
        <f t="shared" si="3337"/>
        <v>250</v>
      </c>
      <c r="CW772" s="544">
        <f t="shared" si="3337"/>
        <v>250</v>
      </c>
      <c r="CX772" s="543">
        <f t="shared" ref="CX772:DD776" si="333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300</v>
      </c>
      <c r="CY772" s="543">
        <f t="shared" si="3338"/>
        <v>300</v>
      </c>
      <c r="CZ772" s="543">
        <f t="shared" si="3338"/>
        <v>300</v>
      </c>
      <c r="DA772" s="543">
        <f t="shared" si="3338"/>
        <v>400</v>
      </c>
      <c r="DB772" s="543" t="str">
        <f t="shared" si="3338"/>
        <v/>
      </c>
      <c r="DC772" s="542" t="str">
        <f t="shared" si="3338"/>
        <v/>
      </c>
      <c r="DD772" s="541" t="str">
        <f t="shared" si="3338"/>
        <v/>
      </c>
      <c r="DE772" s="645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4" t="s">
        <v>335</v>
      </c>
      <c r="B773" s="752"/>
      <c r="C773" s="752"/>
      <c r="D773" s="752"/>
      <c r="E773" s="752"/>
      <c r="F773" s="752"/>
      <c r="G773" s="752"/>
      <c r="H773" s="752"/>
      <c r="I773" s="752"/>
      <c r="J773" s="752"/>
      <c r="K773" s="752"/>
      <c r="L773" s="752"/>
      <c r="M773" s="752"/>
      <c r="N773" s="752"/>
      <c r="O773" s="775"/>
      <c r="P773" s="775"/>
      <c r="Q773" s="775"/>
      <c r="R773" s="775"/>
      <c r="S773" s="771"/>
      <c r="T773" s="752">
        <v>84</v>
      </c>
      <c r="U773" s="752">
        <v>96</v>
      </c>
      <c r="V773" s="752">
        <v>168</v>
      </c>
      <c r="W773" s="752">
        <v>120</v>
      </c>
      <c r="X773" s="752">
        <v>72</v>
      </c>
      <c r="Y773" s="752">
        <v>76</v>
      </c>
      <c r="Z773" s="752">
        <v>48</v>
      </c>
      <c r="AA773" s="752">
        <v>60</v>
      </c>
      <c r="AB773" s="752">
        <v>86</v>
      </c>
      <c r="AC773" s="752"/>
      <c r="AD773" s="752"/>
      <c r="AE773" s="775"/>
      <c r="AF773" s="775"/>
      <c r="AG773" s="775"/>
      <c r="AH773" s="775"/>
      <c r="AI773" s="752"/>
      <c r="AJ773" s="775"/>
      <c r="AK773" s="771"/>
      <c r="AL773" s="752">
        <v>10</v>
      </c>
      <c r="AM773" s="752">
        <v>10</v>
      </c>
      <c r="AN773" s="752">
        <v>120</v>
      </c>
      <c r="AO773" s="752"/>
      <c r="AP773" s="752"/>
      <c r="AQ773" s="752"/>
      <c r="AR773" s="752"/>
      <c r="AS773" s="752"/>
      <c r="AT773" s="752"/>
      <c r="AU773" s="752"/>
      <c r="AV773" s="752">
        <v>120</v>
      </c>
      <c r="AW773" s="775"/>
      <c r="AX773" s="775"/>
      <c r="AY773" s="775"/>
      <c r="AZ773" s="775"/>
      <c r="BA773" s="775"/>
      <c r="BB773" s="775"/>
      <c r="BC773" s="771"/>
      <c r="BD773" s="752">
        <v>40</v>
      </c>
      <c r="BE773" s="752">
        <v>40</v>
      </c>
      <c r="BF773" s="752">
        <v>50</v>
      </c>
      <c r="BG773" s="752">
        <v>45</v>
      </c>
      <c r="BH773" s="752">
        <v>50</v>
      </c>
      <c r="BI773" s="752">
        <v>51.96</v>
      </c>
      <c r="BJ773" s="752">
        <v>40</v>
      </c>
      <c r="BK773" s="752">
        <v>50</v>
      </c>
      <c r="BL773" s="752">
        <v>60</v>
      </c>
      <c r="BM773" s="752">
        <v>55</v>
      </c>
      <c r="BN773" s="752">
        <v>120</v>
      </c>
      <c r="BO773" s="775"/>
      <c r="BP773" s="775"/>
      <c r="BQ773" s="775"/>
      <c r="BR773" s="775"/>
      <c r="BS773" s="775"/>
      <c r="BT773" s="775"/>
      <c r="BU773" s="771"/>
      <c r="BV773" s="752"/>
      <c r="BW773" s="752">
        <v>84</v>
      </c>
      <c r="BX773" s="752">
        <v>50</v>
      </c>
      <c r="BY773" s="752">
        <v>50</v>
      </c>
      <c r="BZ773" s="590" t="str">
        <f t="shared" si="3316"/>
        <v/>
      </c>
      <c r="CA773" s="590">
        <f t="shared" si="3317"/>
        <v>84.857142857142861</v>
      </c>
      <c r="CB773" s="590">
        <f t="shared" si="3318"/>
        <v>65</v>
      </c>
      <c r="CC773" s="680">
        <f t="shared" si="3319"/>
        <v>49.106666666666669</v>
      </c>
      <c r="CD773" s="1321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40</v>
      </c>
      <c r="CE773" s="1322">
        <f t="shared" ref="CE773:CN776" si="333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40</v>
      </c>
      <c r="CF773" s="1322">
        <f t="shared" si="3339"/>
        <v>40</v>
      </c>
      <c r="CG773" s="1322">
        <f t="shared" si="3339"/>
        <v>45</v>
      </c>
      <c r="CH773" s="1322">
        <f t="shared" si="3339"/>
        <v>50</v>
      </c>
      <c r="CI773" s="1323">
        <f t="shared" si="3339"/>
        <v>50</v>
      </c>
      <c r="CJ773" s="1322">
        <f t="shared" si="3339"/>
        <v>50</v>
      </c>
      <c r="CK773" s="1322">
        <f t="shared" si="3339"/>
        <v>51.96</v>
      </c>
      <c r="CL773" s="1322">
        <f t="shared" si="3339"/>
        <v>55</v>
      </c>
      <c r="CM773" s="1322">
        <f t="shared" si="3339"/>
        <v>60</v>
      </c>
      <c r="CN773" s="1321">
        <f t="shared" si="3339"/>
        <v>120</v>
      </c>
      <c r="CO773" s="542" t="str">
        <f t="shared" si="3337"/>
        <v/>
      </c>
      <c r="CP773" s="543" t="str">
        <f t="shared" si="3337"/>
        <v/>
      </c>
      <c r="CQ773" s="543">
        <f t="shared" si="3337"/>
        <v>40</v>
      </c>
      <c r="CR773" s="543">
        <f t="shared" si="3337"/>
        <v>40</v>
      </c>
      <c r="CS773" s="543">
        <f t="shared" si="3337"/>
        <v>40</v>
      </c>
      <c r="CT773" s="543">
        <f t="shared" si="3337"/>
        <v>45</v>
      </c>
      <c r="CU773" s="544">
        <f t="shared" si="3337"/>
        <v>50</v>
      </c>
      <c r="CV773" s="544">
        <f t="shared" si="3337"/>
        <v>50</v>
      </c>
      <c r="CW773" s="544">
        <f t="shared" si="3337"/>
        <v>50</v>
      </c>
      <c r="CX773" s="543">
        <f t="shared" si="3338"/>
        <v>51.96</v>
      </c>
      <c r="CY773" s="543">
        <f t="shared" si="3338"/>
        <v>55</v>
      </c>
      <c r="CZ773" s="543">
        <f t="shared" si="3338"/>
        <v>60</v>
      </c>
      <c r="DA773" s="543">
        <f t="shared" si="3338"/>
        <v>120</v>
      </c>
      <c r="DB773" s="543" t="str">
        <f t="shared" si="3338"/>
        <v/>
      </c>
      <c r="DC773" s="542" t="str">
        <f t="shared" si="3338"/>
        <v/>
      </c>
      <c r="DD773" s="541" t="str">
        <f t="shared" si="3338"/>
        <v/>
      </c>
      <c r="DE773" s="645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4" t="s">
        <v>336</v>
      </c>
      <c r="B774" s="752"/>
      <c r="C774" s="752"/>
      <c r="D774" s="752"/>
      <c r="E774" s="752"/>
      <c r="F774" s="752"/>
      <c r="G774" s="752"/>
      <c r="H774" s="752"/>
      <c r="I774" s="752"/>
      <c r="J774" s="752"/>
      <c r="K774" s="752"/>
      <c r="L774" s="752"/>
      <c r="M774" s="752"/>
      <c r="N774" s="752"/>
      <c r="O774" s="775"/>
      <c r="P774" s="775"/>
      <c r="Q774" s="775"/>
      <c r="R774" s="775"/>
      <c r="S774" s="771"/>
      <c r="T774" s="752">
        <v>80</v>
      </c>
      <c r="U774" s="752">
        <v>240</v>
      </c>
      <c r="V774" s="752">
        <v>540</v>
      </c>
      <c r="W774" s="752">
        <v>480</v>
      </c>
      <c r="X774" s="752">
        <v>360</v>
      </c>
      <c r="Y774" s="752">
        <v>360</v>
      </c>
      <c r="Z774" s="752">
        <v>540</v>
      </c>
      <c r="AA774" s="752">
        <v>60</v>
      </c>
      <c r="AB774" s="752">
        <v>152</v>
      </c>
      <c r="AC774" s="752"/>
      <c r="AD774" s="752"/>
      <c r="AE774" s="775"/>
      <c r="AF774" s="775"/>
      <c r="AG774" s="775"/>
      <c r="AH774" s="775"/>
      <c r="AI774" s="752"/>
      <c r="AJ774" s="775"/>
      <c r="AK774" s="771"/>
      <c r="AL774" s="752">
        <v>40</v>
      </c>
      <c r="AM774" s="752">
        <v>45</v>
      </c>
      <c r="AN774" s="752">
        <v>540</v>
      </c>
      <c r="AO774" s="752">
        <v>1200</v>
      </c>
      <c r="AP774" s="752"/>
      <c r="AQ774" s="752">
        <v>216</v>
      </c>
      <c r="AR774" s="752">
        <v>396</v>
      </c>
      <c r="AS774" s="752"/>
      <c r="AT774" s="752"/>
      <c r="AU774" s="752"/>
      <c r="AV774" s="752">
        <v>480</v>
      </c>
      <c r="AW774" s="775"/>
      <c r="AX774" s="775"/>
      <c r="AY774" s="775"/>
      <c r="AZ774" s="775"/>
      <c r="BA774" s="775"/>
      <c r="BB774" s="775"/>
      <c r="BC774" s="771"/>
      <c r="BD774" s="752">
        <v>500</v>
      </c>
      <c r="BE774" s="752">
        <v>600</v>
      </c>
      <c r="BF774" s="752">
        <v>540</v>
      </c>
      <c r="BG774" s="752">
        <v>540</v>
      </c>
      <c r="BH774" s="752">
        <v>550</v>
      </c>
      <c r="BI774" s="752">
        <v>168</v>
      </c>
      <c r="BJ774" s="752">
        <v>400</v>
      </c>
      <c r="BK774" s="752">
        <v>540</v>
      </c>
      <c r="BL774" s="752">
        <v>540</v>
      </c>
      <c r="BM774" s="752">
        <v>600</v>
      </c>
      <c r="BN774" s="752">
        <v>540</v>
      </c>
      <c r="BO774" s="775"/>
      <c r="BP774" s="775"/>
      <c r="BQ774" s="775"/>
      <c r="BR774" s="775"/>
      <c r="BS774" s="775"/>
      <c r="BT774" s="775"/>
      <c r="BU774" s="771"/>
      <c r="BV774" s="752"/>
      <c r="BW774" s="752">
        <v>360</v>
      </c>
      <c r="BX774" s="752">
        <v>400</v>
      </c>
      <c r="BY774" s="752">
        <v>540</v>
      </c>
      <c r="BZ774" s="590" t="str">
        <f t="shared" si="3316"/>
        <v/>
      </c>
      <c r="CA774" s="590">
        <f t="shared" si="3317"/>
        <v>316</v>
      </c>
      <c r="CB774" s="590">
        <f t="shared" si="3318"/>
        <v>335.4</v>
      </c>
      <c r="CC774" s="680">
        <f t="shared" si="3319"/>
        <v>527.77777777777783</v>
      </c>
      <c r="CD774" s="1321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168</v>
      </c>
      <c r="CE774" s="1322">
        <f t="shared" si="3339"/>
        <v>400</v>
      </c>
      <c r="CF774" s="1322">
        <f t="shared" si="3339"/>
        <v>500</v>
      </c>
      <c r="CG774" s="1322">
        <f t="shared" si="3339"/>
        <v>540</v>
      </c>
      <c r="CH774" s="1322">
        <f t="shared" si="3339"/>
        <v>540</v>
      </c>
      <c r="CI774" s="1323">
        <f t="shared" si="3339"/>
        <v>540</v>
      </c>
      <c r="CJ774" s="1322">
        <f t="shared" si="3339"/>
        <v>540</v>
      </c>
      <c r="CK774" s="1322">
        <f t="shared" si="3339"/>
        <v>540</v>
      </c>
      <c r="CL774" s="1322">
        <f t="shared" si="3339"/>
        <v>550</v>
      </c>
      <c r="CM774" s="1322">
        <f t="shared" si="3339"/>
        <v>600</v>
      </c>
      <c r="CN774" s="1321">
        <f t="shared" si="3339"/>
        <v>600</v>
      </c>
      <c r="CO774" s="542" t="str">
        <f t="shared" si="3337"/>
        <v/>
      </c>
      <c r="CP774" s="543" t="str">
        <f t="shared" si="3337"/>
        <v/>
      </c>
      <c r="CQ774" s="543">
        <f t="shared" si="3337"/>
        <v>168</v>
      </c>
      <c r="CR774" s="543">
        <f t="shared" si="3337"/>
        <v>400</v>
      </c>
      <c r="CS774" s="543">
        <f t="shared" si="3337"/>
        <v>500</v>
      </c>
      <c r="CT774" s="543">
        <f t="shared" si="3337"/>
        <v>540</v>
      </c>
      <c r="CU774" s="544">
        <f t="shared" si="3337"/>
        <v>540</v>
      </c>
      <c r="CV774" s="544">
        <f t="shared" si="3337"/>
        <v>540</v>
      </c>
      <c r="CW774" s="544">
        <f t="shared" si="3337"/>
        <v>540</v>
      </c>
      <c r="CX774" s="543">
        <f t="shared" si="3338"/>
        <v>540</v>
      </c>
      <c r="CY774" s="543">
        <f t="shared" si="3338"/>
        <v>550</v>
      </c>
      <c r="CZ774" s="543">
        <f t="shared" si="3338"/>
        <v>600</v>
      </c>
      <c r="DA774" s="543">
        <f t="shared" si="3338"/>
        <v>600</v>
      </c>
      <c r="DB774" s="543" t="str">
        <f t="shared" si="3338"/>
        <v/>
      </c>
      <c r="DC774" s="542" t="str">
        <f t="shared" si="3338"/>
        <v/>
      </c>
      <c r="DD774" s="541" t="str">
        <f t="shared" si="3338"/>
        <v/>
      </c>
      <c r="DE774" s="645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4" t="s">
        <v>337</v>
      </c>
      <c r="B775" s="752"/>
      <c r="C775" s="752"/>
      <c r="D775" s="752"/>
      <c r="E775" s="752"/>
      <c r="F775" s="752"/>
      <c r="G775" s="752"/>
      <c r="H775" s="752"/>
      <c r="I775" s="752"/>
      <c r="J775" s="752"/>
      <c r="K775" s="752"/>
      <c r="L775" s="752"/>
      <c r="M775" s="752"/>
      <c r="N775" s="752"/>
      <c r="O775" s="775"/>
      <c r="P775" s="775"/>
      <c r="Q775" s="775"/>
      <c r="R775" s="775"/>
      <c r="S775" s="771"/>
      <c r="T775" s="752">
        <v>150</v>
      </c>
      <c r="U775" s="752">
        <v>1200</v>
      </c>
      <c r="V775" s="752">
        <v>900</v>
      </c>
      <c r="W775" s="752">
        <v>1200</v>
      </c>
      <c r="X775" s="752">
        <v>1560</v>
      </c>
      <c r="Y775" s="752">
        <v>1100</v>
      </c>
      <c r="Z775" s="752">
        <v>600</v>
      </c>
      <c r="AA775" s="752">
        <v>1200</v>
      </c>
      <c r="AB775" s="752">
        <v>3040</v>
      </c>
      <c r="AC775" s="752"/>
      <c r="AD775" s="752"/>
      <c r="AE775" s="775"/>
      <c r="AF775" s="775"/>
      <c r="AG775" s="775"/>
      <c r="AH775" s="775"/>
      <c r="AI775" s="752"/>
      <c r="AJ775" s="775"/>
      <c r="AK775" s="771"/>
      <c r="AL775" s="752">
        <v>110</v>
      </c>
      <c r="AM775" s="752">
        <v>250</v>
      </c>
      <c r="AN775" s="752">
        <v>2400</v>
      </c>
      <c r="AO775" s="752">
        <v>1800</v>
      </c>
      <c r="AP775" s="752"/>
      <c r="AQ775" s="752">
        <v>2160</v>
      </c>
      <c r="AR775" s="752">
        <v>600</v>
      </c>
      <c r="AS775" s="752"/>
      <c r="AT775" s="752"/>
      <c r="AU775" s="752">
        <v>600</v>
      </c>
      <c r="AV775" s="752"/>
      <c r="AW775" s="775"/>
      <c r="AX775" s="775"/>
      <c r="AY775" s="775"/>
      <c r="AZ775" s="775"/>
      <c r="BA775" s="775"/>
      <c r="BB775" s="775"/>
      <c r="BC775" s="771"/>
      <c r="BD775" s="752">
        <v>5400</v>
      </c>
      <c r="BE775" s="752">
        <v>4000</v>
      </c>
      <c r="BF775" s="752">
        <v>4800</v>
      </c>
      <c r="BG775" s="752">
        <v>4800</v>
      </c>
      <c r="BH775" s="752">
        <v>4800</v>
      </c>
      <c r="BI775" s="752">
        <v>4800</v>
      </c>
      <c r="BJ775" s="752">
        <v>3600</v>
      </c>
      <c r="BK775" s="752">
        <v>6000</v>
      </c>
      <c r="BL775" s="752">
        <v>4800</v>
      </c>
      <c r="BM775" s="752">
        <v>6000</v>
      </c>
      <c r="BN775" s="752">
        <v>4800</v>
      </c>
      <c r="BO775" s="775"/>
      <c r="BP775" s="775"/>
      <c r="BQ775" s="775"/>
      <c r="BR775" s="775"/>
      <c r="BS775" s="775"/>
      <c r="BT775" s="775"/>
      <c r="BU775" s="771"/>
      <c r="BV775" s="752"/>
      <c r="BW775" s="752">
        <v>1217</v>
      </c>
      <c r="BX775" s="752">
        <v>1134</v>
      </c>
      <c r="BY775" s="752">
        <v>4891</v>
      </c>
      <c r="BZ775" s="590" t="str">
        <f t="shared" si="3316"/>
        <v/>
      </c>
      <c r="CA775" s="590">
        <f t="shared" si="3317"/>
        <v>1108.5714285714287</v>
      </c>
      <c r="CB775" s="590">
        <f t="shared" si="3318"/>
        <v>1082</v>
      </c>
      <c r="CC775" s="680">
        <f t="shared" si="3319"/>
        <v>4911.1111111111113</v>
      </c>
      <c r="CD775" s="1321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3600</v>
      </c>
      <c r="CE775" s="1322">
        <f t="shared" si="3339"/>
        <v>4000</v>
      </c>
      <c r="CF775" s="1322">
        <f t="shared" si="3339"/>
        <v>4800</v>
      </c>
      <c r="CG775" s="1322">
        <f t="shared" si="3339"/>
        <v>4800</v>
      </c>
      <c r="CH775" s="1322">
        <f t="shared" si="3339"/>
        <v>4800</v>
      </c>
      <c r="CI775" s="1323">
        <f t="shared" si="3339"/>
        <v>4800</v>
      </c>
      <c r="CJ775" s="1322">
        <f t="shared" si="3339"/>
        <v>4800</v>
      </c>
      <c r="CK775" s="1322">
        <f t="shared" si="3339"/>
        <v>4800</v>
      </c>
      <c r="CL775" s="1322">
        <f t="shared" si="3339"/>
        <v>5400</v>
      </c>
      <c r="CM775" s="1322">
        <f t="shared" si="3339"/>
        <v>6000</v>
      </c>
      <c r="CN775" s="1321">
        <f t="shared" si="3339"/>
        <v>6000</v>
      </c>
      <c r="CO775" s="542" t="str">
        <f t="shared" si="3337"/>
        <v/>
      </c>
      <c r="CP775" s="543" t="str">
        <f t="shared" si="3337"/>
        <v/>
      </c>
      <c r="CQ775" s="543">
        <f t="shared" si="3337"/>
        <v>3600</v>
      </c>
      <c r="CR775" s="543">
        <f t="shared" si="3337"/>
        <v>4000</v>
      </c>
      <c r="CS775" s="543">
        <f t="shared" si="3337"/>
        <v>4800</v>
      </c>
      <c r="CT775" s="543">
        <f t="shared" si="3337"/>
        <v>4800</v>
      </c>
      <c r="CU775" s="544">
        <f t="shared" si="3337"/>
        <v>4800</v>
      </c>
      <c r="CV775" s="544">
        <f t="shared" si="3337"/>
        <v>4800</v>
      </c>
      <c r="CW775" s="544">
        <f t="shared" si="3337"/>
        <v>4800</v>
      </c>
      <c r="CX775" s="543">
        <f t="shared" si="3338"/>
        <v>4800</v>
      </c>
      <c r="CY775" s="543">
        <f t="shared" si="3338"/>
        <v>5400</v>
      </c>
      <c r="CZ775" s="543">
        <f t="shared" si="3338"/>
        <v>6000</v>
      </c>
      <c r="DA775" s="543">
        <f t="shared" si="3338"/>
        <v>6000</v>
      </c>
      <c r="DB775" s="543" t="str">
        <f t="shared" si="3338"/>
        <v/>
      </c>
      <c r="DC775" s="542" t="str">
        <f t="shared" si="3338"/>
        <v/>
      </c>
      <c r="DD775" s="541" t="str">
        <f t="shared" si="3338"/>
        <v/>
      </c>
      <c r="DE775" s="645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4" t="s">
        <v>338</v>
      </c>
      <c r="B776" s="752"/>
      <c r="C776" s="752"/>
      <c r="D776" s="752"/>
      <c r="E776" s="752"/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/>
      <c r="Y776" s="752"/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/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>
        <v>0</v>
      </c>
      <c r="BG776" s="752">
        <v>0</v>
      </c>
      <c r="BH776" s="752">
        <v>0</v>
      </c>
      <c r="BI776" s="752"/>
      <c r="BJ776" s="752"/>
      <c r="BK776" s="752"/>
      <c r="BL776" s="752">
        <v>0</v>
      </c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/>
      <c r="BW776" s="752"/>
      <c r="BX776" s="752"/>
      <c r="BY776" s="752"/>
      <c r="BZ776" s="590" t="str">
        <f t="shared" si="3316"/>
        <v/>
      </c>
      <c r="CA776" s="590" t="str">
        <f t="shared" si="3317"/>
        <v/>
      </c>
      <c r="CB776" s="590" t="str">
        <f t="shared" si="3318"/>
        <v/>
      </c>
      <c r="CC776" s="680">
        <f t="shared" si="3319"/>
        <v>0</v>
      </c>
      <c r="CD776" s="1321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2" t="str">
        <f t="shared" si="3339"/>
        <v/>
      </c>
      <c r="CF776" s="1322" t="str">
        <f t="shared" si="3339"/>
        <v/>
      </c>
      <c r="CG776" s="1322" t="str">
        <f t="shared" si="3339"/>
        <v/>
      </c>
      <c r="CH776" s="1322">
        <f t="shared" si="3339"/>
        <v>0</v>
      </c>
      <c r="CI776" s="1323">
        <f t="shared" si="3339"/>
        <v>0</v>
      </c>
      <c r="CJ776" s="1322">
        <f t="shared" si="3339"/>
        <v>0</v>
      </c>
      <c r="CK776" s="1322">
        <f t="shared" si="3339"/>
        <v>0</v>
      </c>
      <c r="CL776" s="1322" t="str">
        <f t="shared" si="3339"/>
        <v/>
      </c>
      <c r="CM776" s="1322" t="str">
        <f t="shared" si="3339"/>
        <v/>
      </c>
      <c r="CN776" s="1321" t="str">
        <f t="shared" si="3339"/>
        <v/>
      </c>
      <c r="CO776" s="542" t="str">
        <f t="shared" si="3337"/>
        <v/>
      </c>
      <c r="CP776" s="543" t="str">
        <f t="shared" si="3337"/>
        <v/>
      </c>
      <c r="CQ776" s="543" t="str">
        <f t="shared" si="3337"/>
        <v/>
      </c>
      <c r="CR776" s="543" t="str">
        <f t="shared" si="3337"/>
        <v/>
      </c>
      <c r="CS776" s="543" t="str">
        <f t="shared" si="3337"/>
        <v/>
      </c>
      <c r="CT776" s="543" t="str">
        <f t="shared" si="3337"/>
        <v/>
      </c>
      <c r="CU776" s="544">
        <f t="shared" si="3337"/>
        <v>0</v>
      </c>
      <c r="CV776" s="544">
        <f t="shared" si="3337"/>
        <v>0</v>
      </c>
      <c r="CW776" s="544">
        <f t="shared" si="3337"/>
        <v>0</v>
      </c>
      <c r="CX776" s="543">
        <f t="shared" si="3338"/>
        <v>0</v>
      </c>
      <c r="CY776" s="543" t="str">
        <f t="shared" si="3338"/>
        <v/>
      </c>
      <c r="CZ776" s="543" t="str">
        <f t="shared" si="3338"/>
        <v/>
      </c>
      <c r="DA776" s="543" t="str">
        <f t="shared" si="3338"/>
        <v/>
      </c>
      <c r="DB776" s="543" t="str">
        <f t="shared" si="3338"/>
        <v/>
      </c>
      <c r="DC776" s="542" t="str">
        <f t="shared" si="3338"/>
        <v/>
      </c>
      <c r="DD776" s="541" t="str">
        <f t="shared" si="3338"/>
        <v/>
      </c>
      <c r="DE776" s="645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71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71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71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71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9"/>
      <c r="CD777" s="1338"/>
      <c r="CE777" s="1338"/>
      <c r="CF777" s="1338"/>
      <c r="CG777" s="1338"/>
      <c r="CH777" s="1338"/>
      <c r="CI777" s="1338"/>
      <c r="CJ777" s="1338"/>
      <c r="CK777" s="1338"/>
      <c r="CL777" s="1338"/>
      <c r="CM777" s="1338"/>
      <c r="CN777" s="1338"/>
      <c r="CO777" s="627"/>
      <c r="CP777" s="627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0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/>
      <c r="BX778" s="218"/>
      <c r="BY778" s="218"/>
      <c r="BZ778" s="590" t="str">
        <f t="shared" ref="BZ778:BZ785" si="3340">IF(DE778&lt;3,"",(SUM(B778:R778)-MIN(B778:R778)-MAX(B778:R778))/(DE778-2))</f>
        <v/>
      </c>
      <c r="CA778" s="590" t="str">
        <f t="shared" ref="CA778:CA785" si="3341">IF(DF778&lt;3,"",(SUM(T778:AJ778)-MIN(T778:AJ778)-MAX(T778:AJ778))/(DF778-2))</f>
        <v/>
      </c>
      <c r="CB778" s="590" t="str">
        <f t="shared" ref="CB778:CB785" si="3342">IF(DG778&lt;3,"",(SUM(AL778:BB778)-MIN(AL778:BB778)-MAX(AL778:BB778))/(DG778-2))</f>
        <v/>
      </c>
      <c r="CC778" s="680" t="str">
        <f t="shared" ref="CC778:CC785" si="3343">IF(DH778&lt;3,"",(SUM(BD778:BT778)-MIN(BD778:BT778)-MAX(BD778:BT778))/(DH778-2))</f>
        <v/>
      </c>
      <c r="CD778" s="1321" t="str">
        <f t="shared" ref="CD778:CN778" si="33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3344"/>
        <v/>
      </c>
      <c r="CF778" s="1322" t="str">
        <f t="shared" si="3344"/>
        <v/>
      </c>
      <c r="CG778" s="1322" t="str">
        <f t="shared" si="3344"/>
        <v/>
      </c>
      <c r="CH778" s="1322" t="str">
        <f t="shared" si="3344"/>
        <v/>
      </c>
      <c r="CI778" s="1323" t="str">
        <f t="shared" si="3344"/>
        <v/>
      </c>
      <c r="CJ778" s="1322" t="str">
        <f t="shared" si="3344"/>
        <v/>
      </c>
      <c r="CK778" s="1322" t="str">
        <f t="shared" si="3344"/>
        <v/>
      </c>
      <c r="CL778" s="1322" t="str">
        <f t="shared" si="3344"/>
        <v/>
      </c>
      <c r="CM778" s="1322" t="str">
        <f t="shared" si="3344"/>
        <v/>
      </c>
      <c r="CN778" s="1321" t="str">
        <f t="shared" si="3344"/>
        <v/>
      </c>
      <c r="CO778" s="542" t="str">
        <f t="shared" ref="CO778:CO785" si="334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4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4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4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5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5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5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3361">COUNT(B778:R778)</f>
        <v>0</v>
      </c>
      <c r="DF778" s="99">
        <f t="shared" ref="DF778:DF785" si="3362">COUNT(T778:AJ778)</f>
        <v>0</v>
      </c>
      <c r="DG778" s="99">
        <f t="shared" ref="DG778:DG785" si="3363">COUNT(AL778:BB778)</f>
        <v>1</v>
      </c>
      <c r="DH778" s="99">
        <f t="shared" ref="DH778:DH785" si="3364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0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0"/>
        <v/>
      </c>
      <c r="CA779" s="590" t="str">
        <f t="shared" si="3341"/>
        <v/>
      </c>
      <c r="CB779" s="590" t="str">
        <f t="shared" si="3342"/>
        <v/>
      </c>
      <c r="CC779" s="680" t="str">
        <f t="shared" si="3343"/>
        <v/>
      </c>
      <c r="CD779" s="1321" t="str">
        <f t="shared" ref="CD779:CD785" si="336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2" t="str">
        <f t="shared" ref="CE779:CN785" si="336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2" t="str">
        <f t="shared" si="3366"/>
        <v/>
      </c>
      <c r="CG779" s="1322" t="str">
        <f t="shared" si="3366"/>
        <v/>
      </c>
      <c r="CH779" s="1322" t="str">
        <f t="shared" si="3366"/>
        <v/>
      </c>
      <c r="CI779" s="1323" t="str">
        <f t="shared" si="3366"/>
        <v/>
      </c>
      <c r="CJ779" s="1322" t="str">
        <f t="shared" si="3366"/>
        <v/>
      </c>
      <c r="CK779" s="1322" t="str">
        <f t="shared" si="3366"/>
        <v/>
      </c>
      <c r="CL779" s="1322" t="str">
        <f t="shared" si="3366"/>
        <v/>
      </c>
      <c r="CM779" s="1322" t="str">
        <f t="shared" si="3366"/>
        <v/>
      </c>
      <c r="CN779" s="1321" t="str">
        <f t="shared" si="3366"/>
        <v/>
      </c>
      <c r="CO779" s="542" t="str">
        <f t="shared" si="3345"/>
        <v/>
      </c>
      <c r="CP779" s="543" t="str">
        <f t="shared" si="3346"/>
        <v/>
      </c>
      <c r="CQ779" s="543" t="str">
        <f t="shared" si="3347"/>
        <v/>
      </c>
      <c r="CR779" s="543" t="str">
        <f t="shared" si="3348"/>
        <v/>
      </c>
      <c r="CS779" s="543" t="str">
        <f t="shared" si="3349"/>
        <v/>
      </c>
      <c r="CT779" s="543" t="str">
        <f t="shared" si="3350"/>
        <v/>
      </c>
      <c r="CU779" s="544" t="str">
        <f t="shared" si="3351"/>
        <v/>
      </c>
      <c r="CV779" s="544" t="str">
        <f t="shared" si="3352"/>
        <v/>
      </c>
      <c r="CW779" s="544" t="str">
        <f t="shared" si="3353"/>
        <v/>
      </c>
      <c r="CX779" s="543" t="str">
        <f t="shared" si="3354"/>
        <v/>
      </c>
      <c r="CY779" s="543" t="str">
        <f t="shared" si="3355"/>
        <v/>
      </c>
      <c r="CZ779" s="543" t="str">
        <f t="shared" si="3356"/>
        <v/>
      </c>
      <c r="DA779" s="543" t="str">
        <f t="shared" si="3357"/>
        <v/>
      </c>
      <c r="DB779" s="543" t="str">
        <f t="shared" si="3358"/>
        <v/>
      </c>
      <c r="DC779" s="542" t="str">
        <f t="shared" si="3359"/>
        <v/>
      </c>
      <c r="DD779" s="541" t="str">
        <f t="shared" si="3360"/>
        <v/>
      </c>
      <c r="DE779" s="645">
        <f t="shared" si="3361"/>
        <v>0</v>
      </c>
      <c r="DF779" s="99">
        <f t="shared" si="3362"/>
        <v>0</v>
      </c>
      <c r="DG779" s="99">
        <f t="shared" si="3363"/>
        <v>1</v>
      </c>
      <c r="DH779" s="99">
        <f t="shared" si="3364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0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0"/>
        <v/>
      </c>
      <c r="CA780" s="590" t="str">
        <f t="shared" si="3341"/>
        <v/>
      </c>
      <c r="CB780" s="590" t="str">
        <f t="shared" si="3342"/>
        <v/>
      </c>
      <c r="CC780" s="680" t="str">
        <f t="shared" si="3343"/>
        <v/>
      </c>
      <c r="CD780" s="1321" t="str">
        <f t="shared" si="3365"/>
        <v/>
      </c>
      <c r="CE780" s="1322" t="str">
        <f t="shared" si="3366"/>
        <v/>
      </c>
      <c r="CF780" s="1322" t="str">
        <f t="shared" si="3366"/>
        <v/>
      </c>
      <c r="CG780" s="1322" t="str">
        <f t="shared" si="3366"/>
        <v/>
      </c>
      <c r="CH780" s="1322" t="str">
        <f t="shared" si="3366"/>
        <v/>
      </c>
      <c r="CI780" s="1323" t="str">
        <f t="shared" si="3366"/>
        <v/>
      </c>
      <c r="CJ780" s="1322" t="str">
        <f t="shared" si="3366"/>
        <v/>
      </c>
      <c r="CK780" s="1322" t="str">
        <f t="shared" si="3366"/>
        <v/>
      </c>
      <c r="CL780" s="1322" t="str">
        <f t="shared" si="3366"/>
        <v/>
      </c>
      <c r="CM780" s="1322" t="str">
        <f t="shared" si="3366"/>
        <v/>
      </c>
      <c r="CN780" s="1321" t="str">
        <f t="shared" si="3366"/>
        <v/>
      </c>
      <c r="CO780" s="542" t="str">
        <f t="shared" si="3345"/>
        <v/>
      </c>
      <c r="CP780" s="543" t="str">
        <f t="shared" si="3346"/>
        <v/>
      </c>
      <c r="CQ780" s="543" t="str">
        <f t="shared" si="3347"/>
        <v/>
      </c>
      <c r="CR780" s="543" t="str">
        <f t="shared" si="3348"/>
        <v/>
      </c>
      <c r="CS780" s="543" t="str">
        <f t="shared" si="3349"/>
        <v/>
      </c>
      <c r="CT780" s="543" t="str">
        <f t="shared" si="3350"/>
        <v/>
      </c>
      <c r="CU780" s="544" t="str">
        <f t="shared" si="3351"/>
        <v/>
      </c>
      <c r="CV780" s="544" t="str">
        <f t="shared" si="3352"/>
        <v/>
      </c>
      <c r="CW780" s="544" t="str">
        <f t="shared" si="3353"/>
        <v/>
      </c>
      <c r="CX780" s="543" t="str">
        <f t="shared" si="3354"/>
        <v/>
      </c>
      <c r="CY780" s="543" t="str">
        <f t="shared" si="3355"/>
        <v/>
      </c>
      <c r="CZ780" s="543" t="str">
        <f t="shared" si="3356"/>
        <v/>
      </c>
      <c r="DA780" s="543" t="str">
        <f t="shared" si="3357"/>
        <v/>
      </c>
      <c r="DB780" s="543" t="str">
        <f t="shared" si="3358"/>
        <v/>
      </c>
      <c r="DC780" s="542" t="str">
        <f t="shared" si="3359"/>
        <v/>
      </c>
      <c r="DD780" s="541" t="str">
        <f t="shared" si="3360"/>
        <v/>
      </c>
      <c r="DE780" s="645">
        <f t="shared" si="3361"/>
        <v>0</v>
      </c>
      <c r="DF780" s="99">
        <f t="shared" si="3362"/>
        <v>0</v>
      </c>
      <c r="DG780" s="99">
        <f t="shared" si="3363"/>
        <v>1</v>
      </c>
      <c r="DH780" s="99">
        <f t="shared" si="3364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0" t="s">
        <v>290</v>
      </c>
      <c r="B781" s="600" t="str">
        <f t="shared" ref="B781:R781" si="3367">IF(B778="","",B778*B779*B780)</f>
        <v/>
      </c>
      <c r="C781" s="600" t="str">
        <f t="shared" si="3367"/>
        <v/>
      </c>
      <c r="D781" s="600" t="str">
        <f t="shared" si="3367"/>
        <v/>
      </c>
      <c r="E781" s="600" t="str">
        <f t="shared" si="3367"/>
        <v/>
      </c>
      <c r="F781" s="600" t="str">
        <f t="shared" si="3367"/>
        <v/>
      </c>
      <c r="G781" s="600" t="str">
        <f t="shared" si="3367"/>
        <v/>
      </c>
      <c r="H781" s="600" t="str">
        <f t="shared" si="3367"/>
        <v/>
      </c>
      <c r="I781" s="600" t="str">
        <f t="shared" si="3367"/>
        <v/>
      </c>
      <c r="J781" s="600" t="str">
        <f t="shared" si="3367"/>
        <v/>
      </c>
      <c r="K781" s="600" t="str">
        <f t="shared" si="3367"/>
        <v/>
      </c>
      <c r="L781" s="600" t="str">
        <f t="shared" si="3367"/>
        <v/>
      </c>
      <c r="M781" s="600" t="str">
        <f t="shared" si="3367"/>
        <v/>
      </c>
      <c r="N781" s="600" t="str">
        <f t="shared" si="3367"/>
        <v/>
      </c>
      <c r="O781" s="600" t="str">
        <f t="shared" si="3367"/>
        <v/>
      </c>
      <c r="P781" s="600" t="str">
        <f t="shared" si="3367"/>
        <v/>
      </c>
      <c r="Q781" s="600" t="str">
        <f t="shared" si="3367"/>
        <v/>
      </c>
      <c r="R781" s="600" t="str">
        <f t="shared" si="3367"/>
        <v/>
      </c>
      <c r="S781" s="639"/>
      <c r="T781" s="600" t="str">
        <f t="shared" ref="T781:AD781" si="3368">IF(T778="","",T778*T779*T780)</f>
        <v/>
      </c>
      <c r="U781" s="600" t="str">
        <f t="shared" si="3368"/>
        <v/>
      </c>
      <c r="V781" s="600" t="str">
        <f t="shared" si="3368"/>
        <v/>
      </c>
      <c r="W781" s="600" t="str">
        <f t="shared" si="3368"/>
        <v/>
      </c>
      <c r="X781" s="600" t="str">
        <f t="shared" si="3368"/>
        <v/>
      </c>
      <c r="Y781" s="600" t="str">
        <f t="shared" si="3368"/>
        <v/>
      </c>
      <c r="Z781" s="600" t="str">
        <f t="shared" si="3368"/>
        <v/>
      </c>
      <c r="AA781" s="600" t="str">
        <f t="shared" si="3368"/>
        <v/>
      </c>
      <c r="AB781" s="600" t="str">
        <f t="shared" si="3368"/>
        <v/>
      </c>
      <c r="AC781" s="600" t="str">
        <f t="shared" si="3368"/>
        <v/>
      </c>
      <c r="AD781" s="600" t="str">
        <f t="shared" si="3368"/>
        <v/>
      </c>
      <c r="AE781" s="776"/>
      <c r="AF781" s="776"/>
      <c r="AG781" s="776"/>
      <c r="AH781" s="776"/>
      <c r="AI781" s="600"/>
      <c r="AJ781" s="776"/>
      <c r="AK781" s="639"/>
      <c r="AL781" s="600" t="str">
        <f t="shared" ref="AL781:AV781" si="3369">IF(AL778="","",AL778*AL779*AL780)</f>
        <v/>
      </c>
      <c r="AM781" s="600" t="str">
        <f t="shared" si="3369"/>
        <v/>
      </c>
      <c r="AN781" s="600" t="str">
        <f t="shared" si="3369"/>
        <v/>
      </c>
      <c r="AO781" s="600" t="str">
        <f t="shared" si="3369"/>
        <v/>
      </c>
      <c r="AP781" s="600" t="str">
        <f t="shared" si="3369"/>
        <v/>
      </c>
      <c r="AQ781" s="600" t="str">
        <f t="shared" si="3369"/>
        <v/>
      </c>
      <c r="AR781" s="600" t="str">
        <f t="shared" si="3369"/>
        <v/>
      </c>
      <c r="AS781" s="600" t="str">
        <f t="shared" si="3369"/>
        <v/>
      </c>
      <c r="AT781" s="600" t="str">
        <f t="shared" si="3369"/>
        <v/>
      </c>
      <c r="AU781" s="600" t="str">
        <f t="shared" si="3369"/>
        <v/>
      </c>
      <c r="AV781" s="600">
        <f t="shared" si="3369"/>
        <v>4800</v>
      </c>
      <c r="AW781" s="600"/>
      <c r="AX781" s="600"/>
      <c r="AY781" s="600"/>
      <c r="AZ781" s="600"/>
      <c r="BA781" s="600"/>
      <c r="BB781" s="600"/>
      <c r="BC781" s="639"/>
      <c r="BD781" s="600" t="str">
        <f t="shared" ref="BD781:BN781" si="3370">IF(BD778="","",BD778*BD779*BD780)</f>
        <v/>
      </c>
      <c r="BE781" s="600" t="str">
        <f t="shared" si="3370"/>
        <v/>
      </c>
      <c r="BF781" s="600" t="str">
        <f t="shared" si="3370"/>
        <v/>
      </c>
      <c r="BG781" s="600" t="str">
        <f t="shared" si="3370"/>
        <v/>
      </c>
      <c r="BH781" s="600" t="str">
        <f t="shared" si="3370"/>
        <v/>
      </c>
      <c r="BI781" s="600" t="str">
        <f t="shared" si="3370"/>
        <v/>
      </c>
      <c r="BJ781" s="600" t="str">
        <f t="shared" si="3370"/>
        <v/>
      </c>
      <c r="BK781" s="600" t="str">
        <f t="shared" si="3370"/>
        <v/>
      </c>
      <c r="BL781" s="600" t="str">
        <f t="shared" si="3370"/>
        <v/>
      </c>
      <c r="BM781" s="600" t="str">
        <f t="shared" si="3370"/>
        <v/>
      </c>
      <c r="BN781" s="600" t="str">
        <f t="shared" si="3370"/>
        <v/>
      </c>
      <c r="BO781" s="600"/>
      <c r="BP781" s="600"/>
      <c r="BQ781" s="600"/>
      <c r="BR781" s="600"/>
      <c r="BS781" s="600"/>
      <c r="BT781" s="600"/>
      <c r="BU781" s="639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0"/>
        <v/>
      </c>
      <c r="CA781" s="590" t="str">
        <f t="shared" si="3341"/>
        <v/>
      </c>
      <c r="CB781" s="590" t="str">
        <f t="shared" si="3342"/>
        <v/>
      </c>
      <c r="CC781" s="680" t="str">
        <f t="shared" si="3343"/>
        <v/>
      </c>
      <c r="CD781" s="1321" t="str">
        <f t="shared" si="3365"/>
        <v/>
      </c>
      <c r="CE781" s="1322" t="str">
        <f t="shared" si="3366"/>
        <v/>
      </c>
      <c r="CF781" s="1322" t="str">
        <f t="shared" si="3366"/>
        <v/>
      </c>
      <c r="CG781" s="1322" t="str">
        <f t="shared" si="3366"/>
        <v/>
      </c>
      <c r="CH781" s="1322" t="str">
        <f t="shared" si="3366"/>
        <v/>
      </c>
      <c r="CI781" s="1323" t="str">
        <f t="shared" si="3366"/>
        <v/>
      </c>
      <c r="CJ781" s="1322" t="str">
        <f t="shared" si="3366"/>
        <v/>
      </c>
      <c r="CK781" s="1322" t="str">
        <f t="shared" si="3366"/>
        <v/>
      </c>
      <c r="CL781" s="1322" t="str">
        <f t="shared" si="3366"/>
        <v/>
      </c>
      <c r="CM781" s="1322" t="str">
        <f t="shared" si="3366"/>
        <v/>
      </c>
      <c r="CN781" s="1321" t="str">
        <f t="shared" si="3366"/>
        <v/>
      </c>
      <c r="CO781" s="542" t="str">
        <f t="shared" si="3345"/>
        <v/>
      </c>
      <c r="CP781" s="543" t="str">
        <f t="shared" si="3346"/>
        <v/>
      </c>
      <c r="CQ781" s="543" t="str">
        <f t="shared" si="3347"/>
        <v/>
      </c>
      <c r="CR781" s="543" t="str">
        <f t="shared" si="3348"/>
        <v/>
      </c>
      <c r="CS781" s="543" t="str">
        <f t="shared" si="3349"/>
        <v/>
      </c>
      <c r="CT781" s="543" t="str">
        <f t="shared" si="3350"/>
        <v/>
      </c>
      <c r="CU781" s="544" t="str">
        <f t="shared" si="3351"/>
        <v/>
      </c>
      <c r="CV781" s="544" t="str">
        <f t="shared" si="3352"/>
        <v/>
      </c>
      <c r="CW781" s="544" t="str">
        <f t="shared" si="3353"/>
        <v/>
      </c>
      <c r="CX781" s="543" t="str">
        <f t="shared" si="3354"/>
        <v/>
      </c>
      <c r="CY781" s="543" t="str">
        <f t="shared" si="3355"/>
        <v/>
      </c>
      <c r="CZ781" s="543" t="str">
        <f t="shared" si="3356"/>
        <v/>
      </c>
      <c r="DA781" s="543" t="str">
        <f t="shared" si="3357"/>
        <v/>
      </c>
      <c r="DB781" s="543" t="str">
        <f t="shared" si="3358"/>
        <v/>
      </c>
      <c r="DC781" s="542" t="str">
        <f t="shared" si="3359"/>
        <v/>
      </c>
      <c r="DD781" s="541" t="str">
        <f t="shared" si="3360"/>
        <v/>
      </c>
      <c r="DE781" s="645">
        <f t="shared" si="3361"/>
        <v>0</v>
      </c>
      <c r="DF781" s="99">
        <f t="shared" si="3362"/>
        <v>0</v>
      </c>
      <c r="DG781" s="99">
        <f t="shared" si="3363"/>
        <v>1</v>
      </c>
      <c r="DH781" s="99">
        <f t="shared" si="3364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71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71"/>
      <c r="BV782" s="218"/>
      <c r="BW782" s="218">
        <v>2400</v>
      </c>
      <c r="BX782" s="218">
        <v>1600</v>
      </c>
      <c r="BY782" s="218"/>
      <c r="BZ782" s="590" t="str">
        <f t="shared" si="3340"/>
        <v/>
      </c>
      <c r="CA782" s="590">
        <f t="shared" si="3341"/>
        <v>2500</v>
      </c>
      <c r="CB782" s="590">
        <f t="shared" si="3342"/>
        <v>1400</v>
      </c>
      <c r="CC782" s="680">
        <f t="shared" si="3343"/>
        <v>0</v>
      </c>
      <c r="CD782" s="1321">
        <f t="shared" si="3365"/>
        <v>0</v>
      </c>
      <c r="CE782" s="1322">
        <f t="shared" si="3366"/>
        <v>0</v>
      </c>
      <c r="CF782" s="1322">
        <f t="shared" si="3366"/>
        <v>0</v>
      </c>
      <c r="CG782" s="1322">
        <f t="shared" si="3366"/>
        <v>0</v>
      </c>
      <c r="CH782" s="1322">
        <f t="shared" si="3366"/>
        <v>0</v>
      </c>
      <c r="CI782" s="1323">
        <f t="shared" si="3366"/>
        <v>0</v>
      </c>
      <c r="CJ782" s="1322">
        <f t="shared" si="3366"/>
        <v>0</v>
      </c>
      <c r="CK782" s="1322">
        <f t="shared" si="3366"/>
        <v>0</v>
      </c>
      <c r="CL782" s="1322">
        <f t="shared" si="3366"/>
        <v>0</v>
      </c>
      <c r="CM782" s="1322">
        <f t="shared" si="3366"/>
        <v>0</v>
      </c>
      <c r="CN782" s="1321">
        <f t="shared" si="3366"/>
        <v>0</v>
      </c>
      <c r="CO782" s="542" t="str">
        <f t="shared" si="3345"/>
        <v/>
      </c>
      <c r="CP782" s="543" t="str">
        <f t="shared" si="3346"/>
        <v/>
      </c>
      <c r="CQ782" s="543">
        <f t="shared" si="3347"/>
        <v>0</v>
      </c>
      <c r="CR782" s="543">
        <f t="shared" si="3348"/>
        <v>0</v>
      </c>
      <c r="CS782" s="543">
        <f t="shared" si="3349"/>
        <v>0</v>
      </c>
      <c r="CT782" s="543">
        <f t="shared" si="3350"/>
        <v>0</v>
      </c>
      <c r="CU782" s="544">
        <f t="shared" si="3351"/>
        <v>0</v>
      </c>
      <c r="CV782" s="544">
        <f t="shared" si="3352"/>
        <v>0</v>
      </c>
      <c r="CW782" s="544">
        <f t="shared" si="3353"/>
        <v>0</v>
      </c>
      <c r="CX782" s="543">
        <f t="shared" si="3354"/>
        <v>0</v>
      </c>
      <c r="CY782" s="543">
        <f t="shared" si="3355"/>
        <v>0</v>
      </c>
      <c r="CZ782" s="543">
        <f t="shared" si="3356"/>
        <v>0</v>
      </c>
      <c r="DA782" s="543">
        <f t="shared" si="3357"/>
        <v>0</v>
      </c>
      <c r="DB782" s="543" t="str">
        <f t="shared" si="3358"/>
        <v/>
      </c>
      <c r="DC782" s="542" t="str">
        <f t="shared" si="3359"/>
        <v/>
      </c>
      <c r="DD782" s="541" t="str">
        <f t="shared" si="3360"/>
        <v/>
      </c>
      <c r="DE782" s="645">
        <f t="shared" si="3361"/>
        <v>0</v>
      </c>
      <c r="DF782" s="99">
        <f t="shared" si="3362"/>
        <v>6</v>
      </c>
      <c r="DG782" s="99">
        <f t="shared" si="3363"/>
        <v>6</v>
      </c>
      <c r="DH782" s="99">
        <f t="shared" si="3364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71"/>
      <c r="BV783" s="218"/>
      <c r="BW783" s="218"/>
      <c r="BX783" s="218"/>
      <c r="BY783" s="218">
        <v>300</v>
      </c>
      <c r="BZ783" s="590" t="str">
        <f t="shared" si="3340"/>
        <v/>
      </c>
      <c r="CA783" s="590" t="str">
        <f t="shared" si="3341"/>
        <v/>
      </c>
      <c r="CB783" s="590" t="str">
        <f t="shared" si="3342"/>
        <v/>
      </c>
      <c r="CC783" s="680">
        <f t="shared" si="3343"/>
        <v>263.33333333333331</v>
      </c>
      <c r="CD783" s="1321">
        <f t="shared" si="3365"/>
        <v>200</v>
      </c>
      <c r="CE783" s="1322">
        <f t="shared" si="3366"/>
        <v>200</v>
      </c>
      <c r="CF783" s="1322">
        <f t="shared" si="3366"/>
        <v>200</v>
      </c>
      <c r="CG783" s="1322">
        <f t="shared" si="3366"/>
        <v>200</v>
      </c>
      <c r="CH783" s="1322">
        <f t="shared" si="3366"/>
        <v>220</v>
      </c>
      <c r="CI783" s="1323">
        <f t="shared" si="3366"/>
        <v>300</v>
      </c>
      <c r="CJ783" s="1322">
        <f t="shared" si="3366"/>
        <v>300</v>
      </c>
      <c r="CK783" s="1322">
        <f t="shared" si="3366"/>
        <v>300</v>
      </c>
      <c r="CL783" s="1322">
        <f t="shared" si="3366"/>
        <v>300</v>
      </c>
      <c r="CM783" s="1322">
        <f t="shared" si="3366"/>
        <v>350</v>
      </c>
      <c r="CN783" s="1321">
        <f t="shared" si="3366"/>
        <v>500</v>
      </c>
      <c r="CO783" s="542" t="str">
        <f t="shared" si="3345"/>
        <v/>
      </c>
      <c r="CP783" s="543" t="str">
        <f t="shared" si="3346"/>
        <v/>
      </c>
      <c r="CQ783" s="543">
        <f t="shared" si="3347"/>
        <v>200</v>
      </c>
      <c r="CR783" s="543">
        <f t="shared" si="3348"/>
        <v>200</v>
      </c>
      <c r="CS783" s="543">
        <f t="shared" si="3349"/>
        <v>200</v>
      </c>
      <c r="CT783" s="543">
        <f t="shared" si="3350"/>
        <v>200</v>
      </c>
      <c r="CU783" s="544">
        <f t="shared" si="3351"/>
        <v>220</v>
      </c>
      <c r="CV783" s="544">
        <f t="shared" si="3352"/>
        <v>300</v>
      </c>
      <c r="CW783" s="544">
        <f t="shared" si="3353"/>
        <v>300</v>
      </c>
      <c r="CX783" s="543">
        <f t="shared" si="3354"/>
        <v>300</v>
      </c>
      <c r="CY783" s="543">
        <f t="shared" si="3355"/>
        <v>300</v>
      </c>
      <c r="CZ783" s="543">
        <f t="shared" si="3356"/>
        <v>350</v>
      </c>
      <c r="DA783" s="543">
        <f t="shared" si="3357"/>
        <v>500</v>
      </c>
      <c r="DB783" s="543" t="str">
        <f t="shared" si="3358"/>
        <v/>
      </c>
      <c r="DC783" s="542" t="str">
        <f t="shared" si="3359"/>
        <v/>
      </c>
      <c r="DD783" s="541" t="str">
        <f t="shared" si="3360"/>
        <v/>
      </c>
      <c r="DE783" s="645">
        <f t="shared" si="3361"/>
        <v>0</v>
      </c>
      <c r="DF783" s="99">
        <f t="shared" si="3362"/>
        <v>0</v>
      </c>
      <c r="DG783" s="99">
        <f t="shared" si="3363"/>
        <v>0</v>
      </c>
      <c r="DH783" s="99">
        <f t="shared" si="3364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71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71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71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71"/>
      <c r="BV784" s="218"/>
      <c r="BW784" s="218"/>
      <c r="BX784" s="218">
        <v>300</v>
      </c>
      <c r="BY784" s="218">
        <v>400</v>
      </c>
      <c r="BZ784" s="590" t="str">
        <f t="shared" si="3340"/>
        <v/>
      </c>
      <c r="CA784" s="590" t="str">
        <f t="shared" si="3341"/>
        <v/>
      </c>
      <c r="CB784" s="590">
        <f t="shared" si="3342"/>
        <v>370</v>
      </c>
      <c r="CC784" s="680">
        <f t="shared" si="3343"/>
        <v>376.66666666666669</v>
      </c>
      <c r="CD784" s="1321">
        <f t="shared" si="3365"/>
        <v>300</v>
      </c>
      <c r="CE784" s="1322">
        <f t="shared" si="3366"/>
        <v>300</v>
      </c>
      <c r="CF784" s="1322">
        <f t="shared" si="3366"/>
        <v>300</v>
      </c>
      <c r="CG784" s="1322">
        <f t="shared" si="3366"/>
        <v>330</v>
      </c>
      <c r="CH784" s="1322">
        <f t="shared" si="3366"/>
        <v>360</v>
      </c>
      <c r="CI784" s="1323">
        <f t="shared" si="3366"/>
        <v>400</v>
      </c>
      <c r="CJ784" s="1322">
        <f t="shared" si="3366"/>
        <v>400</v>
      </c>
      <c r="CK784" s="1322">
        <f t="shared" si="3366"/>
        <v>400</v>
      </c>
      <c r="CL784" s="1322">
        <f t="shared" si="3366"/>
        <v>400</v>
      </c>
      <c r="CM784" s="1322">
        <f t="shared" si="3366"/>
        <v>500</v>
      </c>
      <c r="CN784" s="1321">
        <f t="shared" si="3366"/>
        <v>550</v>
      </c>
      <c r="CO784" s="542" t="str">
        <f t="shared" si="3345"/>
        <v/>
      </c>
      <c r="CP784" s="543" t="str">
        <f t="shared" si="3346"/>
        <v/>
      </c>
      <c r="CQ784" s="543">
        <f t="shared" si="3347"/>
        <v>300</v>
      </c>
      <c r="CR784" s="543">
        <f t="shared" si="3348"/>
        <v>300</v>
      </c>
      <c r="CS784" s="543">
        <f t="shared" si="3349"/>
        <v>300</v>
      </c>
      <c r="CT784" s="543">
        <f t="shared" si="3350"/>
        <v>330</v>
      </c>
      <c r="CU784" s="544">
        <f t="shared" si="3351"/>
        <v>360</v>
      </c>
      <c r="CV784" s="544">
        <f t="shared" si="3352"/>
        <v>400</v>
      </c>
      <c r="CW784" s="544">
        <f t="shared" si="3353"/>
        <v>400</v>
      </c>
      <c r="CX784" s="543">
        <f t="shared" si="3354"/>
        <v>400</v>
      </c>
      <c r="CY784" s="543">
        <f t="shared" si="3355"/>
        <v>400</v>
      </c>
      <c r="CZ784" s="543">
        <f t="shared" si="3356"/>
        <v>500</v>
      </c>
      <c r="DA784" s="543">
        <f t="shared" si="3357"/>
        <v>550</v>
      </c>
      <c r="DB784" s="543" t="str">
        <f t="shared" si="3358"/>
        <v/>
      </c>
      <c r="DC784" s="542" t="str">
        <f t="shared" si="3359"/>
        <v/>
      </c>
      <c r="DD784" s="541" t="str">
        <f t="shared" si="3360"/>
        <v/>
      </c>
      <c r="DE784" s="645">
        <f t="shared" si="3361"/>
        <v>0</v>
      </c>
      <c r="DF784" s="99">
        <f t="shared" si="3362"/>
        <v>0</v>
      </c>
      <c r="DG784" s="99">
        <f t="shared" si="3363"/>
        <v>4</v>
      </c>
      <c r="DH784" s="99">
        <f t="shared" si="3364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450</v>
      </c>
      <c r="BZ785" s="590" t="str">
        <f t="shared" si="3340"/>
        <v/>
      </c>
      <c r="CA785" s="590" t="str">
        <f t="shared" si="3341"/>
        <v/>
      </c>
      <c r="CB785" s="590" t="str">
        <f t="shared" si="3342"/>
        <v/>
      </c>
      <c r="CC785" s="680">
        <f t="shared" si="3343"/>
        <v>450</v>
      </c>
      <c r="CD785" s="1321">
        <f t="shared" si="3365"/>
        <v>350</v>
      </c>
      <c r="CE785" s="1322">
        <f t="shared" si="3366"/>
        <v>400</v>
      </c>
      <c r="CF785" s="1322">
        <f t="shared" si="3366"/>
        <v>400</v>
      </c>
      <c r="CG785" s="1322">
        <f t="shared" si="3366"/>
        <v>400</v>
      </c>
      <c r="CH785" s="1322">
        <f t="shared" si="3366"/>
        <v>450</v>
      </c>
      <c r="CI785" s="1323">
        <f t="shared" si="3366"/>
        <v>450</v>
      </c>
      <c r="CJ785" s="1322">
        <f t="shared" si="3366"/>
        <v>450</v>
      </c>
      <c r="CK785" s="1322">
        <f t="shared" si="3366"/>
        <v>500</v>
      </c>
      <c r="CL785" s="1322">
        <f t="shared" si="3366"/>
        <v>500</v>
      </c>
      <c r="CM785" s="1322">
        <f t="shared" si="3366"/>
        <v>500</v>
      </c>
      <c r="CN785" s="1321">
        <f t="shared" si="3366"/>
        <v>600</v>
      </c>
      <c r="CO785" s="542" t="str">
        <f t="shared" si="3345"/>
        <v/>
      </c>
      <c r="CP785" s="543" t="str">
        <f t="shared" si="3346"/>
        <v/>
      </c>
      <c r="CQ785" s="543">
        <f t="shared" si="3347"/>
        <v>350</v>
      </c>
      <c r="CR785" s="543">
        <f t="shared" si="3348"/>
        <v>400</v>
      </c>
      <c r="CS785" s="543">
        <f t="shared" si="3349"/>
        <v>400</v>
      </c>
      <c r="CT785" s="543">
        <f t="shared" si="3350"/>
        <v>400</v>
      </c>
      <c r="CU785" s="544">
        <f t="shared" si="3351"/>
        <v>450</v>
      </c>
      <c r="CV785" s="544">
        <f t="shared" si="3352"/>
        <v>450</v>
      </c>
      <c r="CW785" s="544">
        <f t="shared" si="3353"/>
        <v>450</v>
      </c>
      <c r="CX785" s="543">
        <f t="shared" si="3354"/>
        <v>500</v>
      </c>
      <c r="CY785" s="543">
        <f t="shared" si="3355"/>
        <v>500</v>
      </c>
      <c r="CZ785" s="543">
        <f t="shared" si="3356"/>
        <v>500</v>
      </c>
      <c r="DA785" s="543">
        <f t="shared" si="3357"/>
        <v>600</v>
      </c>
      <c r="DB785" s="543" t="str">
        <f t="shared" si="3358"/>
        <v/>
      </c>
      <c r="DC785" s="542" t="str">
        <f t="shared" si="3359"/>
        <v/>
      </c>
      <c r="DD785" s="541" t="str">
        <f t="shared" si="3360"/>
        <v/>
      </c>
      <c r="DE785" s="645">
        <f t="shared" si="3361"/>
        <v>0</v>
      </c>
      <c r="DF785" s="99">
        <f t="shared" si="3362"/>
        <v>0</v>
      </c>
      <c r="DG785" s="99">
        <f t="shared" si="3363"/>
        <v>0</v>
      </c>
      <c r="DH785" s="99">
        <f t="shared" si="3364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71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71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71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71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9"/>
      <c r="CD786" s="1338"/>
      <c r="CE786" s="1338"/>
      <c r="CF786" s="1338"/>
      <c r="CG786" s="1338"/>
      <c r="CH786" s="1338"/>
      <c r="CI786" s="1338"/>
      <c r="CJ786" s="1338"/>
      <c r="CK786" s="1338"/>
      <c r="CL786" s="1338"/>
      <c r="CM786" s="1338"/>
      <c r="CN786" s="1338"/>
      <c r="CO786" s="627"/>
      <c r="CP786" s="627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0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371">IF(DE787&lt;3,"",(SUM(B787:R787)-MIN(B787:R787)-MAX(B787:R787))/(DE787-2))</f>
        <v/>
      </c>
      <c r="CA787" s="590" t="str">
        <f t="shared" ref="CA787:CA806" si="3372">IF(DF787&lt;3,"",(SUM(T787:AJ787)-MIN(T787:AJ787)-MAX(T787:AJ787))/(DF787-2))</f>
        <v/>
      </c>
      <c r="CB787" s="590" t="str">
        <f t="shared" ref="CB787:CB806" si="3373">IF(DG787&lt;3,"",(SUM(AL787:BB787)-MIN(AL787:BB787)-MAX(AL787:BB787))/(DG787-2))</f>
        <v/>
      </c>
      <c r="CC787" s="680"/>
      <c r="CD787" s="1321" t="str">
        <f t="shared" ref="CD787:CN787" si="33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3374"/>
        <v/>
      </c>
      <c r="CF787" s="1322" t="str">
        <f t="shared" si="3374"/>
        <v/>
      </c>
      <c r="CG787" s="1322" t="str">
        <f t="shared" si="3374"/>
        <v/>
      </c>
      <c r="CH787" s="1322" t="str">
        <f t="shared" si="3374"/>
        <v/>
      </c>
      <c r="CI787" s="1323" t="str">
        <f t="shared" si="3374"/>
        <v/>
      </c>
      <c r="CJ787" s="1322" t="str">
        <f t="shared" si="3374"/>
        <v/>
      </c>
      <c r="CK787" s="1322" t="str">
        <f t="shared" si="3374"/>
        <v/>
      </c>
      <c r="CL787" s="1322" t="str">
        <f t="shared" si="3374"/>
        <v/>
      </c>
      <c r="CM787" s="1322" t="str">
        <f t="shared" si="3374"/>
        <v/>
      </c>
      <c r="CN787" s="1321" t="str">
        <f t="shared" si="3374"/>
        <v/>
      </c>
      <c r="CO787" s="542" t="str">
        <f t="shared" ref="CO787:CO810" si="337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7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7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7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8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8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8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1" si="3391">COUNT(B787:R787)</f>
        <v>0</v>
      </c>
      <c r="DF787" s="99">
        <f t="shared" ref="DF787:DF801" si="3392">COUNT(T787:AJ787)</f>
        <v>0</v>
      </c>
      <c r="DG787" s="99">
        <f t="shared" ref="DG787:DG801" si="3393">COUNT(AL787:BB787)</f>
        <v>0</v>
      </c>
      <c r="DH787" s="99">
        <f t="shared" ref="DH787:DH801" si="3394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0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371"/>
        <v/>
      </c>
      <c r="CA788" s="590" t="str">
        <f t="shared" si="3372"/>
        <v/>
      </c>
      <c r="CB788" s="590" t="str">
        <f t="shared" si="3373"/>
        <v/>
      </c>
      <c r="CC788" s="680" t="str">
        <f t="shared" ref="CC788:CC806" si="3395">IF(DH788&lt;3,"",(SUM(BD788:BT788)-MIN(BD788:BT788)-MAX(BD788:BT788))/(DH788-2))</f>
        <v/>
      </c>
      <c r="CD788" s="1321" t="str">
        <f t="shared" ref="CD788:CD810" si="339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2" t="str">
        <f t="shared" ref="CE788:CN803" si="339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2" t="str">
        <f t="shared" si="3397"/>
        <v/>
      </c>
      <c r="CG788" s="1322" t="str">
        <f t="shared" si="3397"/>
        <v/>
      </c>
      <c r="CH788" s="1322" t="str">
        <f t="shared" si="3397"/>
        <v/>
      </c>
      <c r="CI788" s="1323" t="str">
        <f t="shared" si="3397"/>
        <v/>
      </c>
      <c r="CJ788" s="1322" t="str">
        <f t="shared" si="3397"/>
        <v/>
      </c>
      <c r="CK788" s="1322" t="str">
        <f t="shared" si="3397"/>
        <v/>
      </c>
      <c r="CL788" s="1322" t="str">
        <f t="shared" si="3397"/>
        <v/>
      </c>
      <c r="CM788" s="1322" t="str">
        <f t="shared" si="3397"/>
        <v/>
      </c>
      <c r="CN788" s="1321" t="str">
        <f t="shared" si="3397"/>
        <v/>
      </c>
      <c r="CO788" s="542" t="str">
        <f t="shared" si="3375"/>
        <v/>
      </c>
      <c r="CP788" s="543" t="str">
        <f t="shared" si="3376"/>
        <v/>
      </c>
      <c r="CQ788" s="543" t="str">
        <f t="shared" si="3377"/>
        <v/>
      </c>
      <c r="CR788" s="543" t="str">
        <f t="shared" si="3378"/>
        <v/>
      </c>
      <c r="CS788" s="543" t="str">
        <f t="shared" si="3379"/>
        <v/>
      </c>
      <c r="CT788" s="543" t="str">
        <f t="shared" si="3380"/>
        <v/>
      </c>
      <c r="CU788" s="544" t="str">
        <f t="shared" si="3381"/>
        <v/>
      </c>
      <c r="CV788" s="544" t="str">
        <f t="shared" si="3382"/>
        <v/>
      </c>
      <c r="CW788" s="544" t="str">
        <f t="shared" si="3383"/>
        <v/>
      </c>
      <c r="CX788" s="543" t="str">
        <f t="shared" si="3384"/>
        <v/>
      </c>
      <c r="CY788" s="543" t="str">
        <f t="shared" si="3385"/>
        <v/>
      </c>
      <c r="CZ788" s="543" t="str">
        <f t="shared" si="3386"/>
        <v/>
      </c>
      <c r="DA788" s="543" t="str">
        <f t="shared" si="3387"/>
        <v/>
      </c>
      <c r="DB788" s="543" t="str">
        <f t="shared" si="3388"/>
        <v/>
      </c>
      <c r="DC788" s="542" t="str">
        <f t="shared" si="3389"/>
        <v/>
      </c>
      <c r="DD788" s="541" t="str">
        <f t="shared" si="3390"/>
        <v/>
      </c>
      <c r="DE788" s="645">
        <f t="shared" si="3391"/>
        <v>0</v>
      </c>
      <c r="DF788" s="99">
        <f t="shared" si="3392"/>
        <v>0</v>
      </c>
      <c r="DG788" s="99">
        <f t="shared" si="3393"/>
        <v>0</v>
      </c>
      <c r="DH788" s="99">
        <f t="shared" si="3394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0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371"/>
        <v/>
      </c>
      <c r="CA789" s="590" t="str">
        <f t="shared" si="3372"/>
        <v/>
      </c>
      <c r="CB789" s="590" t="str">
        <f t="shared" si="3373"/>
        <v/>
      </c>
      <c r="CC789" s="680" t="str">
        <f t="shared" si="3395"/>
        <v/>
      </c>
      <c r="CD789" s="1321" t="str">
        <f t="shared" si="3396"/>
        <v/>
      </c>
      <c r="CE789" s="1322" t="str">
        <f t="shared" si="3397"/>
        <v/>
      </c>
      <c r="CF789" s="1322" t="str">
        <f t="shared" si="3397"/>
        <v/>
      </c>
      <c r="CG789" s="1322" t="str">
        <f t="shared" si="3397"/>
        <v/>
      </c>
      <c r="CH789" s="1322" t="str">
        <f t="shared" si="3397"/>
        <v/>
      </c>
      <c r="CI789" s="1323" t="str">
        <f t="shared" si="3397"/>
        <v/>
      </c>
      <c r="CJ789" s="1322" t="str">
        <f t="shared" si="3397"/>
        <v/>
      </c>
      <c r="CK789" s="1322" t="str">
        <f t="shared" si="3397"/>
        <v/>
      </c>
      <c r="CL789" s="1322" t="str">
        <f t="shared" si="3397"/>
        <v/>
      </c>
      <c r="CM789" s="1322" t="str">
        <f t="shared" si="3397"/>
        <v/>
      </c>
      <c r="CN789" s="1321" t="str">
        <f t="shared" si="3397"/>
        <v/>
      </c>
      <c r="CO789" s="542" t="str">
        <f t="shared" si="3375"/>
        <v/>
      </c>
      <c r="CP789" s="543" t="str">
        <f t="shared" si="3376"/>
        <v/>
      </c>
      <c r="CQ789" s="543" t="str">
        <f t="shared" si="3377"/>
        <v/>
      </c>
      <c r="CR789" s="543" t="str">
        <f t="shared" si="3378"/>
        <v/>
      </c>
      <c r="CS789" s="543" t="str">
        <f t="shared" si="3379"/>
        <v/>
      </c>
      <c r="CT789" s="543" t="str">
        <f t="shared" si="3380"/>
        <v/>
      </c>
      <c r="CU789" s="544" t="str">
        <f t="shared" si="3381"/>
        <v/>
      </c>
      <c r="CV789" s="544" t="str">
        <f t="shared" si="3382"/>
        <v/>
      </c>
      <c r="CW789" s="544" t="str">
        <f t="shared" si="3383"/>
        <v/>
      </c>
      <c r="CX789" s="543" t="str">
        <f t="shared" si="3384"/>
        <v/>
      </c>
      <c r="CY789" s="543" t="str">
        <f t="shared" si="3385"/>
        <v/>
      </c>
      <c r="CZ789" s="543" t="str">
        <f t="shared" si="3386"/>
        <v/>
      </c>
      <c r="DA789" s="543" t="str">
        <f t="shared" si="3387"/>
        <v/>
      </c>
      <c r="DB789" s="543" t="str">
        <f t="shared" si="3388"/>
        <v/>
      </c>
      <c r="DC789" s="542" t="str">
        <f t="shared" si="3389"/>
        <v/>
      </c>
      <c r="DD789" s="541" t="str">
        <f t="shared" si="3390"/>
        <v/>
      </c>
      <c r="DE789" s="645">
        <f t="shared" si="3391"/>
        <v>0</v>
      </c>
      <c r="DF789" s="99">
        <f t="shared" si="3392"/>
        <v>0</v>
      </c>
      <c r="DG789" s="99">
        <f t="shared" si="3393"/>
        <v>0</v>
      </c>
      <c r="DH789" s="99">
        <f t="shared" si="3394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0" t="s">
        <v>290</v>
      </c>
      <c r="B790" s="600" t="str">
        <f t="shared" ref="B790:R790" si="3398">IF(B787="","",B787*B788*B789)</f>
        <v/>
      </c>
      <c r="C790" s="600" t="str">
        <f t="shared" si="3398"/>
        <v/>
      </c>
      <c r="D790" s="600" t="str">
        <f t="shared" si="3398"/>
        <v/>
      </c>
      <c r="E790" s="600" t="str">
        <f t="shared" si="3398"/>
        <v/>
      </c>
      <c r="F790" s="600" t="str">
        <f t="shared" si="3398"/>
        <v/>
      </c>
      <c r="G790" s="600" t="str">
        <f t="shared" si="3398"/>
        <v/>
      </c>
      <c r="H790" s="600" t="str">
        <f t="shared" si="3398"/>
        <v/>
      </c>
      <c r="I790" s="600" t="str">
        <f t="shared" si="3398"/>
        <v/>
      </c>
      <c r="J790" s="600" t="str">
        <f t="shared" si="3398"/>
        <v/>
      </c>
      <c r="K790" s="600" t="str">
        <f t="shared" si="3398"/>
        <v/>
      </c>
      <c r="L790" s="600" t="str">
        <f t="shared" si="3398"/>
        <v/>
      </c>
      <c r="M790" s="600" t="str">
        <f t="shared" si="3398"/>
        <v/>
      </c>
      <c r="N790" s="600" t="str">
        <f t="shared" si="3398"/>
        <v/>
      </c>
      <c r="O790" s="600" t="str">
        <f t="shared" si="3398"/>
        <v/>
      </c>
      <c r="P790" s="600" t="str">
        <f t="shared" si="3398"/>
        <v/>
      </c>
      <c r="Q790" s="600" t="str">
        <f t="shared" si="3398"/>
        <v/>
      </c>
      <c r="R790" s="600" t="str">
        <f t="shared" si="3398"/>
        <v/>
      </c>
      <c r="S790" s="639"/>
      <c r="T790" s="600" t="str">
        <f t="shared" ref="T790:AD790" si="3399">IF(T787="","",T787*T788*T789)</f>
        <v/>
      </c>
      <c r="U790" s="600" t="str">
        <f t="shared" si="3399"/>
        <v/>
      </c>
      <c r="V790" s="600" t="str">
        <f t="shared" si="3399"/>
        <v/>
      </c>
      <c r="W790" s="600" t="str">
        <f t="shared" si="3399"/>
        <v/>
      </c>
      <c r="X790" s="600" t="str">
        <f t="shared" si="3399"/>
        <v/>
      </c>
      <c r="Y790" s="600" t="str">
        <f t="shared" si="3399"/>
        <v/>
      </c>
      <c r="Z790" s="600" t="str">
        <f t="shared" si="3399"/>
        <v/>
      </c>
      <c r="AA790" s="600" t="str">
        <f t="shared" si="3399"/>
        <v/>
      </c>
      <c r="AB790" s="600" t="str">
        <f t="shared" si="3399"/>
        <v/>
      </c>
      <c r="AC790" s="600" t="str">
        <f t="shared" si="3399"/>
        <v/>
      </c>
      <c r="AD790" s="600" t="str">
        <f t="shared" si="3399"/>
        <v/>
      </c>
      <c r="AE790" s="600"/>
      <c r="AF790" s="600"/>
      <c r="AG790" s="600"/>
      <c r="AH790" s="600"/>
      <c r="AI790" s="600"/>
      <c r="AJ790" s="600"/>
      <c r="AK790" s="639"/>
      <c r="AL790" s="600" t="str">
        <f t="shared" ref="AL790:AV790" si="3400">IF(AL787="","",AL787*AL788*AL789)</f>
        <v/>
      </c>
      <c r="AM790" s="600" t="str">
        <f t="shared" si="3400"/>
        <v/>
      </c>
      <c r="AN790" s="600" t="str">
        <f t="shared" si="3400"/>
        <v/>
      </c>
      <c r="AO790" s="600" t="str">
        <f t="shared" si="3400"/>
        <v/>
      </c>
      <c r="AP790" s="600" t="str">
        <f t="shared" si="3400"/>
        <v/>
      </c>
      <c r="AQ790" s="600" t="str">
        <f t="shared" si="3400"/>
        <v/>
      </c>
      <c r="AR790" s="600" t="str">
        <f t="shared" si="3400"/>
        <v/>
      </c>
      <c r="AS790" s="600" t="str">
        <f t="shared" si="3400"/>
        <v/>
      </c>
      <c r="AT790" s="600" t="str">
        <f t="shared" si="3400"/>
        <v/>
      </c>
      <c r="AU790" s="600" t="str">
        <f t="shared" si="3400"/>
        <v/>
      </c>
      <c r="AV790" s="600" t="str">
        <f t="shared" si="3400"/>
        <v/>
      </c>
      <c r="AW790" s="600"/>
      <c r="AX790" s="600"/>
      <c r="AY790" s="600"/>
      <c r="AZ790" s="600"/>
      <c r="BA790" s="600"/>
      <c r="BB790" s="600"/>
      <c r="BC790" s="639"/>
      <c r="BD790" s="600" t="str">
        <f t="shared" ref="BD790:BN790" si="3401">IF(BD787="","",BD787*BD788*BD789)</f>
        <v/>
      </c>
      <c r="BE790" s="600" t="str">
        <f t="shared" si="3401"/>
        <v/>
      </c>
      <c r="BF790" s="600" t="str">
        <f t="shared" si="3401"/>
        <v/>
      </c>
      <c r="BG790" s="600" t="str">
        <f t="shared" si="3401"/>
        <v/>
      </c>
      <c r="BH790" s="600" t="str">
        <f t="shared" si="3401"/>
        <v/>
      </c>
      <c r="BI790" s="600" t="str">
        <f t="shared" si="3401"/>
        <v/>
      </c>
      <c r="BJ790" s="600" t="str">
        <f t="shared" si="3401"/>
        <v/>
      </c>
      <c r="BK790" s="600" t="str">
        <f t="shared" si="3401"/>
        <v/>
      </c>
      <c r="BL790" s="600" t="str">
        <f t="shared" si="3401"/>
        <v/>
      </c>
      <c r="BM790" s="600" t="str">
        <f t="shared" si="3401"/>
        <v/>
      </c>
      <c r="BN790" s="600" t="str">
        <f t="shared" si="3401"/>
        <v/>
      </c>
      <c r="BO790" s="600"/>
      <c r="BP790" s="600"/>
      <c r="BQ790" s="600"/>
      <c r="BR790" s="600"/>
      <c r="BS790" s="600"/>
      <c r="BT790" s="600"/>
      <c r="BU790" s="639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1"/>
        <v/>
      </c>
      <c r="CA790" s="590" t="str">
        <f t="shared" si="3372"/>
        <v/>
      </c>
      <c r="CB790" s="590" t="str">
        <f t="shared" si="3373"/>
        <v/>
      </c>
      <c r="CC790" s="680" t="str">
        <f t="shared" si="3395"/>
        <v/>
      </c>
      <c r="CD790" s="1321" t="str">
        <f t="shared" si="3396"/>
        <v/>
      </c>
      <c r="CE790" s="1322" t="str">
        <f t="shared" si="3397"/>
        <v/>
      </c>
      <c r="CF790" s="1322" t="str">
        <f t="shared" si="3397"/>
        <v/>
      </c>
      <c r="CG790" s="1322" t="str">
        <f t="shared" si="3397"/>
        <v/>
      </c>
      <c r="CH790" s="1322" t="str">
        <f t="shared" si="3397"/>
        <v/>
      </c>
      <c r="CI790" s="1323" t="str">
        <f t="shared" si="3397"/>
        <v/>
      </c>
      <c r="CJ790" s="1322" t="str">
        <f t="shared" si="3397"/>
        <v/>
      </c>
      <c r="CK790" s="1322" t="str">
        <f t="shared" si="3397"/>
        <v/>
      </c>
      <c r="CL790" s="1322" t="str">
        <f t="shared" si="3397"/>
        <v/>
      </c>
      <c r="CM790" s="1322" t="str">
        <f t="shared" si="3397"/>
        <v/>
      </c>
      <c r="CN790" s="1321" t="str">
        <f t="shared" si="3397"/>
        <v/>
      </c>
      <c r="CO790" s="542" t="str">
        <f t="shared" si="3375"/>
        <v/>
      </c>
      <c r="CP790" s="543" t="str">
        <f t="shared" si="3376"/>
        <v/>
      </c>
      <c r="CQ790" s="543" t="str">
        <f t="shared" si="3377"/>
        <v/>
      </c>
      <c r="CR790" s="543" t="str">
        <f t="shared" si="3378"/>
        <v/>
      </c>
      <c r="CS790" s="543" t="str">
        <f t="shared" si="3379"/>
        <v/>
      </c>
      <c r="CT790" s="543" t="str">
        <f t="shared" si="3380"/>
        <v/>
      </c>
      <c r="CU790" s="544" t="str">
        <f t="shared" si="3381"/>
        <v/>
      </c>
      <c r="CV790" s="544" t="str">
        <f t="shared" si="3382"/>
        <v/>
      </c>
      <c r="CW790" s="544" t="str">
        <f t="shared" si="3383"/>
        <v/>
      </c>
      <c r="CX790" s="543" t="str">
        <f t="shared" si="3384"/>
        <v/>
      </c>
      <c r="CY790" s="543" t="str">
        <f t="shared" si="3385"/>
        <v/>
      </c>
      <c r="CZ790" s="543" t="str">
        <f t="shared" si="3386"/>
        <v/>
      </c>
      <c r="DA790" s="543" t="str">
        <f t="shared" si="3387"/>
        <v/>
      </c>
      <c r="DB790" s="543" t="str">
        <f t="shared" si="3388"/>
        <v/>
      </c>
      <c r="DC790" s="542" t="str">
        <f t="shared" si="3389"/>
        <v/>
      </c>
      <c r="DD790" s="541" t="str">
        <f t="shared" si="3390"/>
        <v/>
      </c>
      <c r="DE790" s="645">
        <f t="shared" si="3391"/>
        <v>0</v>
      </c>
      <c r="DF790" s="99">
        <f t="shared" si="3392"/>
        <v>0</v>
      </c>
      <c r="DG790" s="99">
        <f t="shared" si="3393"/>
        <v>0</v>
      </c>
      <c r="DH790" s="99">
        <f t="shared" si="3394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7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71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71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71"/>
      <c r="BD791" s="218"/>
      <c r="BE791" s="77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71"/>
      <c r="BV791" s="218"/>
      <c r="BW791" s="218"/>
      <c r="BX791" s="218"/>
      <c r="BY791" s="218"/>
      <c r="BZ791" s="590" t="str">
        <f t="shared" si="3371"/>
        <v/>
      </c>
      <c r="CA791" s="590" t="str">
        <f t="shared" si="3372"/>
        <v/>
      </c>
      <c r="CB791" s="590" t="str">
        <f t="shared" si="3373"/>
        <v/>
      </c>
      <c r="CC791" s="680" t="str">
        <f t="shared" si="3395"/>
        <v/>
      </c>
      <c r="CD791" s="1321"/>
      <c r="CE791" s="1322" t="str">
        <f t="shared" si="3397"/>
        <v/>
      </c>
      <c r="CF791" s="1322" t="str">
        <f t="shared" si="3397"/>
        <v/>
      </c>
      <c r="CG791" s="1322" t="str">
        <f t="shared" si="3397"/>
        <v/>
      </c>
      <c r="CH791" s="1322" t="str">
        <f t="shared" si="3397"/>
        <v/>
      </c>
      <c r="CI791" s="1323" t="str">
        <f t="shared" si="3397"/>
        <v/>
      </c>
      <c r="CJ791" s="1322" t="str">
        <f t="shared" si="3397"/>
        <v/>
      </c>
      <c r="CK791" s="1322" t="str">
        <f t="shared" si="3397"/>
        <v/>
      </c>
      <c r="CL791" s="1322" t="str">
        <f t="shared" si="3397"/>
        <v/>
      </c>
      <c r="CM791" s="1322" t="str">
        <f t="shared" si="3397"/>
        <v/>
      </c>
      <c r="CN791" s="1321" t="str">
        <f t="shared" si="3397"/>
        <v/>
      </c>
      <c r="CO791" s="542" t="str">
        <f t="shared" si="3375"/>
        <v/>
      </c>
      <c r="CP791" s="543" t="str">
        <f t="shared" si="3376"/>
        <v/>
      </c>
      <c r="CQ791" s="543" t="str">
        <f t="shared" si="3377"/>
        <v/>
      </c>
      <c r="CR791" s="543" t="str">
        <f t="shared" si="3378"/>
        <v/>
      </c>
      <c r="CS791" s="543" t="str">
        <f t="shared" si="3379"/>
        <v/>
      </c>
      <c r="CT791" s="543" t="str">
        <f t="shared" si="3380"/>
        <v/>
      </c>
      <c r="CU791" s="544" t="str">
        <f t="shared" si="3381"/>
        <v/>
      </c>
      <c r="CV791" s="544" t="str">
        <f t="shared" si="3382"/>
        <v/>
      </c>
      <c r="CW791" s="544" t="str">
        <f t="shared" si="3383"/>
        <v/>
      </c>
      <c r="CX791" s="543" t="str">
        <f t="shared" si="3384"/>
        <v/>
      </c>
      <c r="CY791" s="543" t="str">
        <f t="shared" si="3385"/>
        <v/>
      </c>
      <c r="CZ791" s="543" t="str">
        <f t="shared" si="3386"/>
        <v/>
      </c>
      <c r="DA791" s="543" t="str">
        <f t="shared" si="3387"/>
        <v/>
      </c>
      <c r="DB791" s="543" t="str">
        <f t="shared" si="3388"/>
        <v/>
      </c>
      <c r="DC791" s="542" t="str">
        <f t="shared" si="3389"/>
        <v/>
      </c>
      <c r="DD791" s="541" t="str">
        <f t="shared" si="3390"/>
        <v/>
      </c>
      <c r="DE791" s="645">
        <f t="shared" si="3391"/>
        <v>0</v>
      </c>
      <c r="DF791" s="99">
        <f t="shared" si="3392"/>
        <v>2</v>
      </c>
      <c r="DG791" s="99">
        <f t="shared" si="3393"/>
        <v>0</v>
      </c>
      <c r="DH791" s="99">
        <f t="shared" si="3394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7" t="s">
        <v>348</v>
      </c>
      <c r="B792" s="752"/>
      <c r="C792" s="752"/>
      <c r="D792" s="752"/>
      <c r="E792" s="752"/>
      <c r="F792" s="752"/>
      <c r="G792" s="752"/>
      <c r="H792" s="752"/>
      <c r="I792" s="752"/>
      <c r="J792" s="752"/>
      <c r="K792" s="775"/>
      <c r="L792" s="775"/>
      <c r="M792" s="775"/>
      <c r="N792" s="775"/>
      <c r="O792" s="775"/>
      <c r="P792" s="775"/>
      <c r="Q792" s="775"/>
      <c r="R792" s="775"/>
      <c r="S792" s="771"/>
      <c r="T792" s="752">
        <v>250</v>
      </c>
      <c r="U792" s="752">
        <v>100</v>
      </c>
      <c r="V792" s="752">
        <v>150</v>
      </c>
      <c r="W792" s="752"/>
      <c r="X792" s="752"/>
      <c r="Y792" s="752">
        <v>300</v>
      </c>
      <c r="Z792" s="752"/>
      <c r="AA792" s="752"/>
      <c r="AB792" s="752"/>
      <c r="AC792" s="752"/>
      <c r="AD792" s="752"/>
      <c r="AE792" s="752"/>
      <c r="AF792" s="775"/>
      <c r="AG792" s="752"/>
      <c r="AH792" s="752"/>
      <c r="AI792" s="752"/>
      <c r="AJ792" s="752"/>
      <c r="AK792" s="771"/>
      <c r="AL792" s="752"/>
      <c r="AM792" s="752">
        <v>150</v>
      </c>
      <c r="AN792" s="752"/>
      <c r="AO792" s="752"/>
      <c r="AP792" s="752"/>
      <c r="AQ792" s="752"/>
      <c r="AR792" s="752"/>
      <c r="AS792" s="752"/>
      <c r="AT792" s="752"/>
      <c r="AU792" s="752"/>
      <c r="AV792" s="752"/>
      <c r="AW792" s="752"/>
      <c r="AX792" s="752"/>
      <c r="AY792" s="752"/>
      <c r="AZ792" s="752"/>
      <c r="BA792" s="752"/>
      <c r="BB792" s="752"/>
      <c r="BC792" s="771"/>
      <c r="BD792" s="752"/>
      <c r="BE792" s="752"/>
      <c r="BF792" s="752">
        <v>50</v>
      </c>
      <c r="BG792" s="752">
        <v>55</v>
      </c>
      <c r="BH792" s="752">
        <v>50</v>
      </c>
      <c r="BI792" s="752">
        <v>60</v>
      </c>
      <c r="BJ792" s="752">
        <v>100</v>
      </c>
      <c r="BK792" s="752">
        <v>250</v>
      </c>
      <c r="BL792" s="752">
        <v>200</v>
      </c>
      <c r="BM792" s="752">
        <v>500</v>
      </c>
      <c r="BN792" s="752">
        <v>350</v>
      </c>
      <c r="BO792" s="752"/>
      <c r="BP792" s="752"/>
      <c r="BQ792" s="752"/>
      <c r="BR792" s="752"/>
      <c r="BS792" s="752"/>
      <c r="BT792" s="752"/>
      <c r="BU792" s="771"/>
      <c r="BV792" s="752"/>
      <c r="BW792" s="752">
        <v>150</v>
      </c>
      <c r="BX792" s="752">
        <v>150</v>
      </c>
      <c r="BY792" s="752">
        <v>200</v>
      </c>
      <c r="BZ792" s="590" t="str">
        <f t="shared" si="3371"/>
        <v/>
      </c>
      <c r="CA792" s="590">
        <f t="shared" si="3372"/>
        <v>200</v>
      </c>
      <c r="CB792" s="590" t="str">
        <f t="shared" si="3373"/>
        <v/>
      </c>
      <c r="CC792" s="680">
        <f t="shared" si="3395"/>
        <v>152.14285714285714</v>
      </c>
      <c r="CD792" s="1321"/>
      <c r="CE792" s="1322">
        <f t="shared" si="3397"/>
        <v>50</v>
      </c>
      <c r="CF792" s="1322">
        <f t="shared" si="3397"/>
        <v>50</v>
      </c>
      <c r="CG792" s="1322">
        <f t="shared" si="3397"/>
        <v>55</v>
      </c>
      <c r="CH792" s="1322">
        <f t="shared" si="3397"/>
        <v>60</v>
      </c>
      <c r="CI792" s="1323">
        <f t="shared" si="3397"/>
        <v>100</v>
      </c>
      <c r="CJ792" s="1322">
        <f t="shared" si="3397"/>
        <v>200</v>
      </c>
      <c r="CK792" s="1322">
        <f t="shared" si="3397"/>
        <v>250</v>
      </c>
      <c r="CL792" s="1322">
        <f t="shared" si="3397"/>
        <v>350</v>
      </c>
      <c r="CM792" s="1322">
        <f t="shared" si="3397"/>
        <v>500</v>
      </c>
      <c r="CN792" s="1321" t="str">
        <f t="shared" si="3397"/>
        <v/>
      </c>
      <c r="CO792" s="542" t="str">
        <f t="shared" si="3375"/>
        <v/>
      </c>
      <c r="CP792" s="543" t="str">
        <f t="shared" si="3376"/>
        <v/>
      </c>
      <c r="CQ792" s="543" t="str">
        <f t="shared" si="3377"/>
        <v/>
      </c>
      <c r="CR792" s="543">
        <f t="shared" si="3378"/>
        <v>50</v>
      </c>
      <c r="CS792" s="543">
        <f t="shared" si="3379"/>
        <v>50</v>
      </c>
      <c r="CT792" s="543">
        <f t="shared" si="3380"/>
        <v>55</v>
      </c>
      <c r="CU792" s="544">
        <f t="shared" si="3381"/>
        <v>60</v>
      </c>
      <c r="CV792" s="544">
        <f t="shared" si="3382"/>
        <v>100</v>
      </c>
      <c r="CW792" s="544">
        <f t="shared" si="3383"/>
        <v>200</v>
      </c>
      <c r="CX792" s="543">
        <f t="shared" si="3384"/>
        <v>250</v>
      </c>
      <c r="CY792" s="543">
        <f t="shared" si="3385"/>
        <v>350</v>
      </c>
      <c r="CZ792" s="543">
        <f t="shared" si="3386"/>
        <v>500</v>
      </c>
      <c r="DA792" s="543" t="str">
        <f t="shared" si="3387"/>
        <v/>
      </c>
      <c r="DB792" s="543" t="str">
        <f t="shared" si="3388"/>
        <v/>
      </c>
      <c r="DC792" s="542" t="str">
        <f t="shared" si="3389"/>
        <v/>
      </c>
      <c r="DD792" s="541" t="str">
        <f t="shared" si="3390"/>
        <v/>
      </c>
      <c r="DE792" s="645">
        <f t="shared" si="3391"/>
        <v>0</v>
      </c>
      <c r="DF792" s="99">
        <f t="shared" si="3392"/>
        <v>4</v>
      </c>
      <c r="DG792" s="99">
        <f t="shared" si="3393"/>
        <v>1</v>
      </c>
      <c r="DH792" s="99">
        <f t="shared" si="3394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7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71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71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71"/>
      <c r="BV793" s="218"/>
      <c r="BW793" s="218">
        <v>175</v>
      </c>
      <c r="BX793" s="218">
        <v>390</v>
      </c>
      <c r="BY793" s="218">
        <v>400</v>
      </c>
      <c r="BZ793" s="590" t="str">
        <f t="shared" si="3371"/>
        <v/>
      </c>
      <c r="CA793" s="590" t="str">
        <f t="shared" si="3372"/>
        <v/>
      </c>
      <c r="CB793" s="590">
        <f t="shared" si="3373"/>
        <v>445</v>
      </c>
      <c r="CC793" s="680">
        <f t="shared" si="3395"/>
        <v>357.14285714285717</v>
      </c>
      <c r="CD793" s="1321" t="str">
        <f t="shared" si="3396"/>
        <v/>
      </c>
      <c r="CE793" s="1322">
        <f t="shared" si="3397"/>
        <v>250</v>
      </c>
      <c r="CF793" s="1322">
        <f t="shared" si="3397"/>
        <v>250</v>
      </c>
      <c r="CG793" s="1322">
        <f t="shared" si="3397"/>
        <v>300</v>
      </c>
      <c r="CH793" s="1322">
        <f t="shared" si="3397"/>
        <v>300</v>
      </c>
      <c r="CI793" s="1323">
        <f t="shared" si="3397"/>
        <v>350</v>
      </c>
      <c r="CJ793" s="1322">
        <f t="shared" si="3397"/>
        <v>400</v>
      </c>
      <c r="CK793" s="1322">
        <f t="shared" si="3397"/>
        <v>400</v>
      </c>
      <c r="CL793" s="1322">
        <f t="shared" si="3397"/>
        <v>500</v>
      </c>
      <c r="CM793" s="1322">
        <f t="shared" si="3397"/>
        <v>600</v>
      </c>
      <c r="CN793" s="1321" t="str">
        <f t="shared" si="3397"/>
        <v/>
      </c>
      <c r="CO793" s="542" t="str">
        <f t="shared" si="3375"/>
        <v/>
      </c>
      <c r="CP793" s="543" t="str">
        <f t="shared" si="3376"/>
        <v/>
      </c>
      <c r="CQ793" s="543" t="str">
        <f t="shared" si="3377"/>
        <v/>
      </c>
      <c r="CR793" s="543">
        <f t="shared" si="3378"/>
        <v>250</v>
      </c>
      <c r="CS793" s="543">
        <f t="shared" si="3379"/>
        <v>250</v>
      </c>
      <c r="CT793" s="543">
        <f t="shared" si="3380"/>
        <v>300</v>
      </c>
      <c r="CU793" s="544">
        <f t="shared" si="3381"/>
        <v>300</v>
      </c>
      <c r="CV793" s="544">
        <f t="shared" si="3382"/>
        <v>350</v>
      </c>
      <c r="CW793" s="544">
        <f t="shared" si="3383"/>
        <v>400</v>
      </c>
      <c r="CX793" s="543">
        <f t="shared" si="3384"/>
        <v>400</v>
      </c>
      <c r="CY793" s="543">
        <f t="shared" si="3385"/>
        <v>500</v>
      </c>
      <c r="CZ793" s="543">
        <f t="shared" si="3386"/>
        <v>600</v>
      </c>
      <c r="DA793" s="543" t="str">
        <f t="shared" si="3387"/>
        <v/>
      </c>
      <c r="DB793" s="543" t="str">
        <f t="shared" si="3388"/>
        <v/>
      </c>
      <c r="DC793" s="542" t="str">
        <f t="shared" si="3389"/>
        <v/>
      </c>
      <c r="DD793" s="541" t="str">
        <f t="shared" si="3390"/>
        <v/>
      </c>
      <c r="DE793" s="645">
        <f t="shared" si="3391"/>
        <v>0</v>
      </c>
      <c r="DF793" s="99">
        <f t="shared" si="3392"/>
        <v>2</v>
      </c>
      <c r="DG793" s="99">
        <f t="shared" si="3393"/>
        <v>4</v>
      </c>
      <c r="DH793" s="99">
        <f t="shared" si="3394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9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90" t="str">
        <f t="shared" si="3371"/>
        <v/>
      </c>
      <c r="CA794" s="590" t="str">
        <f t="shared" si="3372"/>
        <v/>
      </c>
      <c r="CB794" s="590" t="str">
        <f t="shared" si="3373"/>
        <v/>
      </c>
      <c r="CC794" s="680" t="str">
        <f t="shared" si="3395"/>
        <v/>
      </c>
      <c r="CD794" s="1321" t="str">
        <f t="shared" si="3396"/>
        <v/>
      </c>
      <c r="CE794" s="1322" t="str">
        <f t="shared" si="3397"/>
        <v/>
      </c>
      <c r="CF794" s="1322" t="str">
        <f t="shared" si="3397"/>
        <v/>
      </c>
      <c r="CG794" s="1322" t="str">
        <f t="shared" si="3397"/>
        <v/>
      </c>
      <c r="CH794" s="1322" t="str">
        <f t="shared" si="3397"/>
        <v/>
      </c>
      <c r="CI794" s="1323" t="str">
        <f t="shared" si="3397"/>
        <v/>
      </c>
      <c r="CJ794" s="1322" t="str">
        <f t="shared" si="3397"/>
        <v/>
      </c>
      <c r="CK794" s="1322" t="str">
        <f t="shared" si="3397"/>
        <v/>
      </c>
      <c r="CL794" s="1322" t="str">
        <f t="shared" si="3397"/>
        <v/>
      </c>
      <c r="CM794" s="1322" t="str">
        <f t="shared" si="3397"/>
        <v/>
      </c>
      <c r="CN794" s="1321" t="str">
        <f t="shared" si="3397"/>
        <v/>
      </c>
      <c r="CO794" s="542" t="str">
        <f t="shared" si="3375"/>
        <v/>
      </c>
      <c r="CP794" s="543" t="str">
        <f t="shared" si="3376"/>
        <v/>
      </c>
      <c r="CQ794" s="543" t="str">
        <f t="shared" si="3377"/>
        <v/>
      </c>
      <c r="CR794" s="543" t="str">
        <f t="shared" si="3378"/>
        <v/>
      </c>
      <c r="CS794" s="543" t="str">
        <f t="shared" si="3379"/>
        <v/>
      </c>
      <c r="CT794" s="543" t="str">
        <f t="shared" si="3380"/>
        <v/>
      </c>
      <c r="CU794" s="544" t="str">
        <f t="shared" si="3381"/>
        <v/>
      </c>
      <c r="CV794" s="544" t="str">
        <f t="shared" si="3382"/>
        <v/>
      </c>
      <c r="CW794" s="544" t="str">
        <f t="shared" si="3383"/>
        <v/>
      </c>
      <c r="CX794" s="543" t="str">
        <f t="shared" si="3384"/>
        <v/>
      </c>
      <c r="CY794" s="543" t="str">
        <f t="shared" si="3385"/>
        <v/>
      </c>
      <c r="CZ794" s="543" t="str">
        <f t="shared" si="3386"/>
        <v/>
      </c>
      <c r="DA794" s="543" t="str">
        <f t="shared" si="3387"/>
        <v/>
      </c>
      <c r="DB794" s="543" t="str">
        <f t="shared" si="3388"/>
        <v/>
      </c>
      <c r="DC794" s="542" t="str">
        <f t="shared" si="3389"/>
        <v/>
      </c>
      <c r="DD794" s="541" t="str">
        <f t="shared" si="3390"/>
        <v/>
      </c>
      <c r="DE794" s="645">
        <f t="shared" si="3391"/>
        <v>0</v>
      </c>
      <c r="DF794" s="99">
        <f t="shared" si="3392"/>
        <v>0</v>
      </c>
      <c r="DG794" s="99">
        <f t="shared" si="3393"/>
        <v>0</v>
      </c>
      <c r="DH794" s="99">
        <f t="shared" si="3394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7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>
        <v>1200</v>
      </c>
      <c r="BZ795" s="590" t="str">
        <f t="shared" si="3371"/>
        <v/>
      </c>
      <c r="CA795" s="590" t="str">
        <f t="shared" si="3372"/>
        <v/>
      </c>
      <c r="CB795" s="590" t="str">
        <f t="shared" si="3373"/>
        <v/>
      </c>
      <c r="CC795" s="680">
        <f t="shared" si="3395"/>
        <v>1038.8888888888889</v>
      </c>
      <c r="CD795" s="1321">
        <f t="shared" si="3396"/>
        <v>0</v>
      </c>
      <c r="CE795" s="1322">
        <f t="shared" si="3397"/>
        <v>800</v>
      </c>
      <c r="CF795" s="1322">
        <f t="shared" si="3397"/>
        <v>800</v>
      </c>
      <c r="CG795" s="1322">
        <f t="shared" si="3397"/>
        <v>950</v>
      </c>
      <c r="CH795" s="1322">
        <f t="shared" si="3397"/>
        <v>1000</v>
      </c>
      <c r="CI795" s="1323">
        <f t="shared" si="3397"/>
        <v>1000</v>
      </c>
      <c r="CJ795" s="1322">
        <f t="shared" si="3397"/>
        <v>1200</v>
      </c>
      <c r="CK795" s="1322">
        <f t="shared" si="3397"/>
        <v>1200</v>
      </c>
      <c r="CL795" s="1322">
        <f t="shared" si="3397"/>
        <v>1200</v>
      </c>
      <c r="CM795" s="1322">
        <f t="shared" si="3397"/>
        <v>1200</v>
      </c>
      <c r="CN795" s="1321">
        <f t="shared" si="3397"/>
        <v>5000</v>
      </c>
      <c r="CO795" s="542" t="str">
        <f t="shared" si="3375"/>
        <v/>
      </c>
      <c r="CP795" s="543" t="str">
        <f t="shared" si="3376"/>
        <v/>
      </c>
      <c r="CQ795" s="543">
        <f t="shared" si="3377"/>
        <v>0</v>
      </c>
      <c r="CR795" s="543">
        <f t="shared" si="3378"/>
        <v>800</v>
      </c>
      <c r="CS795" s="543">
        <f t="shared" si="3379"/>
        <v>800</v>
      </c>
      <c r="CT795" s="543">
        <f t="shared" si="3380"/>
        <v>950</v>
      </c>
      <c r="CU795" s="544">
        <f t="shared" si="3381"/>
        <v>1000</v>
      </c>
      <c r="CV795" s="544">
        <f t="shared" si="3382"/>
        <v>1000</v>
      </c>
      <c r="CW795" s="544">
        <f t="shared" si="3383"/>
        <v>1200</v>
      </c>
      <c r="CX795" s="543">
        <f t="shared" si="3384"/>
        <v>1200</v>
      </c>
      <c r="CY795" s="543">
        <f t="shared" si="3385"/>
        <v>1200</v>
      </c>
      <c r="CZ795" s="543">
        <f t="shared" si="3386"/>
        <v>1200</v>
      </c>
      <c r="DA795" s="543">
        <f t="shared" si="3387"/>
        <v>5000</v>
      </c>
      <c r="DB795" s="543" t="str">
        <f t="shared" si="3388"/>
        <v/>
      </c>
      <c r="DC795" s="542" t="str">
        <f t="shared" si="3389"/>
        <v/>
      </c>
      <c r="DD795" s="541" t="str">
        <f t="shared" si="3390"/>
        <v/>
      </c>
      <c r="DE795" s="645">
        <f t="shared" si="3391"/>
        <v>0</v>
      </c>
      <c r="DF795" s="99">
        <f t="shared" si="3392"/>
        <v>0</v>
      </c>
      <c r="DG795" s="99">
        <f t="shared" si="3393"/>
        <v>0</v>
      </c>
      <c r="DH795" s="99">
        <f t="shared" si="3394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80">
        <f>BX188</f>
        <v>0</v>
      </c>
      <c r="DP795" s="258">
        <f>DO795</f>
        <v>0</v>
      </c>
      <c r="DQ795" s="781" t="s">
        <v>355</v>
      </c>
      <c r="DR795" s="476"/>
    </row>
    <row r="796" spans="1:122" s="478" customFormat="1" ht="15.75" customHeight="1">
      <c r="A796" s="777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371"/>
        <v/>
      </c>
      <c r="CA796" s="590" t="str">
        <f t="shared" si="3372"/>
        <v/>
      </c>
      <c r="CB796" s="590" t="str">
        <f t="shared" si="3373"/>
        <v/>
      </c>
      <c r="CC796" s="680" t="str">
        <f t="shared" si="3395"/>
        <v/>
      </c>
      <c r="CD796" s="1321" t="str">
        <f t="shared" si="3396"/>
        <v/>
      </c>
      <c r="CE796" s="1322" t="str">
        <f t="shared" si="3397"/>
        <v/>
      </c>
      <c r="CF796" s="1322" t="str">
        <f t="shared" si="3397"/>
        <v/>
      </c>
      <c r="CG796" s="1322" t="str">
        <f t="shared" si="3397"/>
        <v/>
      </c>
      <c r="CH796" s="1322" t="str">
        <f t="shared" si="3397"/>
        <v/>
      </c>
      <c r="CI796" s="1323" t="str">
        <f t="shared" si="3397"/>
        <v/>
      </c>
      <c r="CJ796" s="1322" t="str">
        <f t="shared" si="3397"/>
        <v/>
      </c>
      <c r="CK796" s="1322" t="str">
        <f t="shared" si="3397"/>
        <v/>
      </c>
      <c r="CL796" s="1322" t="str">
        <f t="shared" si="3397"/>
        <v/>
      </c>
      <c r="CM796" s="1322" t="str">
        <f t="shared" si="3397"/>
        <v/>
      </c>
      <c r="CN796" s="1321" t="str">
        <f t="shared" si="3397"/>
        <v/>
      </c>
      <c r="CO796" s="542" t="str">
        <f t="shared" si="3375"/>
        <v/>
      </c>
      <c r="CP796" s="543" t="str">
        <f t="shared" si="3376"/>
        <v/>
      </c>
      <c r="CQ796" s="543" t="str">
        <f t="shared" si="3377"/>
        <v/>
      </c>
      <c r="CR796" s="543" t="str">
        <f t="shared" si="3378"/>
        <v/>
      </c>
      <c r="CS796" s="543" t="str">
        <f t="shared" si="3379"/>
        <v/>
      </c>
      <c r="CT796" s="543" t="str">
        <f t="shared" si="3380"/>
        <v/>
      </c>
      <c r="CU796" s="544" t="str">
        <f t="shared" si="3381"/>
        <v/>
      </c>
      <c r="CV796" s="544" t="str">
        <f t="shared" si="3382"/>
        <v/>
      </c>
      <c r="CW796" s="544" t="str">
        <f t="shared" si="3383"/>
        <v/>
      </c>
      <c r="CX796" s="543" t="str">
        <f t="shared" si="3384"/>
        <v/>
      </c>
      <c r="CY796" s="543" t="str">
        <f t="shared" si="3385"/>
        <v/>
      </c>
      <c r="CZ796" s="543" t="str">
        <f t="shared" si="3386"/>
        <v/>
      </c>
      <c r="DA796" s="543" t="str">
        <f t="shared" si="3387"/>
        <v/>
      </c>
      <c r="DB796" s="543" t="str">
        <f t="shared" si="3388"/>
        <v/>
      </c>
      <c r="DC796" s="542" t="str">
        <f t="shared" si="3389"/>
        <v/>
      </c>
      <c r="DD796" s="541" t="str">
        <f t="shared" si="3390"/>
        <v/>
      </c>
      <c r="DE796" s="645">
        <f t="shared" si="3391"/>
        <v>0</v>
      </c>
      <c r="DF796" s="99">
        <f t="shared" si="3392"/>
        <v>0</v>
      </c>
      <c r="DG796" s="99">
        <f t="shared" si="3393"/>
        <v>0</v>
      </c>
      <c r="DH796" s="99">
        <f t="shared" si="3394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7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371"/>
        <v/>
      </c>
      <c r="CA797" s="590" t="str">
        <f t="shared" si="3372"/>
        <v/>
      </c>
      <c r="CB797" s="590" t="str">
        <f t="shared" si="3373"/>
        <v/>
      </c>
      <c r="CC797" s="680" t="str">
        <f t="shared" si="3395"/>
        <v/>
      </c>
      <c r="CD797" s="1321" t="str">
        <f t="shared" si="3396"/>
        <v/>
      </c>
      <c r="CE797" s="1322" t="str">
        <f t="shared" si="3397"/>
        <v/>
      </c>
      <c r="CF797" s="1322" t="str">
        <f t="shared" si="3397"/>
        <v/>
      </c>
      <c r="CG797" s="1322" t="str">
        <f t="shared" si="3397"/>
        <v/>
      </c>
      <c r="CH797" s="1322" t="str">
        <f t="shared" si="3397"/>
        <v/>
      </c>
      <c r="CI797" s="1323" t="str">
        <f t="shared" si="3397"/>
        <v/>
      </c>
      <c r="CJ797" s="1322" t="str">
        <f t="shared" si="3397"/>
        <v/>
      </c>
      <c r="CK797" s="1322" t="str">
        <f t="shared" si="3397"/>
        <v/>
      </c>
      <c r="CL797" s="1322" t="str">
        <f t="shared" si="3397"/>
        <v/>
      </c>
      <c r="CM797" s="1322" t="str">
        <f t="shared" si="3397"/>
        <v/>
      </c>
      <c r="CN797" s="1321" t="str">
        <f t="shared" si="3397"/>
        <v/>
      </c>
      <c r="CO797" s="542" t="str">
        <f t="shared" si="3375"/>
        <v/>
      </c>
      <c r="CP797" s="543" t="str">
        <f t="shared" si="3376"/>
        <v/>
      </c>
      <c r="CQ797" s="543" t="str">
        <f t="shared" si="3377"/>
        <v/>
      </c>
      <c r="CR797" s="543" t="str">
        <f t="shared" si="3378"/>
        <v/>
      </c>
      <c r="CS797" s="543" t="str">
        <f t="shared" si="3379"/>
        <v/>
      </c>
      <c r="CT797" s="543" t="str">
        <f t="shared" si="3380"/>
        <v/>
      </c>
      <c r="CU797" s="544" t="str">
        <f t="shared" si="3381"/>
        <v/>
      </c>
      <c r="CV797" s="544" t="str">
        <f t="shared" si="3382"/>
        <v/>
      </c>
      <c r="CW797" s="544" t="str">
        <f t="shared" si="3383"/>
        <v/>
      </c>
      <c r="CX797" s="543" t="str">
        <f t="shared" si="3384"/>
        <v/>
      </c>
      <c r="CY797" s="543" t="str">
        <f t="shared" si="3385"/>
        <v/>
      </c>
      <c r="CZ797" s="543" t="str">
        <f t="shared" si="3386"/>
        <v/>
      </c>
      <c r="DA797" s="543" t="str">
        <f t="shared" si="3387"/>
        <v/>
      </c>
      <c r="DB797" s="543" t="str">
        <f t="shared" si="3388"/>
        <v/>
      </c>
      <c r="DC797" s="542" t="str">
        <f t="shared" si="3389"/>
        <v/>
      </c>
      <c r="DD797" s="541" t="str">
        <f t="shared" si="3390"/>
        <v/>
      </c>
      <c r="DE797" s="645">
        <f t="shared" si="3391"/>
        <v>0</v>
      </c>
      <c r="DF797" s="99">
        <f t="shared" si="3392"/>
        <v>0</v>
      </c>
      <c r="DG797" s="99">
        <f t="shared" si="3393"/>
        <v>0</v>
      </c>
      <c r="DH797" s="99">
        <f t="shared" si="3394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80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7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371"/>
        <v/>
      </c>
      <c r="CA798" s="590" t="str">
        <f t="shared" si="3372"/>
        <v/>
      </c>
      <c r="CB798" s="590" t="str">
        <f t="shared" si="3373"/>
        <v/>
      </c>
      <c r="CC798" s="680" t="str">
        <f t="shared" si="3395"/>
        <v/>
      </c>
      <c r="CD798" s="1321" t="str">
        <f t="shared" si="3396"/>
        <v/>
      </c>
      <c r="CE798" s="1322" t="str">
        <f t="shared" si="3397"/>
        <v/>
      </c>
      <c r="CF798" s="1322" t="str">
        <f t="shared" si="3397"/>
        <v/>
      </c>
      <c r="CG798" s="1322" t="str">
        <f t="shared" si="3397"/>
        <v/>
      </c>
      <c r="CH798" s="1322" t="str">
        <f t="shared" si="3397"/>
        <v/>
      </c>
      <c r="CI798" s="1323" t="str">
        <f t="shared" si="3397"/>
        <v/>
      </c>
      <c r="CJ798" s="1322" t="str">
        <f t="shared" si="3397"/>
        <v/>
      </c>
      <c r="CK798" s="1322" t="str">
        <f t="shared" si="3397"/>
        <v/>
      </c>
      <c r="CL798" s="1322" t="str">
        <f t="shared" si="3397"/>
        <v/>
      </c>
      <c r="CM798" s="1322" t="str">
        <f t="shared" si="3397"/>
        <v/>
      </c>
      <c r="CN798" s="1321" t="str">
        <f t="shared" si="3397"/>
        <v/>
      </c>
      <c r="CO798" s="542" t="str">
        <f t="shared" si="3375"/>
        <v/>
      </c>
      <c r="CP798" s="543" t="str">
        <f t="shared" si="3376"/>
        <v/>
      </c>
      <c r="CQ798" s="543" t="str">
        <f t="shared" si="3377"/>
        <v/>
      </c>
      <c r="CR798" s="543" t="str">
        <f t="shared" si="3378"/>
        <v/>
      </c>
      <c r="CS798" s="543" t="str">
        <f t="shared" si="3379"/>
        <v/>
      </c>
      <c r="CT798" s="543" t="str">
        <f t="shared" si="3380"/>
        <v/>
      </c>
      <c r="CU798" s="544" t="str">
        <f t="shared" si="3381"/>
        <v/>
      </c>
      <c r="CV798" s="544" t="str">
        <f t="shared" si="3382"/>
        <v/>
      </c>
      <c r="CW798" s="544" t="str">
        <f t="shared" si="3383"/>
        <v/>
      </c>
      <c r="CX798" s="543" t="str">
        <f t="shared" si="3384"/>
        <v/>
      </c>
      <c r="CY798" s="543" t="str">
        <f t="shared" si="3385"/>
        <v/>
      </c>
      <c r="CZ798" s="543" t="str">
        <f t="shared" si="3386"/>
        <v/>
      </c>
      <c r="DA798" s="543" t="str">
        <f t="shared" si="3387"/>
        <v/>
      </c>
      <c r="DB798" s="543" t="str">
        <f t="shared" si="3388"/>
        <v/>
      </c>
      <c r="DC798" s="542" t="str">
        <f t="shared" si="3389"/>
        <v/>
      </c>
      <c r="DD798" s="541" t="str">
        <f t="shared" si="3390"/>
        <v/>
      </c>
      <c r="DE798" s="645">
        <f t="shared" si="3391"/>
        <v>0</v>
      </c>
      <c r="DF798" s="99">
        <f t="shared" si="3392"/>
        <v>0</v>
      </c>
      <c r="DG798" s="99">
        <f t="shared" si="3393"/>
        <v>0</v>
      </c>
      <c r="DH798" s="99">
        <f t="shared" si="3394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7" t="s">
        <v>361</v>
      </c>
      <c r="B799" s="752"/>
      <c r="C799" s="752"/>
      <c r="D799" s="752"/>
      <c r="E799" s="752"/>
      <c r="F799" s="752"/>
      <c r="G799" s="752"/>
      <c r="H799" s="752"/>
      <c r="I799" s="752"/>
      <c r="J799" s="752"/>
      <c r="K799" s="752"/>
      <c r="L799" s="752"/>
      <c r="M799" s="752"/>
      <c r="N799" s="752"/>
      <c r="O799" s="752"/>
      <c r="P799" s="752"/>
      <c r="Q799" s="752"/>
      <c r="R799" s="752"/>
      <c r="S799" s="771"/>
      <c r="T799" s="752">
        <v>1000</v>
      </c>
      <c r="U799" s="752">
        <v>1000</v>
      </c>
      <c r="V799" s="752">
        <v>600</v>
      </c>
      <c r="W799" s="752">
        <v>1800</v>
      </c>
      <c r="X799" s="752">
        <v>1000</v>
      </c>
      <c r="Y799" s="752">
        <v>600</v>
      </c>
      <c r="Z799" s="752">
        <v>800</v>
      </c>
      <c r="AA799" s="752">
        <v>600</v>
      </c>
      <c r="AB799" s="752"/>
      <c r="AC799" s="752"/>
      <c r="AD799" s="752"/>
      <c r="AE799" s="752"/>
      <c r="AF799" s="752"/>
      <c r="AG799" s="775"/>
      <c r="AH799" s="775"/>
      <c r="AI799" s="752"/>
      <c r="AJ799" s="752"/>
      <c r="AK799" s="771"/>
      <c r="AL799" s="752">
        <v>600</v>
      </c>
      <c r="AM799" s="752">
        <v>600</v>
      </c>
      <c r="AN799" s="752">
        <v>650</v>
      </c>
      <c r="AO799" s="752">
        <v>500</v>
      </c>
      <c r="AP799" s="752"/>
      <c r="AQ799" s="752">
        <v>650</v>
      </c>
      <c r="AR799" s="752">
        <v>4800</v>
      </c>
      <c r="AS799" s="752"/>
      <c r="AT799" s="752"/>
      <c r="AU799" s="752">
        <v>900</v>
      </c>
      <c r="AV799" s="752">
        <v>600</v>
      </c>
      <c r="AW799" s="752"/>
      <c r="AX799" s="752"/>
      <c r="AY799" s="752"/>
      <c r="AZ799" s="752"/>
      <c r="BA799" s="752"/>
      <c r="BB799" s="752"/>
      <c r="BC799" s="771"/>
      <c r="BD799" s="752">
        <v>1000</v>
      </c>
      <c r="BE799" s="752">
        <v>1200</v>
      </c>
      <c r="BF799" s="752">
        <v>900</v>
      </c>
      <c r="BG799" s="752">
        <v>1000</v>
      </c>
      <c r="BH799" s="752">
        <v>800</v>
      </c>
      <c r="BI799" s="752">
        <v>800</v>
      </c>
      <c r="BJ799" s="752">
        <v>1200</v>
      </c>
      <c r="BK799" s="752">
        <v>1200</v>
      </c>
      <c r="BL799" s="752">
        <v>1200</v>
      </c>
      <c r="BM799" s="752">
        <v>3000</v>
      </c>
      <c r="BN799" s="752">
        <v>4000</v>
      </c>
      <c r="BO799" s="752"/>
      <c r="BP799" s="752"/>
      <c r="BQ799" s="752"/>
      <c r="BR799" s="752"/>
      <c r="BS799" s="752"/>
      <c r="BT799" s="752"/>
      <c r="BU799" s="771"/>
      <c r="BV799" s="1306"/>
      <c r="BW799" s="752">
        <v>600</v>
      </c>
      <c r="BX799" s="752">
        <v>600</v>
      </c>
      <c r="BY799" s="752">
        <v>1200</v>
      </c>
      <c r="BZ799" s="590" t="str">
        <f t="shared" si="3371"/>
        <v/>
      </c>
      <c r="CA799" s="590">
        <f t="shared" si="3372"/>
        <v>833.33333333333337</v>
      </c>
      <c r="CB799" s="590">
        <f t="shared" si="3373"/>
        <v>666.66666666666663</v>
      </c>
      <c r="CC799" s="680">
        <f t="shared" si="3395"/>
        <v>1277.7777777777778</v>
      </c>
      <c r="CD799" s="1321">
        <f t="shared" si="3396"/>
        <v>800</v>
      </c>
      <c r="CE799" s="1322">
        <f t="shared" si="3397"/>
        <v>800</v>
      </c>
      <c r="CF799" s="1322">
        <f t="shared" si="3397"/>
        <v>900</v>
      </c>
      <c r="CG799" s="1322">
        <f t="shared" si="3397"/>
        <v>1000</v>
      </c>
      <c r="CH799" s="1322">
        <f t="shared" si="3397"/>
        <v>1000</v>
      </c>
      <c r="CI799" s="1323">
        <f t="shared" si="3397"/>
        <v>1200</v>
      </c>
      <c r="CJ799" s="1322">
        <f t="shared" si="3397"/>
        <v>1200</v>
      </c>
      <c r="CK799" s="1322">
        <f t="shared" si="3397"/>
        <v>1200</v>
      </c>
      <c r="CL799" s="1322">
        <f t="shared" si="3397"/>
        <v>1200</v>
      </c>
      <c r="CM799" s="1322">
        <f t="shared" si="3397"/>
        <v>3000</v>
      </c>
      <c r="CN799" s="1321">
        <f t="shared" si="3397"/>
        <v>4000</v>
      </c>
      <c r="CO799" s="542" t="str">
        <f t="shared" si="3375"/>
        <v/>
      </c>
      <c r="CP799" s="543" t="str">
        <f t="shared" si="3376"/>
        <v/>
      </c>
      <c r="CQ799" s="543">
        <f t="shared" si="3377"/>
        <v>800</v>
      </c>
      <c r="CR799" s="543">
        <f t="shared" si="3378"/>
        <v>800</v>
      </c>
      <c r="CS799" s="543">
        <f t="shared" si="3379"/>
        <v>900</v>
      </c>
      <c r="CT799" s="543">
        <f t="shared" si="3380"/>
        <v>1000</v>
      </c>
      <c r="CU799" s="544">
        <f t="shared" si="3381"/>
        <v>1000</v>
      </c>
      <c r="CV799" s="544">
        <f t="shared" si="3382"/>
        <v>1200</v>
      </c>
      <c r="CW799" s="544">
        <f t="shared" si="3383"/>
        <v>1200</v>
      </c>
      <c r="CX799" s="543">
        <f t="shared" si="3384"/>
        <v>1200</v>
      </c>
      <c r="CY799" s="543">
        <f t="shared" si="3385"/>
        <v>1200</v>
      </c>
      <c r="CZ799" s="543">
        <f t="shared" si="3386"/>
        <v>3000</v>
      </c>
      <c r="DA799" s="543">
        <f t="shared" si="3387"/>
        <v>4000</v>
      </c>
      <c r="DB799" s="543" t="str">
        <f t="shared" si="3388"/>
        <v/>
      </c>
      <c r="DC799" s="542" t="str">
        <f t="shared" si="3389"/>
        <v/>
      </c>
      <c r="DD799" s="541" t="str">
        <f t="shared" si="3390"/>
        <v/>
      </c>
      <c r="DE799" s="645">
        <f t="shared" si="3391"/>
        <v>0</v>
      </c>
      <c r="DF799" s="99">
        <f t="shared" si="3392"/>
        <v>8</v>
      </c>
      <c r="DG799" s="99">
        <f t="shared" si="3393"/>
        <v>8</v>
      </c>
      <c r="DH799" s="99">
        <f t="shared" si="3394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80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7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71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71"/>
      <c r="BV800" s="611"/>
      <c r="BW800" s="218"/>
      <c r="BX800" s="218"/>
      <c r="BY800" s="218">
        <v>800</v>
      </c>
      <c r="BZ800" s="590" t="str">
        <f t="shared" si="3371"/>
        <v/>
      </c>
      <c r="CA800" s="590" t="str">
        <f t="shared" si="3372"/>
        <v/>
      </c>
      <c r="CB800" s="590" t="str">
        <f t="shared" si="3373"/>
        <v/>
      </c>
      <c r="CC800" s="680">
        <f t="shared" si="3395"/>
        <v>850</v>
      </c>
      <c r="CD800" s="1321">
        <f t="shared" si="3396"/>
        <v>500</v>
      </c>
      <c r="CE800" s="1322">
        <f t="shared" si="3397"/>
        <v>700</v>
      </c>
      <c r="CF800" s="1322">
        <f t="shared" si="3397"/>
        <v>750</v>
      </c>
      <c r="CG800" s="1322">
        <f t="shared" si="3397"/>
        <v>800</v>
      </c>
      <c r="CH800" s="1322">
        <f t="shared" si="3397"/>
        <v>800</v>
      </c>
      <c r="CI800" s="1323">
        <f t="shared" si="3397"/>
        <v>800</v>
      </c>
      <c r="CJ800" s="1322">
        <f t="shared" si="3397"/>
        <v>800</v>
      </c>
      <c r="CK800" s="1322">
        <f t="shared" si="3397"/>
        <v>900</v>
      </c>
      <c r="CL800" s="1322">
        <f t="shared" si="3397"/>
        <v>900</v>
      </c>
      <c r="CM800" s="1322">
        <f t="shared" si="3397"/>
        <v>1200</v>
      </c>
      <c r="CN800" s="1321">
        <f t="shared" si="3397"/>
        <v>1500</v>
      </c>
      <c r="CO800" s="542" t="str">
        <f t="shared" si="3375"/>
        <v/>
      </c>
      <c r="CP800" s="543" t="str">
        <f t="shared" si="3376"/>
        <v/>
      </c>
      <c r="CQ800" s="543">
        <f t="shared" si="3377"/>
        <v>500</v>
      </c>
      <c r="CR800" s="543">
        <f t="shared" si="3378"/>
        <v>700</v>
      </c>
      <c r="CS800" s="543">
        <f t="shared" si="3379"/>
        <v>750</v>
      </c>
      <c r="CT800" s="543">
        <f t="shared" si="3380"/>
        <v>800</v>
      </c>
      <c r="CU800" s="544">
        <f t="shared" si="3381"/>
        <v>800</v>
      </c>
      <c r="CV800" s="544">
        <f t="shared" si="3382"/>
        <v>800</v>
      </c>
      <c r="CW800" s="544">
        <f t="shared" si="3383"/>
        <v>800</v>
      </c>
      <c r="CX800" s="543">
        <f t="shared" si="3384"/>
        <v>900</v>
      </c>
      <c r="CY800" s="543">
        <f t="shared" si="3385"/>
        <v>900</v>
      </c>
      <c r="CZ800" s="543">
        <f t="shared" si="3386"/>
        <v>1200</v>
      </c>
      <c r="DA800" s="543">
        <f t="shared" si="3387"/>
        <v>1500</v>
      </c>
      <c r="DB800" s="543" t="str">
        <f t="shared" si="3388"/>
        <v/>
      </c>
      <c r="DC800" s="542" t="str">
        <f t="shared" si="3389"/>
        <v/>
      </c>
      <c r="DD800" s="541" t="str">
        <f t="shared" si="3390"/>
        <v/>
      </c>
      <c r="DE800" s="645">
        <f t="shared" si="3391"/>
        <v>0</v>
      </c>
      <c r="DF800" s="99">
        <f t="shared" si="3392"/>
        <v>0</v>
      </c>
      <c r="DG800" s="99">
        <f t="shared" si="3393"/>
        <v>0</v>
      </c>
      <c r="DH800" s="99">
        <f t="shared" si="3394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7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71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71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71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71"/>
      <c r="BV801" s="218"/>
      <c r="BW801" s="218"/>
      <c r="BX801" s="218">
        <v>550</v>
      </c>
      <c r="BY801" s="218">
        <v>1500</v>
      </c>
      <c r="BZ801" s="590" t="str">
        <f t="shared" si="3371"/>
        <v/>
      </c>
      <c r="CA801" s="590" t="str">
        <f t="shared" si="3372"/>
        <v/>
      </c>
      <c r="CB801" s="590" t="str">
        <f t="shared" si="3373"/>
        <v/>
      </c>
      <c r="CC801" s="680">
        <f t="shared" si="3395"/>
        <v>1538.8888888888889</v>
      </c>
      <c r="CD801" s="1321">
        <f t="shared" si="3396"/>
        <v>400</v>
      </c>
      <c r="CE801" s="1322">
        <f t="shared" si="3397"/>
        <v>800</v>
      </c>
      <c r="CF801" s="1322">
        <f t="shared" si="3397"/>
        <v>1000</v>
      </c>
      <c r="CG801" s="1322">
        <f t="shared" si="3397"/>
        <v>1200</v>
      </c>
      <c r="CH801" s="1322">
        <f t="shared" si="3397"/>
        <v>1500</v>
      </c>
      <c r="CI801" s="1323">
        <f t="shared" si="3397"/>
        <v>1550</v>
      </c>
      <c r="CJ801" s="1322">
        <f t="shared" si="3397"/>
        <v>1600</v>
      </c>
      <c r="CK801" s="1322">
        <f t="shared" si="3397"/>
        <v>1800</v>
      </c>
      <c r="CL801" s="1322">
        <f t="shared" si="3397"/>
        <v>2000</v>
      </c>
      <c r="CM801" s="1322">
        <f t="shared" si="3397"/>
        <v>2400</v>
      </c>
      <c r="CN801" s="1321">
        <f t="shared" si="3397"/>
        <v>9000</v>
      </c>
      <c r="CO801" s="542" t="str">
        <f t="shared" si="3375"/>
        <v/>
      </c>
      <c r="CP801" s="543" t="str">
        <f t="shared" si="3376"/>
        <v/>
      </c>
      <c r="CQ801" s="543">
        <f t="shared" si="3377"/>
        <v>400</v>
      </c>
      <c r="CR801" s="543">
        <f t="shared" si="3378"/>
        <v>800</v>
      </c>
      <c r="CS801" s="543">
        <f t="shared" si="3379"/>
        <v>1000</v>
      </c>
      <c r="CT801" s="543">
        <f t="shared" si="3380"/>
        <v>1200</v>
      </c>
      <c r="CU801" s="544">
        <f t="shared" si="3381"/>
        <v>1500</v>
      </c>
      <c r="CV801" s="544">
        <f t="shared" si="3382"/>
        <v>1550</v>
      </c>
      <c r="CW801" s="544">
        <f t="shared" si="3383"/>
        <v>1600</v>
      </c>
      <c r="CX801" s="543">
        <f t="shared" si="3384"/>
        <v>1800</v>
      </c>
      <c r="CY801" s="543">
        <f t="shared" si="3385"/>
        <v>2000</v>
      </c>
      <c r="CZ801" s="543">
        <f t="shared" si="3386"/>
        <v>2400</v>
      </c>
      <c r="DA801" s="543">
        <f t="shared" si="3387"/>
        <v>9000</v>
      </c>
      <c r="DB801" s="543" t="str">
        <f t="shared" si="3388"/>
        <v/>
      </c>
      <c r="DC801" s="542" t="str">
        <f t="shared" si="3389"/>
        <v/>
      </c>
      <c r="DD801" s="541" t="str">
        <f t="shared" si="3390"/>
        <v/>
      </c>
      <c r="DE801" s="645">
        <f t="shared" si="3391"/>
        <v>0</v>
      </c>
      <c r="DF801" s="99">
        <f t="shared" si="3392"/>
        <v>0</v>
      </c>
      <c r="DG801" s="99">
        <f t="shared" si="3393"/>
        <v>2</v>
      </c>
      <c r="DH801" s="99">
        <f t="shared" si="3394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80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7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71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71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71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71"/>
      <c r="BV802" s="218"/>
      <c r="BW802" s="218">
        <v>144</v>
      </c>
      <c r="BX802" s="218">
        <v>600</v>
      </c>
      <c r="BY802" s="218">
        <v>600</v>
      </c>
      <c r="BZ802" s="590" t="str">
        <f t="shared" si="3371"/>
        <v/>
      </c>
      <c r="CA802" s="590" t="str">
        <f t="shared" si="3372"/>
        <v/>
      </c>
      <c r="CB802" s="590">
        <f t="shared" si="3373"/>
        <v>725.33333333333337</v>
      </c>
      <c r="CC802" s="680">
        <f t="shared" si="3395"/>
        <v>593.33333333333337</v>
      </c>
      <c r="CD802" s="1321">
        <f t="shared" si="3396"/>
        <v>300</v>
      </c>
      <c r="CE802" s="1322">
        <f t="shared" si="3397"/>
        <v>390</v>
      </c>
      <c r="CF802" s="1322">
        <f t="shared" si="3397"/>
        <v>400</v>
      </c>
      <c r="CG802" s="1322">
        <f t="shared" si="3397"/>
        <v>450</v>
      </c>
      <c r="CH802" s="1322">
        <f t="shared" si="3397"/>
        <v>500</v>
      </c>
      <c r="CI802" s="1323">
        <f t="shared" si="3397"/>
        <v>500</v>
      </c>
      <c r="CJ802" s="1322">
        <f t="shared" si="3397"/>
        <v>600</v>
      </c>
      <c r="CK802" s="1322">
        <f t="shared" si="3397"/>
        <v>600</v>
      </c>
      <c r="CL802" s="1322">
        <f t="shared" si="3397"/>
        <v>700</v>
      </c>
      <c r="CM802" s="1322">
        <f t="shared" si="3397"/>
        <v>1200</v>
      </c>
      <c r="CN802" s="1321">
        <f t="shared" si="3397"/>
        <v>2000</v>
      </c>
      <c r="CO802" s="542" t="str">
        <f t="shared" si="3375"/>
        <v/>
      </c>
      <c r="CP802" s="543" t="str">
        <f t="shared" si="3376"/>
        <v/>
      </c>
      <c r="CQ802" s="543">
        <f t="shared" si="3377"/>
        <v>300</v>
      </c>
      <c r="CR802" s="543">
        <f t="shared" si="3378"/>
        <v>390</v>
      </c>
      <c r="CS802" s="543">
        <f t="shared" si="3379"/>
        <v>400</v>
      </c>
      <c r="CT802" s="543">
        <f t="shared" si="3380"/>
        <v>450</v>
      </c>
      <c r="CU802" s="544">
        <f t="shared" si="3381"/>
        <v>500</v>
      </c>
      <c r="CV802" s="544">
        <f t="shared" si="3382"/>
        <v>500</v>
      </c>
      <c r="CW802" s="544">
        <f t="shared" si="3383"/>
        <v>600</v>
      </c>
      <c r="CX802" s="543">
        <f t="shared" si="3384"/>
        <v>600</v>
      </c>
      <c r="CY802" s="543">
        <f t="shared" si="3385"/>
        <v>700</v>
      </c>
      <c r="CZ802" s="543">
        <f t="shared" si="3386"/>
        <v>1200</v>
      </c>
      <c r="DA802" s="543">
        <f t="shared" si="3387"/>
        <v>2000</v>
      </c>
      <c r="DB802" s="543" t="str">
        <f t="shared" si="3388"/>
        <v/>
      </c>
      <c r="DC802" s="542" t="str">
        <f t="shared" si="3389"/>
        <v/>
      </c>
      <c r="DD802" s="541" t="str">
        <f t="shared" si="3390"/>
        <v/>
      </c>
      <c r="DE802" s="645">
        <f t="shared" ref="DE802:DE810" si="3402">COUNT(B802:R802)</f>
        <v>0</v>
      </c>
      <c r="DF802" s="99">
        <f t="shared" ref="DF802:DF810" si="3403">COUNT(T802:AJ802)</f>
        <v>1</v>
      </c>
      <c r="DG802" s="99">
        <f t="shared" ref="DG802:DG810" si="3404">COUNT(AL802:BB802)</f>
        <v>5</v>
      </c>
      <c r="DH802" s="99">
        <f t="shared" ref="DH802:DH810" si="3405">COUNT(BD802:BT802)</f>
        <v>11</v>
      </c>
      <c r="DI802" s="475"/>
      <c r="DJ802" s="610"/>
      <c r="DK802" s="592"/>
      <c r="DL802" s="593"/>
      <c r="DM802" s="258"/>
      <c r="DN802" s="258"/>
      <c r="DO802" s="780"/>
      <c r="DP802" s="258"/>
      <c r="DQ802" s="611"/>
      <c r="DR802" s="476"/>
    </row>
    <row r="803" spans="1:122" s="478" customFormat="1" ht="15.75" customHeight="1">
      <c r="A803" s="777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71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71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71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71"/>
      <c r="BV803" s="218"/>
      <c r="BW803" s="218">
        <v>960</v>
      </c>
      <c r="BX803" s="218">
        <v>1800</v>
      </c>
      <c r="BY803" s="218">
        <v>3000</v>
      </c>
      <c r="BZ803" s="590" t="str">
        <f t="shared" si="3371"/>
        <v/>
      </c>
      <c r="CA803" s="590">
        <f t="shared" si="3372"/>
        <v>961.14285714285711</v>
      </c>
      <c r="CB803" s="590">
        <f t="shared" si="3373"/>
        <v>764.5</v>
      </c>
      <c r="CC803" s="680">
        <f t="shared" si="3395"/>
        <v>2544.4444444444443</v>
      </c>
      <c r="CD803" s="1321">
        <f t="shared" si="3396"/>
        <v>1200</v>
      </c>
      <c r="CE803" s="1322">
        <f t="shared" si="3397"/>
        <v>1200</v>
      </c>
      <c r="CF803" s="1322">
        <f t="shared" si="3397"/>
        <v>1200</v>
      </c>
      <c r="CG803" s="1322">
        <f t="shared" si="3397"/>
        <v>2500</v>
      </c>
      <c r="CH803" s="1322">
        <f t="shared" si="3397"/>
        <v>3000</v>
      </c>
      <c r="CI803" s="1323">
        <f t="shared" si="3397"/>
        <v>3000</v>
      </c>
      <c r="CJ803" s="1322">
        <f t="shared" si="3397"/>
        <v>3000</v>
      </c>
      <c r="CK803" s="1322">
        <f t="shared" si="3397"/>
        <v>3000</v>
      </c>
      <c r="CL803" s="1322">
        <f t="shared" si="3397"/>
        <v>3000</v>
      </c>
      <c r="CM803" s="1322">
        <f t="shared" si="3397"/>
        <v>3000</v>
      </c>
      <c r="CN803" s="1321">
        <f t="shared" si="3397"/>
        <v>4000</v>
      </c>
      <c r="CO803" s="542" t="str">
        <f t="shared" si="3375"/>
        <v/>
      </c>
      <c r="CP803" s="543" t="str">
        <f t="shared" si="3376"/>
        <v/>
      </c>
      <c r="CQ803" s="543">
        <f t="shared" si="3377"/>
        <v>1200</v>
      </c>
      <c r="CR803" s="543">
        <f t="shared" si="3378"/>
        <v>1200</v>
      </c>
      <c r="CS803" s="543">
        <f t="shared" si="3379"/>
        <v>1200</v>
      </c>
      <c r="CT803" s="543">
        <f t="shared" si="3380"/>
        <v>2500</v>
      </c>
      <c r="CU803" s="544">
        <f t="shared" si="3381"/>
        <v>3000</v>
      </c>
      <c r="CV803" s="544">
        <f t="shared" si="3382"/>
        <v>3000</v>
      </c>
      <c r="CW803" s="544">
        <f t="shared" si="3383"/>
        <v>3000</v>
      </c>
      <c r="CX803" s="543">
        <f t="shared" si="3384"/>
        <v>3000</v>
      </c>
      <c r="CY803" s="543">
        <f t="shared" si="3385"/>
        <v>3000</v>
      </c>
      <c r="CZ803" s="543">
        <f t="shared" si="3386"/>
        <v>3000</v>
      </c>
      <c r="DA803" s="543">
        <f t="shared" si="3387"/>
        <v>4000</v>
      </c>
      <c r="DB803" s="543" t="str">
        <f t="shared" si="3388"/>
        <v/>
      </c>
      <c r="DC803" s="542" t="str">
        <f t="shared" si="3389"/>
        <v/>
      </c>
      <c r="DD803" s="541" t="str">
        <f t="shared" si="3390"/>
        <v/>
      </c>
      <c r="DE803" s="645">
        <f t="shared" si="3402"/>
        <v>0</v>
      </c>
      <c r="DF803" s="99">
        <f t="shared" si="3403"/>
        <v>9</v>
      </c>
      <c r="DG803" s="99">
        <f t="shared" si="3404"/>
        <v>6</v>
      </c>
      <c r="DH803" s="99">
        <f t="shared" si="3405"/>
        <v>11</v>
      </c>
      <c r="DI803" s="475"/>
      <c r="DJ803" s="610"/>
      <c r="DK803" s="592" t="s">
        <v>367</v>
      </c>
      <c r="DL803" s="593"/>
      <c r="DM803" s="782">
        <f>DM794*DM795+DM796*DM797+DM798*DM799+DM800*DM801</f>
        <v>0</v>
      </c>
      <c r="DN803" s="782">
        <f>DN794*DN795+DN796*DN797+DN798*DN799+DN800*DN801</f>
        <v>0</v>
      </c>
      <c r="DO803" s="782">
        <f>DO794*DO795+DO796*DO797+DO798*DO799+DO800*DO801</f>
        <v>0</v>
      </c>
      <c r="DP803" s="782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7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71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71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71"/>
      <c r="BV804" s="218"/>
      <c r="BW804" s="218"/>
      <c r="BX804" s="218"/>
      <c r="BY804" s="218"/>
      <c r="BZ804" s="590" t="str">
        <f t="shared" si="3371"/>
        <v/>
      </c>
      <c r="CA804" s="590" t="str">
        <f t="shared" si="3372"/>
        <v/>
      </c>
      <c r="CB804" s="590" t="str">
        <f t="shared" si="3373"/>
        <v/>
      </c>
      <c r="CC804" s="680" t="str">
        <f t="shared" si="3395"/>
        <v/>
      </c>
      <c r="CD804" s="1321" t="str">
        <f t="shared" si="3396"/>
        <v/>
      </c>
      <c r="CE804" s="1322" t="str">
        <f t="shared" ref="CE804:CN810" si="340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2" t="str">
        <f t="shared" si="3406"/>
        <v/>
      </c>
      <c r="CG804" s="1322" t="str">
        <f t="shared" si="3406"/>
        <v/>
      </c>
      <c r="CH804" s="1322" t="str">
        <f t="shared" si="3406"/>
        <v/>
      </c>
      <c r="CI804" s="1323" t="str">
        <f t="shared" si="3406"/>
        <v/>
      </c>
      <c r="CJ804" s="1322" t="str">
        <f t="shared" si="3406"/>
        <v/>
      </c>
      <c r="CK804" s="1322" t="str">
        <f t="shared" si="3406"/>
        <v/>
      </c>
      <c r="CL804" s="1322" t="str">
        <f t="shared" si="3406"/>
        <v/>
      </c>
      <c r="CM804" s="1322" t="str">
        <f t="shared" si="3406"/>
        <v/>
      </c>
      <c r="CN804" s="1321" t="str">
        <f t="shared" si="3406"/>
        <v/>
      </c>
      <c r="CO804" s="542" t="str">
        <f t="shared" si="3375"/>
        <v/>
      </c>
      <c r="CP804" s="543" t="str">
        <f t="shared" si="3376"/>
        <v/>
      </c>
      <c r="CQ804" s="543" t="str">
        <f t="shared" si="3377"/>
        <v/>
      </c>
      <c r="CR804" s="543" t="str">
        <f t="shared" si="3378"/>
        <v/>
      </c>
      <c r="CS804" s="543" t="str">
        <f t="shared" si="3379"/>
        <v/>
      </c>
      <c r="CT804" s="543" t="str">
        <f t="shared" si="3380"/>
        <v/>
      </c>
      <c r="CU804" s="544" t="str">
        <f t="shared" si="3381"/>
        <v/>
      </c>
      <c r="CV804" s="544" t="str">
        <f t="shared" si="3382"/>
        <v/>
      </c>
      <c r="CW804" s="544" t="str">
        <f t="shared" si="3383"/>
        <v/>
      </c>
      <c r="CX804" s="543" t="str">
        <f t="shared" si="3384"/>
        <v/>
      </c>
      <c r="CY804" s="543" t="str">
        <f t="shared" si="3385"/>
        <v/>
      </c>
      <c r="CZ804" s="543" t="str">
        <f t="shared" si="3386"/>
        <v/>
      </c>
      <c r="DA804" s="543" t="str">
        <f t="shared" si="3387"/>
        <v/>
      </c>
      <c r="DB804" s="543" t="str">
        <f t="shared" si="3388"/>
        <v/>
      </c>
      <c r="DC804" s="542" t="str">
        <f t="shared" si="3389"/>
        <v/>
      </c>
      <c r="DD804" s="541" t="str">
        <f t="shared" si="3390"/>
        <v/>
      </c>
      <c r="DE804" s="645">
        <f t="shared" si="3402"/>
        <v>0</v>
      </c>
      <c r="DF804" s="99">
        <f t="shared" si="3403"/>
        <v>0</v>
      </c>
      <c r="DG804" s="99">
        <f t="shared" si="3404"/>
        <v>1</v>
      </c>
      <c r="DH804" s="99">
        <f t="shared" si="3405"/>
        <v>0</v>
      </c>
      <c r="DI804" s="475"/>
      <c r="DJ804" s="610"/>
      <c r="DK804" s="592" t="s">
        <v>370</v>
      </c>
      <c r="DL804" s="593"/>
      <c r="DM804" s="782">
        <f>BV796</f>
        <v>0</v>
      </c>
      <c r="DN804" s="782">
        <f>BW796</f>
        <v>0</v>
      </c>
      <c r="DO804" s="782">
        <f>BX796</f>
        <v>0</v>
      </c>
      <c r="DP804" s="782">
        <f>BY796</f>
        <v>0</v>
      </c>
      <c r="DQ804" s="611" t="s">
        <v>371</v>
      </c>
      <c r="DR804" s="476"/>
    </row>
    <row r="805" spans="1:122" s="478" customFormat="1" ht="15.75" customHeight="1">
      <c r="A805" s="777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/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/>
      <c r="BW805" s="218"/>
      <c r="BX805" s="218"/>
      <c r="BY805" s="218"/>
      <c r="BZ805" s="590" t="str">
        <f t="shared" si="3371"/>
        <v/>
      </c>
      <c r="CA805" s="590" t="str">
        <f t="shared" si="3372"/>
        <v/>
      </c>
      <c r="CB805" s="590" t="str">
        <f t="shared" si="3373"/>
        <v/>
      </c>
      <c r="CC805" s="680" t="str">
        <f t="shared" si="3395"/>
        <v/>
      </c>
      <c r="CD805" s="1321" t="str">
        <f t="shared" si="3396"/>
        <v/>
      </c>
      <c r="CE805" s="1322" t="str">
        <f t="shared" si="3406"/>
        <v/>
      </c>
      <c r="CF805" s="1322" t="str">
        <f t="shared" si="3406"/>
        <v/>
      </c>
      <c r="CG805" s="1322" t="str">
        <f t="shared" si="3406"/>
        <v/>
      </c>
      <c r="CH805" s="1322" t="str">
        <f t="shared" si="3406"/>
        <v/>
      </c>
      <c r="CI805" s="1323" t="str">
        <f t="shared" si="3406"/>
        <v/>
      </c>
      <c r="CJ805" s="1322" t="str">
        <f t="shared" si="3406"/>
        <v/>
      </c>
      <c r="CK805" s="1322" t="str">
        <f t="shared" si="3406"/>
        <v/>
      </c>
      <c r="CL805" s="1322" t="str">
        <f t="shared" si="3406"/>
        <v/>
      </c>
      <c r="CM805" s="1322" t="str">
        <f t="shared" si="3406"/>
        <v/>
      </c>
      <c r="CN805" s="1321" t="str">
        <f t="shared" si="3406"/>
        <v/>
      </c>
      <c r="CO805" s="542" t="str">
        <f t="shared" si="3375"/>
        <v/>
      </c>
      <c r="CP805" s="543" t="str">
        <f t="shared" si="3376"/>
        <v/>
      </c>
      <c r="CQ805" s="543" t="str">
        <f t="shared" si="3377"/>
        <v/>
      </c>
      <c r="CR805" s="543" t="str">
        <f t="shared" si="3378"/>
        <v/>
      </c>
      <c r="CS805" s="543" t="str">
        <f t="shared" si="3379"/>
        <v/>
      </c>
      <c r="CT805" s="543" t="str">
        <f t="shared" si="3380"/>
        <v/>
      </c>
      <c r="CU805" s="544" t="str">
        <f t="shared" si="3381"/>
        <v/>
      </c>
      <c r="CV805" s="544" t="str">
        <f t="shared" si="3382"/>
        <v/>
      </c>
      <c r="CW805" s="544" t="str">
        <f t="shared" si="3383"/>
        <v/>
      </c>
      <c r="CX805" s="543" t="str">
        <f t="shared" si="3384"/>
        <v/>
      </c>
      <c r="CY805" s="543" t="str">
        <f t="shared" si="3385"/>
        <v/>
      </c>
      <c r="CZ805" s="543" t="str">
        <f t="shared" si="3386"/>
        <v/>
      </c>
      <c r="DA805" s="543" t="str">
        <f t="shared" si="3387"/>
        <v/>
      </c>
      <c r="DB805" s="543" t="str">
        <f t="shared" si="3388"/>
        <v/>
      </c>
      <c r="DC805" s="542" t="str">
        <f t="shared" si="3389"/>
        <v/>
      </c>
      <c r="DD805" s="541" t="str">
        <f t="shared" si="3390"/>
        <v/>
      </c>
      <c r="DE805" s="645">
        <f t="shared" si="3402"/>
        <v>0</v>
      </c>
      <c r="DF805" s="99">
        <f t="shared" si="3403"/>
        <v>0</v>
      </c>
      <c r="DG805" s="99">
        <f t="shared" si="3404"/>
        <v>0</v>
      </c>
      <c r="DH805" s="99">
        <f t="shared" si="3405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7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90" t="str">
        <f t="shared" si="3371"/>
        <v/>
      </c>
      <c r="CA806" s="590" t="str">
        <f t="shared" si="3372"/>
        <v/>
      </c>
      <c r="CB806" s="590" t="str">
        <f t="shared" si="3373"/>
        <v/>
      </c>
      <c r="CC806" s="680" t="str">
        <f t="shared" si="3395"/>
        <v/>
      </c>
      <c r="CD806" s="1321" t="str">
        <f t="shared" si="3396"/>
        <v/>
      </c>
      <c r="CE806" s="1322" t="str">
        <f t="shared" si="3406"/>
        <v/>
      </c>
      <c r="CF806" s="1322" t="str">
        <f t="shared" si="3406"/>
        <v/>
      </c>
      <c r="CG806" s="1322" t="str">
        <f t="shared" si="3406"/>
        <v/>
      </c>
      <c r="CH806" s="1322" t="str">
        <f t="shared" si="3406"/>
        <v/>
      </c>
      <c r="CI806" s="1323" t="str">
        <f t="shared" si="3406"/>
        <v/>
      </c>
      <c r="CJ806" s="1322" t="str">
        <f t="shared" si="3406"/>
        <v/>
      </c>
      <c r="CK806" s="1322" t="str">
        <f t="shared" si="3406"/>
        <v/>
      </c>
      <c r="CL806" s="1322" t="str">
        <f t="shared" si="3406"/>
        <v/>
      </c>
      <c r="CM806" s="1322" t="str">
        <f t="shared" si="3406"/>
        <v/>
      </c>
      <c r="CN806" s="1321" t="str">
        <f t="shared" si="3406"/>
        <v/>
      </c>
      <c r="CO806" s="542" t="str">
        <f t="shared" si="3375"/>
        <v/>
      </c>
      <c r="CP806" s="543" t="str">
        <f t="shared" si="3376"/>
        <v/>
      </c>
      <c r="CQ806" s="543" t="str">
        <f t="shared" si="3377"/>
        <v/>
      </c>
      <c r="CR806" s="543" t="str">
        <f t="shared" si="3378"/>
        <v/>
      </c>
      <c r="CS806" s="543" t="str">
        <f t="shared" si="3379"/>
        <v/>
      </c>
      <c r="CT806" s="543" t="str">
        <f t="shared" si="3380"/>
        <v/>
      </c>
      <c r="CU806" s="544" t="str">
        <f t="shared" si="3381"/>
        <v/>
      </c>
      <c r="CV806" s="544" t="str">
        <f t="shared" si="3382"/>
        <v/>
      </c>
      <c r="CW806" s="544" t="str">
        <f t="shared" si="3383"/>
        <v/>
      </c>
      <c r="CX806" s="543" t="str">
        <f t="shared" si="3384"/>
        <v/>
      </c>
      <c r="CY806" s="543" t="str">
        <f t="shared" si="3385"/>
        <v/>
      </c>
      <c r="CZ806" s="543" t="str">
        <f t="shared" si="3386"/>
        <v/>
      </c>
      <c r="DA806" s="543" t="str">
        <f t="shared" si="3387"/>
        <v/>
      </c>
      <c r="DB806" s="543" t="str">
        <f t="shared" si="3388"/>
        <v/>
      </c>
      <c r="DC806" s="542" t="str">
        <f t="shared" si="3389"/>
        <v/>
      </c>
      <c r="DD806" s="541" t="str">
        <f t="shared" si="3390"/>
        <v/>
      </c>
      <c r="DE806" s="645">
        <f t="shared" si="3402"/>
        <v>0</v>
      </c>
      <c r="DF806" s="99">
        <f t="shared" si="3403"/>
        <v>0</v>
      </c>
      <c r="DG806" s="99">
        <f t="shared" si="3404"/>
        <v>0</v>
      </c>
      <c r="DH806" s="99">
        <f t="shared" si="340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386" t="s">
        <v>740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0"/>
      <c r="CD807" s="1321"/>
      <c r="CE807" s="1322"/>
      <c r="CF807" s="1322"/>
      <c r="CG807" s="1322"/>
      <c r="CH807" s="1322"/>
      <c r="CI807" s="1323"/>
      <c r="CJ807" s="1322"/>
      <c r="CK807" s="1322"/>
      <c r="CL807" s="1322"/>
      <c r="CM807" s="1322"/>
      <c r="CN807" s="132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386" t="s">
        <v>741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0"/>
      <c r="CD808" s="1321"/>
      <c r="CE808" s="1322"/>
      <c r="CF808" s="1322"/>
      <c r="CG808" s="1322"/>
      <c r="CH808" s="1322"/>
      <c r="CI808" s="1323"/>
      <c r="CJ808" s="1322"/>
      <c r="CK808" s="1322"/>
      <c r="CL808" s="1322"/>
      <c r="CM808" s="1322"/>
      <c r="CN808" s="132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3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1" t="str">
        <f t="shared" si="3396"/>
        <v/>
      </c>
      <c r="CE809" s="1322" t="str">
        <f t="shared" si="3406"/>
        <v/>
      </c>
      <c r="CF809" s="1322" t="str">
        <f t="shared" si="3406"/>
        <v/>
      </c>
      <c r="CG809" s="1322" t="str">
        <f t="shared" si="3406"/>
        <v/>
      </c>
      <c r="CH809" s="1322" t="str">
        <f t="shared" si="3406"/>
        <v/>
      </c>
      <c r="CI809" s="1323" t="str">
        <f t="shared" si="3406"/>
        <v/>
      </c>
      <c r="CJ809" s="1322" t="str">
        <f t="shared" si="3406"/>
        <v/>
      </c>
      <c r="CK809" s="1322" t="str">
        <f t="shared" si="3406"/>
        <v/>
      </c>
      <c r="CL809" s="1322" t="str">
        <f t="shared" si="3406"/>
        <v/>
      </c>
      <c r="CM809" s="1322" t="str">
        <f t="shared" si="3406"/>
        <v/>
      </c>
      <c r="CN809" s="1321" t="str">
        <f t="shared" si="3406"/>
        <v/>
      </c>
      <c r="CO809" s="542" t="str">
        <f t="shared" si="3375"/>
        <v/>
      </c>
      <c r="CP809" s="543" t="str">
        <f t="shared" si="3376"/>
        <v/>
      </c>
      <c r="CQ809" s="543" t="str">
        <f t="shared" si="3377"/>
        <v/>
      </c>
      <c r="CR809" s="543" t="str">
        <f t="shared" si="3378"/>
        <v/>
      </c>
      <c r="CS809" s="543" t="str">
        <f t="shared" si="3379"/>
        <v/>
      </c>
      <c r="CT809" s="543" t="str">
        <f t="shared" si="3380"/>
        <v/>
      </c>
      <c r="CU809" s="544" t="str">
        <f t="shared" si="3381"/>
        <v/>
      </c>
      <c r="CV809" s="544" t="str">
        <f t="shared" si="3382"/>
        <v/>
      </c>
      <c r="CW809" s="544" t="str">
        <f t="shared" si="3383"/>
        <v/>
      </c>
      <c r="CX809" s="543" t="str">
        <f t="shared" si="3384"/>
        <v/>
      </c>
      <c r="CY809" s="543" t="str">
        <f t="shared" si="3385"/>
        <v/>
      </c>
      <c r="CZ809" s="543" t="str">
        <f t="shared" si="3386"/>
        <v/>
      </c>
      <c r="DA809" s="543" t="str">
        <f t="shared" si="3387"/>
        <v/>
      </c>
      <c r="DB809" s="543" t="str">
        <f t="shared" si="3388"/>
        <v/>
      </c>
      <c r="DC809" s="542" t="str">
        <f t="shared" si="3389"/>
        <v/>
      </c>
      <c r="DD809" s="541" t="str">
        <f t="shared" si="3390"/>
        <v/>
      </c>
      <c r="DE809" s="645">
        <f t="shared" si="3402"/>
        <v>0</v>
      </c>
      <c r="DF809" s="99">
        <f t="shared" si="3403"/>
        <v>0</v>
      </c>
      <c r="DG809" s="99">
        <f t="shared" si="3404"/>
        <v>0</v>
      </c>
      <c r="DH809" s="99">
        <f t="shared" si="3405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3" t="s">
        <v>951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/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80" t="str">
        <f>IF(DH810&lt;3,"",(SUM(BD810:BT810)-MIN(BD810:BT810)-MAX(BD810:BT810))/(DH810-2))</f>
        <v/>
      </c>
      <c r="CD810" s="1321" t="str">
        <f t="shared" si="3396"/>
        <v/>
      </c>
      <c r="CE810" s="1322" t="str">
        <f t="shared" si="3406"/>
        <v/>
      </c>
      <c r="CF810" s="1322" t="str">
        <f t="shared" si="3406"/>
        <v/>
      </c>
      <c r="CG810" s="1322" t="str">
        <f t="shared" si="3406"/>
        <v/>
      </c>
      <c r="CH810" s="1322" t="str">
        <f t="shared" si="3406"/>
        <v/>
      </c>
      <c r="CI810" s="1323" t="str">
        <f t="shared" si="3406"/>
        <v/>
      </c>
      <c r="CJ810" s="1322" t="str">
        <f t="shared" si="3406"/>
        <v/>
      </c>
      <c r="CK810" s="1322" t="str">
        <f t="shared" si="3406"/>
        <v/>
      </c>
      <c r="CL810" s="1322" t="str">
        <f t="shared" si="3406"/>
        <v/>
      </c>
      <c r="CM810" s="1322" t="str">
        <f t="shared" si="3406"/>
        <v/>
      </c>
      <c r="CN810" s="1321" t="str">
        <f t="shared" si="3406"/>
        <v/>
      </c>
      <c r="CO810" s="542" t="str">
        <f t="shared" si="3375"/>
        <v/>
      </c>
      <c r="CP810" s="543" t="str">
        <f t="shared" si="3376"/>
        <v/>
      </c>
      <c r="CQ810" s="543" t="str">
        <f t="shared" si="3377"/>
        <v/>
      </c>
      <c r="CR810" s="543" t="str">
        <f t="shared" si="3378"/>
        <v/>
      </c>
      <c r="CS810" s="543" t="str">
        <f t="shared" si="3379"/>
        <v/>
      </c>
      <c r="CT810" s="543" t="str">
        <f t="shared" si="3380"/>
        <v/>
      </c>
      <c r="CU810" s="544" t="str">
        <f t="shared" si="3381"/>
        <v/>
      </c>
      <c r="CV810" s="544" t="str">
        <f t="shared" si="3382"/>
        <v/>
      </c>
      <c r="CW810" s="544" t="str">
        <f t="shared" si="3383"/>
        <v/>
      </c>
      <c r="CX810" s="543" t="str">
        <f t="shared" si="3384"/>
        <v/>
      </c>
      <c r="CY810" s="543" t="str">
        <f t="shared" si="3385"/>
        <v/>
      </c>
      <c r="CZ810" s="543" t="str">
        <f t="shared" si="3386"/>
        <v/>
      </c>
      <c r="DA810" s="543" t="str">
        <f t="shared" si="3387"/>
        <v/>
      </c>
      <c r="DB810" s="543" t="str">
        <f t="shared" si="3388"/>
        <v/>
      </c>
      <c r="DC810" s="542" t="str">
        <f t="shared" si="3389"/>
        <v/>
      </c>
      <c r="DD810" s="541" t="str">
        <f t="shared" si="3390"/>
        <v/>
      </c>
      <c r="DE810" s="645">
        <f t="shared" si="3402"/>
        <v>0</v>
      </c>
      <c r="DF810" s="99">
        <f t="shared" si="3403"/>
        <v>0</v>
      </c>
      <c r="DG810" s="99">
        <f t="shared" si="3404"/>
        <v>1</v>
      </c>
      <c r="DH810" s="99">
        <f t="shared" si="3405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5" t="s">
        <v>376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3"/>
      <c r="U811" s="1433"/>
      <c r="V811" s="1433"/>
      <c r="W811" s="1433"/>
      <c r="X811" s="1433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0</v>
      </c>
      <c r="BW811" s="786">
        <f>BW20-BW31</f>
        <v>4384</v>
      </c>
      <c r="BX811" s="786">
        <f>BX20-BX31</f>
        <v>6678</v>
      </c>
      <c r="BY811" s="786">
        <f>BY20-BY31</f>
        <v>83036.5</v>
      </c>
      <c r="BZ811" s="582"/>
      <c r="CA811" s="582"/>
      <c r="CB811" s="582"/>
      <c r="CC811" s="679"/>
      <c r="CD811" s="1338"/>
      <c r="CE811" s="1338"/>
      <c r="CF811" s="1338"/>
      <c r="CG811" s="1338"/>
      <c r="CH811" s="1338"/>
      <c r="CI811" s="1338"/>
      <c r="CJ811" s="1338"/>
      <c r="CK811" s="1338"/>
      <c r="CL811" s="1338"/>
      <c r="CM811" s="1338"/>
      <c r="CN811" s="1338"/>
      <c r="CO811" s="627"/>
      <c r="CP811" s="627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7">
        <f t="shared" ref="B812:R812" si="3407">SUM(B772:B776,B781:B785,B790:B811)</f>
        <v>0</v>
      </c>
      <c r="C812" s="787">
        <f t="shared" si="3407"/>
        <v>0</v>
      </c>
      <c r="D812" s="787">
        <f t="shared" si="3407"/>
        <v>0</v>
      </c>
      <c r="E812" s="787">
        <f t="shared" si="3407"/>
        <v>0</v>
      </c>
      <c r="F812" s="787">
        <f t="shared" si="3407"/>
        <v>0</v>
      </c>
      <c r="G812" s="787">
        <f t="shared" si="3407"/>
        <v>0</v>
      </c>
      <c r="H812" s="787">
        <f t="shared" si="3407"/>
        <v>0</v>
      </c>
      <c r="I812" s="787">
        <f t="shared" si="3407"/>
        <v>0</v>
      </c>
      <c r="J812" s="787">
        <f t="shared" si="3407"/>
        <v>0</v>
      </c>
      <c r="K812" s="787">
        <f t="shared" si="3407"/>
        <v>0</v>
      </c>
      <c r="L812" s="787">
        <f t="shared" si="3407"/>
        <v>0</v>
      </c>
      <c r="M812" s="787">
        <f t="shared" si="3407"/>
        <v>0</v>
      </c>
      <c r="N812" s="787">
        <f t="shared" si="3407"/>
        <v>0</v>
      </c>
      <c r="O812" s="787">
        <f t="shared" si="3407"/>
        <v>0</v>
      </c>
      <c r="P812" s="787">
        <f t="shared" si="3407"/>
        <v>0</v>
      </c>
      <c r="Q812" s="787">
        <f t="shared" si="3407"/>
        <v>0</v>
      </c>
      <c r="R812" s="787">
        <f t="shared" si="3407"/>
        <v>0</v>
      </c>
      <c r="S812" s="788"/>
      <c r="T812" s="787">
        <f t="shared" ref="T812:AD812" si="3408">SUM(T772:T776,T781:T785,T790:T811)</f>
        <v>3224</v>
      </c>
      <c r="U812" s="787">
        <f t="shared" si="3408"/>
        <v>3404</v>
      </c>
      <c r="V812" s="787">
        <f t="shared" si="3408"/>
        <v>7098</v>
      </c>
      <c r="W812" s="787">
        <f t="shared" si="3408"/>
        <v>8100</v>
      </c>
      <c r="X812" s="787">
        <f t="shared" si="3408"/>
        <v>8487</v>
      </c>
      <c r="Y812" s="787">
        <f t="shared" si="3408"/>
        <v>5391</v>
      </c>
      <c r="Z812" s="787">
        <f t="shared" si="3408"/>
        <v>6216</v>
      </c>
      <c r="AA812" s="787">
        <f t="shared" si="3408"/>
        <v>3060</v>
      </c>
      <c r="AB812" s="787">
        <f t="shared" si="3408"/>
        <v>4482</v>
      </c>
      <c r="AC812" s="787">
        <f t="shared" si="3408"/>
        <v>0</v>
      </c>
      <c r="AD812" s="787">
        <f t="shared" si="3408"/>
        <v>0</v>
      </c>
      <c r="AE812" s="787"/>
      <c r="AF812" s="787"/>
      <c r="AG812" s="787"/>
      <c r="AH812" s="787"/>
      <c r="AI812" s="787"/>
      <c r="AJ812" s="787"/>
      <c r="AK812" s="788"/>
      <c r="AL812" s="787">
        <f t="shared" ref="AL812:AV812" si="3409">SUM(AL772:AL776,AL781:AL785,AL790:AL811)</f>
        <v>2210</v>
      </c>
      <c r="AM812" s="787">
        <f t="shared" si="3409"/>
        <v>2930</v>
      </c>
      <c r="AN812" s="787">
        <f t="shared" si="3409"/>
        <v>8054</v>
      </c>
      <c r="AO812" s="787">
        <f t="shared" si="3409"/>
        <v>8428</v>
      </c>
      <c r="AP812" s="787">
        <f t="shared" si="3409"/>
        <v>0</v>
      </c>
      <c r="AQ812" s="787">
        <f t="shared" si="3409"/>
        <v>9280</v>
      </c>
      <c r="AR812" s="787">
        <f t="shared" si="3409"/>
        <v>8402</v>
      </c>
      <c r="AS812" s="787">
        <f t="shared" si="3409"/>
        <v>0</v>
      </c>
      <c r="AT812" s="787">
        <f t="shared" si="3409"/>
        <v>0</v>
      </c>
      <c r="AU812" s="787">
        <f t="shared" si="3409"/>
        <v>3800</v>
      </c>
      <c r="AV812" s="787">
        <f t="shared" si="3409"/>
        <v>8324</v>
      </c>
      <c r="AW812" s="787"/>
      <c r="AX812" s="787"/>
      <c r="AY812" s="787"/>
      <c r="AZ812" s="787"/>
      <c r="BA812" s="787"/>
      <c r="BB812" s="787"/>
      <c r="BC812" s="788"/>
      <c r="BD812" s="787">
        <f t="shared" ref="BD812:BN812" si="3410">SUM(BD772:BD776,BD781:BD785,BD790:BD811)</f>
        <v>20350</v>
      </c>
      <c r="BE812" s="787">
        <f t="shared" si="3410"/>
        <v>11250</v>
      </c>
      <c r="BF812" s="787">
        <f t="shared" si="3410"/>
        <v>14840</v>
      </c>
      <c r="BG812" s="787">
        <f t="shared" si="3410"/>
        <v>15130</v>
      </c>
      <c r="BH812" s="787">
        <f t="shared" si="3410"/>
        <v>14700</v>
      </c>
      <c r="BI812" s="787">
        <f t="shared" si="3410"/>
        <v>13389.96</v>
      </c>
      <c r="BJ812" s="787">
        <f t="shared" si="3410"/>
        <v>12740</v>
      </c>
      <c r="BK812" s="787">
        <f t="shared" si="3410"/>
        <v>14710</v>
      </c>
      <c r="BL812" s="787">
        <f t="shared" si="3410"/>
        <v>24560</v>
      </c>
      <c r="BM812" s="787">
        <f t="shared" si="3410"/>
        <v>17955</v>
      </c>
      <c r="BN812" s="787">
        <f t="shared" si="3410"/>
        <v>19720</v>
      </c>
      <c r="BO812" s="787"/>
      <c r="BP812" s="787"/>
      <c r="BQ812" s="787"/>
      <c r="BR812" s="787"/>
      <c r="BS812" s="787"/>
      <c r="BT812" s="787"/>
      <c r="BU812" s="788"/>
      <c r="BV812" s="789">
        <f>SUM(BV772:BV776,BV781:BV785,BV790:BV810)</f>
        <v>0</v>
      </c>
      <c r="BW812" s="789">
        <f>SUM(BW772:BW776,BW781:BW785,BW790:BW810)</f>
        <v>6270</v>
      </c>
      <c r="BX812" s="789">
        <f>SUM(BX772:BX776,BX781:BX785,BX790:BX810)</f>
        <v>7790</v>
      </c>
      <c r="BY812" s="789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80">
        <f>IF(DH812&lt;3,"",(SUM(BD812:BT812)-MIN(BD812:BT812)-MAX(BD812:BT812))/(DH812-2))</f>
        <v>15948.328888888887</v>
      </c>
      <c r="CD812" s="1321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11250</v>
      </c>
      <c r="CE812" s="1322">
        <f t="shared" ref="CE812:CN812" si="341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12740</v>
      </c>
      <c r="CF812" s="1322">
        <f t="shared" si="3411"/>
        <v>13389.96</v>
      </c>
      <c r="CG812" s="1322">
        <f t="shared" si="3411"/>
        <v>14700</v>
      </c>
      <c r="CH812" s="1322">
        <f t="shared" si="3411"/>
        <v>14710</v>
      </c>
      <c r="CI812" s="1323">
        <f t="shared" si="3411"/>
        <v>14840</v>
      </c>
      <c r="CJ812" s="1322">
        <f t="shared" si="3411"/>
        <v>15130</v>
      </c>
      <c r="CK812" s="1322">
        <f t="shared" si="3411"/>
        <v>17955</v>
      </c>
      <c r="CL812" s="1322">
        <f t="shared" si="3411"/>
        <v>19720</v>
      </c>
      <c r="CM812" s="1322">
        <f t="shared" si="3411"/>
        <v>20350</v>
      </c>
      <c r="CN812" s="1321">
        <f t="shared" si="3411"/>
        <v>24560</v>
      </c>
      <c r="CO812" s="542" t="str">
        <f t="shared" ref="CO812:DD812" si="3412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2"/>
        <v/>
      </c>
      <c r="CQ812" s="543">
        <f t="shared" si="3412"/>
        <v>11250</v>
      </c>
      <c r="CR812" s="543">
        <f t="shared" si="3412"/>
        <v>12740</v>
      </c>
      <c r="CS812" s="543">
        <f t="shared" si="3412"/>
        <v>13389.96</v>
      </c>
      <c r="CT812" s="543">
        <f t="shared" si="3412"/>
        <v>14700</v>
      </c>
      <c r="CU812" s="544">
        <f t="shared" si="3412"/>
        <v>14710</v>
      </c>
      <c r="CV812" s="544">
        <f t="shared" si="3412"/>
        <v>14840</v>
      </c>
      <c r="CW812" s="544">
        <f t="shared" si="3412"/>
        <v>15130</v>
      </c>
      <c r="CX812" s="543">
        <f t="shared" si="3412"/>
        <v>17955</v>
      </c>
      <c r="CY812" s="543">
        <f t="shared" si="3412"/>
        <v>19720</v>
      </c>
      <c r="CZ812" s="543">
        <f t="shared" si="3412"/>
        <v>20350</v>
      </c>
      <c r="DA812" s="543">
        <f t="shared" si="3412"/>
        <v>24560</v>
      </c>
      <c r="DB812" s="543" t="str">
        <f t="shared" si="3412"/>
        <v/>
      </c>
      <c r="DC812" s="542" t="str">
        <f t="shared" si="3412"/>
        <v/>
      </c>
      <c r="DD812" s="541" t="str">
        <f t="shared" si="3412"/>
        <v/>
      </c>
      <c r="DE812" s="645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1"/>
      <c r="CE813" s="1351"/>
      <c r="CF813" s="1351"/>
      <c r="CG813" s="1351"/>
      <c r="CH813" s="1351"/>
      <c r="CI813" s="1351"/>
      <c r="CJ813" s="1351"/>
      <c r="CK813" s="1351"/>
      <c r="CL813" s="1351"/>
      <c r="CM813" s="1351"/>
      <c r="CN813" s="1351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1"/>
      <c r="CE814" s="1351"/>
      <c r="CF814" s="1351"/>
      <c r="CG814" s="1351"/>
      <c r="CH814" s="1351"/>
      <c r="CI814" s="1351"/>
      <c r="CJ814" s="1351"/>
      <c r="CK814" s="1351"/>
      <c r="CL814" s="1351"/>
      <c r="CM814" s="1351"/>
      <c r="CN814" s="1351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1"/>
      <c r="CE815" s="1351"/>
      <c r="CF815" s="1351"/>
      <c r="CG815" s="1351"/>
      <c r="CH815" s="1351"/>
      <c r="CI815" s="1351"/>
      <c r="CJ815" s="1351"/>
      <c r="CK815" s="1351"/>
      <c r="CL815" s="1351"/>
      <c r="CM815" s="1351"/>
      <c r="CN815" s="1351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1"/>
      <c r="CE816" s="1351"/>
      <c r="CF816" s="1351"/>
      <c r="CG816" s="1351"/>
      <c r="CH816" s="1351"/>
      <c r="CI816" s="1351"/>
      <c r="CJ816" s="1351"/>
      <c r="CK816" s="1351"/>
      <c r="CL816" s="1351"/>
      <c r="CM816" s="1351"/>
      <c r="CN816" s="1351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1"/>
      <c r="CE817" s="1351"/>
      <c r="CF817" s="1351"/>
      <c r="CG817" s="1351"/>
      <c r="CH817" s="1351"/>
      <c r="CI817" s="1351"/>
      <c r="CJ817" s="1351"/>
      <c r="CK817" s="1351"/>
      <c r="CL817" s="1351"/>
      <c r="CM817" s="1351"/>
      <c r="CN817" s="1351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5" t="s">
        <v>379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7"/>
      <c r="CE818" s="1351"/>
      <c r="CF818" s="1351"/>
      <c r="CG818" s="1351"/>
      <c r="CH818" s="1351"/>
      <c r="CI818" s="1351"/>
      <c r="CJ818" s="1351"/>
      <c r="CK818" s="1351"/>
      <c r="CL818" s="1351"/>
      <c r="CM818" s="1351"/>
      <c r="CN818" s="1327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7"/>
      <c r="CE819" s="1351"/>
      <c r="CF819" s="1351"/>
      <c r="CG819" s="1351"/>
      <c r="CH819" s="1351"/>
      <c r="CI819" s="1351"/>
      <c r="CJ819" s="1351"/>
      <c r="CK819" s="1351"/>
      <c r="CL819" s="1351"/>
      <c r="CM819" s="1351"/>
      <c r="CN819" s="1327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8" t="s">
        <v>380</v>
      </c>
      <c r="B820" s="793">
        <f t="shared" ref="B820:R820" si="3413">SUM(B89)</f>
        <v>0</v>
      </c>
      <c r="C820" s="793">
        <f t="shared" si="3413"/>
        <v>0</v>
      </c>
      <c r="D820" s="793">
        <f t="shared" si="3413"/>
        <v>0</v>
      </c>
      <c r="E820" s="793">
        <f t="shared" si="3413"/>
        <v>0</v>
      </c>
      <c r="F820" s="793">
        <f t="shared" si="3413"/>
        <v>0</v>
      </c>
      <c r="G820" s="793">
        <f t="shared" si="3413"/>
        <v>0</v>
      </c>
      <c r="H820" s="793">
        <f t="shared" si="3413"/>
        <v>0</v>
      </c>
      <c r="I820" s="793">
        <f t="shared" si="3413"/>
        <v>0</v>
      </c>
      <c r="J820" s="793">
        <f t="shared" si="3413"/>
        <v>0</v>
      </c>
      <c r="K820" s="793">
        <f t="shared" si="3413"/>
        <v>0</v>
      </c>
      <c r="L820" s="793">
        <f t="shared" si="3413"/>
        <v>0</v>
      </c>
      <c r="M820" s="793">
        <f t="shared" si="3413"/>
        <v>0</v>
      </c>
      <c r="N820" s="793">
        <f t="shared" si="3413"/>
        <v>0</v>
      </c>
      <c r="O820" s="793">
        <f t="shared" si="3413"/>
        <v>0</v>
      </c>
      <c r="P820" s="793">
        <f t="shared" si="3413"/>
        <v>0</v>
      </c>
      <c r="Q820" s="793">
        <f t="shared" si="3413"/>
        <v>0</v>
      </c>
      <c r="R820" s="793">
        <f t="shared" si="3413"/>
        <v>0</v>
      </c>
      <c r="S820" s="799"/>
      <c r="T820" s="793">
        <f t="shared" ref="T820:AD820" si="3414">SUM(T89)</f>
        <v>0</v>
      </c>
      <c r="U820" s="793">
        <f t="shared" si="3414"/>
        <v>0</v>
      </c>
      <c r="V820" s="793">
        <f t="shared" si="3414"/>
        <v>0</v>
      </c>
      <c r="W820" s="793">
        <f t="shared" si="3414"/>
        <v>0</v>
      </c>
      <c r="X820" s="793">
        <f t="shared" si="3414"/>
        <v>0</v>
      </c>
      <c r="Y820" s="793">
        <f t="shared" si="3414"/>
        <v>0</v>
      </c>
      <c r="Z820" s="793">
        <f t="shared" si="3414"/>
        <v>0</v>
      </c>
      <c r="AA820" s="793">
        <f t="shared" si="3414"/>
        <v>0</v>
      </c>
      <c r="AB820" s="793">
        <f t="shared" si="3414"/>
        <v>0</v>
      </c>
      <c r="AC820" s="793">
        <f t="shared" si="3414"/>
        <v>0</v>
      </c>
      <c r="AD820" s="793">
        <f t="shared" si="3414"/>
        <v>0</v>
      </c>
      <c r="AE820" s="793"/>
      <c r="AF820" s="793"/>
      <c r="AG820" s="793"/>
      <c r="AH820" s="793"/>
      <c r="AI820" s="793"/>
      <c r="AJ820" s="793"/>
      <c r="AK820" s="799"/>
      <c r="AL820" s="793">
        <f t="shared" ref="AL820:AV820" si="3415">SUM(AL89)</f>
        <v>0</v>
      </c>
      <c r="AM820" s="793">
        <f t="shared" si="3415"/>
        <v>0</v>
      </c>
      <c r="AN820" s="793">
        <f t="shared" si="3415"/>
        <v>0</v>
      </c>
      <c r="AO820" s="793">
        <f t="shared" si="3415"/>
        <v>0</v>
      </c>
      <c r="AP820" s="793">
        <f t="shared" si="3415"/>
        <v>0</v>
      </c>
      <c r="AQ820" s="793">
        <f t="shared" si="3415"/>
        <v>0</v>
      </c>
      <c r="AR820" s="793">
        <f t="shared" si="3415"/>
        <v>0</v>
      </c>
      <c r="AS820" s="793">
        <f t="shared" si="3415"/>
        <v>0</v>
      </c>
      <c r="AT820" s="793">
        <f t="shared" si="3415"/>
        <v>0</v>
      </c>
      <c r="AU820" s="793">
        <f t="shared" si="3415"/>
        <v>0</v>
      </c>
      <c r="AV820" s="793">
        <f t="shared" si="3415"/>
        <v>0</v>
      </c>
      <c r="AW820" s="793"/>
      <c r="AX820" s="793"/>
      <c r="AY820" s="793"/>
      <c r="AZ820" s="793"/>
      <c r="BA820" s="793"/>
      <c r="BB820" s="793"/>
      <c r="BC820" s="799"/>
      <c r="BD820" s="793">
        <f t="shared" ref="BD820:BN820" si="3416">SUM(BD89)</f>
        <v>0</v>
      </c>
      <c r="BE820" s="793">
        <f t="shared" si="3416"/>
        <v>0</v>
      </c>
      <c r="BF820" s="793">
        <f t="shared" si="3416"/>
        <v>0</v>
      </c>
      <c r="BG820" s="793">
        <f t="shared" si="3416"/>
        <v>0</v>
      </c>
      <c r="BH820" s="793">
        <f t="shared" si="3416"/>
        <v>0</v>
      </c>
      <c r="BI820" s="793">
        <f t="shared" si="3416"/>
        <v>0</v>
      </c>
      <c r="BJ820" s="793">
        <f t="shared" si="3416"/>
        <v>0</v>
      </c>
      <c r="BK820" s="793">
        <f t="shared" si="3416"/>
        <v>0</v>
      </c>
      <c r="BL820" s="793">
        <f t="shared" si="3416"/>
        <v>0</v>
      </c>
      <c r="BM820" s="793">
        <f t="shared" si="3416"/>
        <v>0</v>
      </c>
      <c r="BN820" s="793">
        <f t="shared" si="3416"/>
        <v>0</v>
      </c>
      <c r="BO820" s="793"/>
      <c r="BP820" s="793"/>
      <c r="BQ820" s="793"/>
      <c r="BR820" s="793"/>
      <c r="BS820" s="793"/>
      <c r="BT820" s="793"/>
      <c r="BU820" s="799"/>
      <c r="BV820" s="800">
        <f t="shared" ref="BV820:BY821" si="3417">SUM(BV89)</f>
        <v>0</v>
      </c>
      <c r="BW820" s="800">
        <f t="shared" si="3417"/>
        <v>0</v>
      </c>
      <c r="BX820" s="800">
        <f t="shared" si="3417"/>
        <v>0</v>
      </c>
      <c r="BY820" s="800">
        <f t="shared" si="3417"/>
        <v>0</v>
      </c>
      <c r="BZ820" s="615">
        <f t="shared" ref="BZ820:BZ828" si="3418">IF(DE820&lt;3,"",(SUM(B820:R820)-MIN(B820:R820)-MAX(B820:R820))/(DE820-2))</f>
        <v>0</v>
      </c>
      <c r="CA820" s="615">
        <f t="shared" ref="CA820:CA828" si="3419">IF(DF820&lt;3,"",(SUM(T820:AJ820)-MIN(T820:AJ820)-MAX(T820:AJ820))/(DF820-2))</f>
        <v>0</v>
      </c>
      <c r="CB820" s="615">
        <f t="shared" ref="CB820:CB828" si="3420">IF(DG820&lt;3,"",(SUM(AL820:BB820)-MIN(AL820:BB820)-MAX(AL820:BB820))/(DG820-2))</f>
        <v>0</v>
      </c>
      <c r="CC820" s="683">
        <f t="shared" ref="CC820:CC828" si="3421">IF(DH820&lt;3,"",(SUM(BD820:BT820)-MIN(BD820:BT820)-MAX(BD820:BT820))/(DH820-2))</f>
        <v>0</v>
      </c>
      <c r="CD820" s="1324">
        <f t="shared" ref="CD820:CN820" si="3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3422"/>
        <v>0</v>
      </c>
      <c r="CF820" s="1325">
        <f t="shared" si="3422"/>
        <v>0</v>
      </c>
      <c r="CG820" s="1325">
        <f t="shared" si="3422"/>
        <v>0</v>
      </c>
      <c r="CH820" s="1325">
        <f t="shared" si="3422"/>
        <v>0</v>
      </c>
      <c r="CI820" s="1326">
        <f t="shared" si="3422"/>
        <v>0</v>
      </c>
      <c r="CJ820" s="1325">
        <f t="shared" si="3422"/>
        <v>0</v>
      </c>
      <c r="CK820" s="1325">
        <f t="shared" si="3422"/>
        <v>0</v>
      </c>
      <c r="CL820" s="1325">
        <f t="shared" si="3422"/>
        <v>0</v>
      </c>
      <c r="CM820" s="1325">
        <f t="shared" si="3422"/>
        <v>0</v>
      </c>
      <c r="CN820" s="1324">
        <f t="shared" si="3422"/>
        <v>0</v>
      </c>
      <c r="CO820" s="530" t="str">
        <f t="shared" ref="CO820:CO828" si="342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2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2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2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3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3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3439">COUNT(B820:R820)</f>
        <v>17</v>
      </c>
      <c r="DF820" s="99">
        <f t="shared" ref="DF820:DF828" si="3440">COUNT(T820:AJ820)</f>
        <v>11</v>
      </c>
      <c r="DG820" s="99">
        <f t="shared" ref="DG820:DG828" si="3441">COUNT(AL820:BB820)</f>
        <v>11</v>
      </c>
      <c r="DH820" s="99">
        <f t="shared" ref="DH820:DH828" si="3442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801"/>
      <c r="DR820" s="476"/>
    </row>
    <row r="821" spans="1:122" s="478" customFormat="1" ht="15.75" customHeight="1">
      <c r="A821" s="610" t="s">
        <v>381</v>
      </c>
      <c r="B821" s="793">
        <f t="shared" ref="B821:R821" si="3443">SUM(B90)</f>
        <v>0</v>
      </c>
      <c r="C821" s="793">
        <f t="shared" si="3443"/>
        <v>0</v>
      </c>
      <c r="D821" s="793">
        <f t="shared" si="3443"/>
        <v>0</v>
      </c>
      <c r="E821" s="793">
        <f t="shared" si="3443"/>
        <v>0</v>
      </c>
      <c r="F821" s="793">
        <f t="shared" si="3443"/>
        <v>0</v>
      </c>
      <c r="G821" s="793">
        <f t="shared" si="3443"/>
        <v>0</v>
      </c>
      <c r="H821" s="793">
        <f t="shared" si="3443"/>
        <v>0</v>
      </c>
      <c r="I821" s="793">
        <f t="shared" si="3443"/>
        <v>0</v>
      </c>
      <c r="J821" s="793">
        <f t="shared" si="3443"/>
        <v>0</v>
      </c>
      <c r="K821" s="793">
        <f t="shared" si="3443"/>
        <v>0</v>
      </c>
      <c r="L821" s="793">
        <f t="shared" si="3443"/>
        <v>0</v>
      </c>
      <c r="M821" s="793">
        <f t="shared" si="3443"/>
        <v>0</v>
      </c>
      <c r="N821" s="793">
        <f t="shared" si="3443"/>
        <v>0</v>
      </c>
      <c r="O821" s="793">
        <f t="shared" si="3443"/>
        <v>0</v>
      </c>
      <c r="P821" s="793">
        <f t="shared" si="3443"/>
        <v>0</v>
      </c>
      <c r="Q821" s="793">
        <f t="shared" si="3443"/>
        <v>0</v>
      </c>
      <c r="R821" s="793">
        <f t="shared" si="3443"/>
        <v>0</v>
      </c>
      <c r="S821" s="799"/>
      <c r="T821" s="793">
        <f t="shared" ref="T821:AD821" si="3444">SUM(T90)</f>
        <v>0</v>
      </c>
      <c r="U821" s="793">
        <f t="shared" si="3444"/>
        <v>0</v>
      </c>
      <c r="V821" s="793">
        <f t="shared" si="3444"/>
        <v>0</v>
      </c>
      <c r="W821" s="793">
        <f t="shared" si="3444"/>
        <v>0</v>
      </c>
      <c r="X821" s="793">
        <f t="shared" si="3444"/>
        <v>0</v>
      </c>
      <c r="Y821" s="793">
        <f t="shared" si="3444"/>
        <v>0</v>
      </c>
      <c r="Z821" s="793">
        <f t="shared" si="3444"/>
        <v>0</v>
      </c>
      <c r="AA821" s="793">
        <f t="shared" si="3444"/>
        <v>0</v>
      </c>
      <c r="AB821" s="793">
        <f t="shared" si="3444"/>
        <v>0</v>
      </c>
      <c r="AC821" s="793">
        <f t="shared" si="3444"/>
        <v>0</v>
      </c>
      <c r="AD821" s="793">
        <f t="shared" si="3444"/>
        <v>0</v>
      </c>
      <c r="AE821" s="793"/>
      <c r="AF821" s="793"/>
      <c r="AG821" s="793"/>
      <c r="AH821" s="793"/>
      <c r="AI821" s="793"/>
      <c r="AJ821" s="793"/>
      <c r="AK821" s="799"/>
      <c r="AL821" s="793">
        <f t="shared" ref="AL821:AV821" si="3445">SUM(AL90)</f>
        <v>0</v>
      </c>
      <c r="AM821" s="793">
        <f t="shared" si="3445"/>
        <v>0</v>
      </c>
      <c r="AN821" s="793">
        <f t="shared" si="3445"/>
        <v>0</v>
      </c>
      <c r="AO821" s="793">
        <f t="shared" si="3445"/>
        <v>0</v>
      </c>
      <c r="AP821" s="793">
        <f t="shared" si="3445"/>
        <v>0</v>
      </c>
      <c r="AQ821" s="793">
        <f t="shared" si="3445"/>
        <v>0</v>
      </c>
      <c r="AR821" s="793">
        <f t="shared" si="3445"/>
        <v>0</v>
      </c>
      <c r="AS821" s="793">
        <f t="shared" si="3445"/>
        <v>0</v>
      </c>
      <c r="AT821" s="793">
        <f t="shared" si="3445"/>
        <v>0</v>
      </c>
      <c r="AU821" s="793">
        <f t="shared" si="3445"/>
        <v>0</v>
      </c>
      <c r="AV821" s="793">
        <f t="shared" si="3445"/>
        <v>0</v>
      </c>
      <c r="AW821" s="793"/>
      <c r="AX821" s="793"/>
      <c r="AY821" s="793"/>
      <c r="AZ821" s="793"/>
      <c r="BA821" s="793"/>
      <c r="BB821" s="793"/>
      <c r="BC821" s="799"/>
      <c r="BD821" s="793">
        <f t="shared" ref="BD821:BN821" si="3446">SUM(BD90)</f>
        <v>0</v>
      </c>
      <c r="BE821" s="793">
        <f t="shared" si="3446"/>
        <v>0</v>
      </c>
      <c r="BF821" s="793">
        <f t="shared" si="3446"/>
        <v>0</v>
      </c>
      <c r="BG821" s="793">
        <f t="shared" si="3446"/>
        <v>0</v>
      </c>
      <c r="BH821" s="793">
        <f t="shared" si="3446"/>
        <v>0</v>
      </c>
      <c r="BI821" s="793">
        <f t="shared" si="3446"/>
        <v>0</v>
      </c>
      <c r="BJ821" s="793">
        <f t="shared" si="3446"/>
        <v>0</v>
      </c>
      <c r="BK821" s="793">
        <f t="shared" si="3446"/>
        <v>0</v>
      </c>
      <c r="BL821" s="793">
        <f t="shared" si="3446"/>
        <v>0</v>
      </c>
      <c r="BM821" s="793">
        <f t="shared" si="3446"/>
        <v>0</v>
      </c>
      <c r="BN821" s="793">
        <f t="shared" si="3446"/>
        <v>0</v>
      </c>
      <c r="BO821" s="793"/>
      <c r="BP821" s="793"/>
      <c r="BQ821" s="793"/>
      <c r="BR821" s="793"/>
      <c r="BS821" s="793"/>
      <c r="BT821" s="793"/>
      <c r="BU821" s="799"/>
      <c r="BV821" s="800">
        <f t="shared" si="3417"/>
        <v>0</v>
      </c>
      <c r="BW821" s="800">
        <f t="shared" si="3417"/>
        <v>0</v>
      </c>
      <c r="BX821" s="800">
        <f t="shared" si="3417"/>
        <v>0</v>
      </c>
      <c r="BY821" s="800">
        <f t="shared" si="3417"/>
        <v>0</v>
      </c>
      <c r="BZ821" s="615">
        <f t="shared" si="3418"/>
        <v>0</v>
      </c>
      <c r="CA821" s="615">
        <f t="shared" si="3419"/>
        <v>0</v>
      </c>
      <c r="CB821" s="615">
        <f t="shared" si="3420"/>
        <v>0</v>
      </c>
      <c r="CC821" s="683">
        <f t="shared" si="3421"/>
        <v>0</v>
      </c>
      <c r="CD821" s="1324">
        <f t="shared" ref="CD821:CD828" si="34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5">
        <f t="shared" ref="CE821:CN828" si="344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5">
        <f t="shared" si="3448"/>
        <v>0</v>
      </c>
      <c r="CG821" s="1325">
        <f t="shared" si="3448"/>
        <v>0</v>
      </c>
      <c r="CH821" s="1325">
        <f t="shared" si="3448"/>
        <v>0</v>
      </c>
      <c r="CI821" s="1326">
        <f t="shared" si="3448"/>
        <v>0</v>
      </c>
      <c r="CJ821" s="1325">
        <f t="shared" si="3448"/>
        <v>0</v>
      </c>
      <c r="CK821" s="1325">
        <f t="shared" si="3448"/>
        <v>0</v>
      </c>
      <c r="CL821" s="1325">
        <f t="shared" si="3448"/>
        <v>0</v>
      </c>
      <c r="CM821" s="1325">
        <f t="shared" si="3448"/>
        <v>0</v>
      </c>
      <c r="CN821" s="1324">
        <f t="shared" si="3448"/>
        <v>0</v>
      </c>
      <c r="CO821" s="530" t="str">
        <f t="shared" si="3423"/>
        <v/>
      </c>
      <c r="CP821" s="531" t="str">
        <f t="shared" si="3424"/>
        <v/>
      </c>
      <c r="CQ821" s="531">
        <f t="shared" si="3425"/>
        <v>0</v>
      </c>
      <c r="CR821" s="531">
        <f t="shared" si="3426"/>
        <v>0</v>
      </c>
      <c r="CS821" s="531">
        <f t="shared" si="3427"/>
        <v>0</v>
      </c>
      <c r="CT821" s="531">
        <f t="shared" si="3428"/>
        <v>0</v>
      </c>
      <c r="CU821" s="532">
        <f t="shared" si="3429"/>
        <v>0</v>
      </c>
      <c r="CV821" s="532">
        <f t="shared" si="3430"/>
        <v>0</v>
      </c>
      <c r="CW821" s="532">
        <f t="shared" si="3431"/>
        <v>0</v>
      </c>
      <c r="CX821" s="531">
        <f t="shared" si="3432"/>
        <v>0</v>
      </c>
      <c r="CY821" s="531">
        <f t="shared" si="3433"/>
        <v>0</v>
      </c>
      <c r="CZ821" s="531">
        <f t="shared" si="3434"/>
        <v>0</v>
      </c>
      <c r="DA821" s="531">
        <f t="shared" si="3435"/>
        <v>0</v>
      </c>
      <c r="DB821" s="531" t="str">
        <f t="shared" si="3436"/>
        <v/>
      </c>
      <c r="DC821" s="530" t="str">
        <f t="shared" si="3437"/>
        <v/>
      </c>
      <c r="DD821" s="529" t="str">
        <f t="shared" si="3438"/>
        <v/>
      </c>
      <c r="DE821" s="645">
        <f t="shared" si="3439"/>
        <v>17</v>
      </c>
      <c r="DF821" s="99">
        <f t="shared" si="3440"/>
        <v>11</v>
      </c>
      <c r="DG821" s="99">
        <f t="shared" si="3441"/>
        <v>11</v>
      </c>
      <c r="DH821" s="99">
        <f t="shared" si="3442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801"/>
      <c r="DR821" s="476"/>
    </row>
    <row r="822" spans="1:122" s="478" customFormat="1" ht="15.75" customHeight="1">
      <c r="A822" s="798" t="s">
        <v>382</v>
      </c>
      <c r="B822" s="793">
        <f t="shared" ref="B822:R822" si="3449">SUM(B116)</f>
        <v>0</v>
      </c>
      <c r="C822" s="793">
        <f t="shared" si="3449"/>
        <v>0</v>
      </c>
      <c r="D822" s="793">
        <f t="shared" si="3449"/>
        <v>0</v>
      </c>
      <c r="E822" s="793">
        <f t="shared" si="3449"/>
        <v>0</v>
      </c>
      <c r="F822" s="793">
        <f t="shared" si="3449"/>
        <v>0</v>
      </c>
      <c r="G822" s="793">
        <f t="shared" si="3449"/>
        <v>0</v>
      </c>
      <c r="H822" s="793">
        <f t="shared" si="3449"/>
        <v>0</v>
      </c>
      <c r="I822" s="793">
        <f t="shared" si="3449"/>
        <v>0</v>
      </c>
      <c r="J822" s="793">
        <f t="shared" si="3449"/>
        <v>0</v>
      </c>
      <c r="K822" s="793">
        <f t="shared" si="3449"/>
        <v>0</v>
      </c>
      <c r="L822" s="793">
        <f t="shared" si="3449"/>
        <v>0</v>
      </c>
      <c r="M822" s="793">
        <f t="shared" si="3449"/>
        <v>0</v>
      </c>
      <c r="N822" s="793">
        <f t="shared" si="3449"/>
        <v>0</v>
      </c>
      <c r="O822" s="793">
        <f t="shared" si="3449"/>
        <v>0</v>
      </c>
      <c r="P822" s="793">
        <f t="shared" si="3449"/>
        <v>0</v>
      </c>
      <c r="Q822" s="793">
        <f t="shared" si="3449"/>
        <v>0</v>
      </c>
      <c r="R822" s="793">
        <f t="shared" si="3449"/>
        <v>0</v>
      </c>
      <c r="S822" s="799"/>
      <c r="T822" s="793">
        <f t="shared" ref="T822:AD822" si="3450">SUM(T116)</f>
        <v>0</v>
      </c>
      <c r="U822" s="793">
        <f t="shared" si="3450"/>
        <v>0</v>
      </c>
      <c r="V822" s="793">
        <f t="shared" si="3450"/>
        <v>0</v>
      </c>
      <c r="W822" s="793">
        <f t="shared" si="3450"/>
        <v>0</v>
      </c>
      <c r="X822" s="793">
        <f t="shared" si="3450"/>
        <v>0</v>
      </c>
      <c r="Y822" s="793">
        <f t="shared" si="3450"/>
        <v>0</v>
      </c>
      <c r="Z822" s="793">
        <f t="shared" si="3450"/>
        <v>0</v>
      </c>
      <c r="AA822" s="793">
        <f t="shared" si="3450"/>
        <v>0</v>
      </c>
      <c r="AB822" s="793">
        <f t="shared" si="3450"/>
        <v>0</v>
      </c>
      <c r="AC822" s="793">
        <f t="shared" si="3450"/>
        <v>0</v>
      </c>
      <c r="AD822" s="793">
        <f t="shared" si="3450"/>
        <v>0</v>
      </c>
      <c r="AE822" s="793"/>
      <c r="AF822" s="793"/>
      <c r="AG822" s="793"/>
      <c r="AH822" s="793"/>
      <c r="AI822" s="793"/>
      <c r="AJ822" s="793"/>
      <c r="AK822" s="799"/>
      <c r="AL822" s="793">
        <f t="shared" ref="AL822:AV822" si="3451">SUM(AL116)</f>
        <v>0</v>
      </c>
      <c r="AM822" s="793">
        <f t="shared" si="3451"/>
        <v>0</v>
      </c>
      <c r="AN822" s="793">
        <f t="shared" si="3451"/>
        <v>0</v>
      </c>
      <c r="AO822" s="793">
        <f t="shared" si="3451"/>
        <v>0</v>
      </c>
      <c r="AP822" s="793">
        <f t="shared" si="3451"/>
        <v>0</v>
      </c>
      <c r="AQ822" s="793">
        <f t="shared" si="3451"/>
        <v>0</v>
      </c>
      <c r="AR822" s="793">
        <f t="shared" si="3451"/>
        <v>0</v>
      </c>
      <c r="AS822" s="793">
        <f t="shared" si="3451"/>
        <v>0</v>
      </c>
      <c r="AT822" s="793">
        <f t="shared" si="3451"/>
        <v>0</v>
      </c>
      <c r="AU822" s="793">
        <f t="shared" si="3451"/>
        <v>0</v>
      </c>
      <c r="AV822" s="793">
        <f t="shared" si="3451"/>
        <v>0</v>
      </c>
      <c r="AW822" s="793"/>
      <c r="AX822" s="793"/>
      <c r="AY822" s="793"/>
      <c r="AZ822" s="793"/>
      <c r="BA822" s="793"/>
      <c r="BB822" s="793"/>
      <c r="BC822" s="799"/>
      <c r="BD822" s="793">
        <f t="shared" ref="BD822:BN822" si="3452">SUM(BD116)</f>
        <v>0</v>
      </c>
      <c r="BE822" s="793">
        <f t="shared" si="3452"/>
        <v>0</v>
      </c>
      <c r="BF822" s="793">
        <f t="shared" si="3452"/>
        <v>0</v>
      </c>
      <c r="BG822" s="793">
        <f t="shared" si="3452"/>
        <v>0</v>
      </c>
      <c r="BH822" s="793">
        <f t="shared" si="3452"/>
        <v>0</v>
      </c>
      <c r="BI822" s="793">
        <f t="shared" si="3452"/>
        <v>0</v>
      </c>
      <c r="BJ822" s="793">
        <f t="shared" si="3452"/>
        <v>0</v>
      </c>
      <c r="BK822" s="793">
        <f t="shared" si="3452"/>
        <v>0</v>
      </c>
      <c r="BL822" s="793">
        <f t="shared" si="3452"/>
        <v>0</v>
      </c>
      <c r="BM822" s="793">
        <f t="shared" si="3452"/>
        <v>0</v>
      </c>
      <c r="BN822" s="793">
        <f t="shared" si="3452"/>
        <v>0</v>
      </c>
      <c r="BO822" s="793"/>
      <c r="BP822" s="793"/>
      <c r="BQ822" s="793"/>
      <c r="BR822" s="793"/>
      <c r="BS822" s="793"/>
      <c r="BT822" s="793"/>
      <c r="BU822" s="799"/>
      <c r="BV822" s="800">
        <f t="shared" ref="BV822:BY823" si="3453">SUM(BV116)</f>
        <v>0</v>
      </c>
      <c r="BW822" s="800">
        <f t="shared" si="3453"/>
        <v>0</v>
      </c>
      <c r="BX822" s="800">
        <f t="shared" si="3453"/>
        <v>0</v>
      </c>
      <c r="BY822" s="800">
        <f t="shared" si="3453"/>
        <v>0</v>
      </c>
      <c r="BZ822" s="615">
        <f t="shared" si="3418"/>
        <v>0</v>
      </c>
      <c r="CA822" s="615">
        <f t="shared" si="3419"/>
        <v>0</v>
      </c>
      <c r="CB822" s="615">
        <f t="shared" si="3420"/>
        <v>0</v>
      </c>
      <c r="CC822" s="683">
        <f t="shared" si="3421"/>
        <v>0</v>
      </c>
      <c r="CD822" s="1324">
        <f t="shared" si="3447"/>
        <v>0</v>
      </c>
      <c r="CE822" s="1325">
        <f t="shared" si="3448"/>
        <v>0</v>
      </c>
      <c r="CF822" s="1325">
        <f t="shared" si="3448"/>
        <v>0</v>
      </c>
      <c r="CG822" s="1325">
        <f t="shared" si="3448"/>
        <v>0</v>
      </c>
      <c r="CH822" s="1325">
        <f t="shared" si="3448"/>
        <v>0</v>
      </c>
      <c r="CI822" s="1326">
        <f t="shared" si="3448"/>
        <v>0</v>
      </c>
      <c r="CJ822" s="1325">
        <f t="shared" si="3448"/>
        <v>0</v>
      </c>
      <c r="CK822" s="1325">
        <f t="shared" si="3448"/>
        <v>0</v>
      </c>
      <c r="CL822" s="1325">
        <f t="shared" si="3448"/>
        <v>0</v>
      </c>
      <c r="CM822" s="1325">
        <f t="shared" si="3448"/>
        <v>0</v>
      </c>
      <c r="CN822" s="1324">
        <f t="shared" si="3448"/>
        <v>0</v>
      </c>
      <c r="CO822" s="530" t="str">
        <f t="shared" si="3423"/>
        <v/>
      </c>
      <c r="CP822" s="531" t="str">
        <f t="shared" si="3424"/>
        <v/>
      </c>
      <c r="CQ822" s="531">
        <f t="shared" si="3425"/>
        <v>0</v>
      </c>
      <c r="CR822" s="531">
        <f t="shared" si="3426"/>
        <v>0</v>
      </c>
      <c r="CS822" s="531">
        <f t="shared" si="3427"/>
        <v>0</v>
      </c>
      <c r="CT822" s="531">
        <f t="shared" si="3428"/>
        <v>0</v>
      </c>
      <c r="CU822" s="532">
        <f t="shared" si="3429"/>
        <v>0</v>
      </c>
      <c r="CV822" s="532">
        <f t="shared" si="3430"/>
        <v>0</v>
      </c>
      <c r="CW822" s="532">
        <f t="shared" si="3431"/>
        <v>0</v>
      </c>
      <c r="CX822" s="531">
        <f t="shared" si="3432"/>
        <v>0</v>
      </c>
      <c r="CY822" s="531">
        <f t="shared" si="3433"/>
        <v>0</v>
      </c>
      <c r="CZ822" s="531">
        <f t="shared" si="3434"/>
        <v>0</v>
      </c>
      <c r="DA822" s="531">
        <f t="shared" si="3435"/>
        <v>0</v>
      </c>
      <c r="DB822" s="531" t="str">
        <f t="shared" si="3436"/>
        <v/>
      </c>
      <c r="DC822" s="530" t="str">
        <f t="shared" si="3437"/>
        <v/>
      </c>
      <c r="DD822" s="529" t="str">
        <f t="shared" si="3438"/>
        <v/>
      </c>
      <c r="DE822" s="645">
        <f t="shared" si="3439"/>
        <v>17</v>
      </c>
      <c r="DF822" s="99">
        <f t="shared" si="3440"/>
        <v>11</v>
      </c>
      <c r="DG822" s="99">
        <f t="shared" si="3441"/>
        <v>11</v>
      </c>
      <c r="DH822" s="99">
        <f t="shared" si="3442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2"/>
      <c r="DR822" s="476"/>
    </row>
    <row r="823" spans="1:122" s="478" customFormat="1" ht="15.75" customHeight="1">
      <c r="A823" s="610" t="s">
        <v>383</v>
      </c>
      <c r="B823" s="793">
        <f t="shared" ref="B823:R823" si="3454">SUM(B117)</f>
        <v>0</v>
      </c>
      <c r="C823" s="793">
        <f t="shared" si="3454"/>
        <v>0</v>
      </c>
      <c r="D823" s="793">
        <f t="shared" si="3454"/>
        <v>0</v>
      </c>
      <c r="E823" s="793">
        <f t="shared" si="3454"/>
        <v>0</v>
      </c>
      <c r="F823" s="793">
        <f t="shared" si="3454"/>
        <v>0</v>
      </c>
      <c r="G823" s="793">
        <f t="shared" si="3454"/>
        <v>0</v>
      </c>
      <c r="H823" s="793">
        <f t="shared" si="3454"/>
        <v>0</v>
      </c>
      <c r="I823" s="793">
        <f t="shared" si="3454"/>
        <v>0</v>
      </c>
      <c r="J823" s="793">
        <f t="shared" si="3454"/>
        <v>0</v>
      </c>
      <c r="K823" s="793">
        <f t="shared" si="3454"/>
        <v>0</v>
      </c>
      <c r="L823" s="793">
        <f t="shared" si="3454"/>
        <v>0</v>
      </c>
      <c r="M823" s="793">
        <f t="shared" si="3454"/>
        <v>0</v>
      </c>
      <c r="N823" s="793">
        <f t="shared" si="3454"/>
        <v>0</v>
      </c>
      <c r="O823" s="793">
        <f t="shared" si="3454"/>
        <v>0</v>
      </c>
      <c r="P823" s="793">
        <f t="shared" si="3454"/>
        <v>0</v>
      </c>
      <c r="Q823" s="793">
        <f t="shared" si="3454"/>
        <v>0</v>
      </c>
      <c r="R823" s="793">
        <f t="shared" si="3454"/>
        <v>0</v>
      </c>
      <c r="S823" s="799"/>
      <c r="T823" s="793">
        <f t="shared" ref="T823:AD823" si="3455">SUM(T117)</f>
        <v>0</v>
      </c>
      <c r="U823" s="793">
        <f t="shared" si="3455"/>
        <v>0</v>
      </c>
      <c r="V823" s="793">
        <f t="shared" si="3455"/>
        <v>0</v>
      </c>
      <c r="W823" s="793">
        <f t="shared" si="3455"/>
        <v>0</v>
      </c>
      <c r="X823" s="793">
        <f t="shared" si="3455"/>
        <v>0</v>
      </c>
      <c r="Y823" s="793">
        <f t="shared" si="3455"/>
        <v>0</v>
      </c>
      <c r="Z823" s="793">
        <f t="shared" si="3455"/>
        <v>0</v>
      </c>
      <c r="AA823" s="793">
        <f t="shared" si="3455"/>
        <v>0</v>
      </c>
      <c r="AB823" s="793">
        <f t="shared" si="3455"/>
        <v>0</v>
      </c>
      <c r="AC823" s="793">
        <f t="shared" si="3455"/>
        <v>0</v>
      </c>
      <c r="AD823" s="793">
        <f t="shared" si="3455"/>
        <v>0</v>
      </c>
      <c r="AE823" s="793"/>
      <c r="AF823" s="793"/>
      <c r="AG823" s="793"/>
      <c r="AH823" s="793"/>
      <c r="AI823" s="793"/>
      <c r="AJ823" s="793"/>
      <c r="AK823" s="799"/>
      <c r="AL823" s="793">
        <f t="shared" ref="AL823:AV823" si="3456">SUM(AL117)</f>
        <v>0</v>
      </c>
      <c r="AM823" s="793">
        <f t="shared" si="3456"/>
        <v>0</v>
      </c>
      <c r="AN823" s="793">
        <f t="shared" si="3456"/>
        <v>0</v>
      </c>
      <c r="AO823" s="793">
        <f t="shared" si="3456"/>
        <v>0</v>
      </c>
      <c r="AP823" s="793">
        <f t="shared" si="3456"/>
        <v>0</v>
      </c>
      <c r="AQ823" s="793">
        <f t="shared" si="3456"/>
        <v>0</v>
      </c>
      <c r="AR823" s="793">
        <f t="shared" si="3456"/>
        <v>0</v>
      </c>
      <c r="AS823" s="793">
        <f t="shared" si="3456"/>
        <v>0</v>
      </c>
      <c r="AT823" s="793">
        <f t="shared" si="3456"/>
        <v>0</v>
      </c>
      <c r="AU823" s="793">
        <f t="shared" si="3456"/>
        <v>0</v>
      </c>
      <c r="AV823" s="793">
        <f t="shared" si="3456"/>
        <v>0</v>
      </c>
      <c r="AW823" s="793"/>
      <c r="AX823" s="793"/>
      <c r="AY823" s="793"/>
      <c r="AZ823" s="793"/>
      <c r="BA823" s="793"/>
      <c r="BB823" s="793"/>
      <c r="BC823" s="799"/>
      <c r="BD823" s="793">
        <f t="shared" ref="BD823:BN823" si="3457">SUM(BD117)</f>
        <v>0</v>
      </c>
      <c r="BE823" s="793">
        <f t="shared" si="3457"/>
        <v>0</v>
      </c>
      <c r="BF823" s="793">
        <f t="shared" si="3457"/>
        <v>0</v>
      </c>
      <c r="BG823" s="793">
        <f t="shared" si="3457"/>
        <v>0</v>
      </c>
      <c r="BH823" s="793">
        <f t="shared" si="3457"/>
        <v>0</v>
      </c>
      <c r="BI823" s="793">
        <f t="shared" si="3457"/>
        <v>0</v>
      </c>
      <c r="BJ823" s="793">
        <f t="shared" si="3457"/>
        <v>0</v>
      </c>
      <c r="BK823" s="793">
        <f t="shared" si="3457"/>
        <v>0</v>
      </c>
      <c r="BL823" s="793">
        <f t="shared" si="3457"/>
        <v>0</v>
      </c>
      <c r="BM823" s="793">
        <f t="shared" si="3457"/>
        <v>0</v>
      </c>
      <c r="BN823" s="793">
        <f t="shared" si="3457"/>
        <v>0</v>
      </c>
      <c r="BO823" s="793"/>
      <c r="BP823" s="793"/>
      <c r="BQ823" s="793"/>
      <c r="BR823" s="793"/>
      <c r="BS823" s="793"/>
      <c r="BT823" s="793"/>
      <c r="BU823" s="799"/>
      <c r="BV823" s="800">
        <f t="shared" si="3453"/>
        <v>0</v>
      </c>
      <c r="BW823" s="800">
        <f t="shared" si="3453"/>
        <v>0</v>
      </c>
      <c r="BX823" s="800">
        <f t="shared" si="3453"/>
        <v>0</v>
      </c>
      <c r="BY823" s="800">
        <f t="shared" si="3453"/>
        <v>0</v>
      </c>
      <c r="BZ823" s="615">
        <f t="shared" si="3418"/>
        <v>0</v>
      </c>
      <c r="CA823" s="615">
        <f t="shared" si="3419"/>
        <v>0</v>
      </c>
      <c r="CB823" s="615">
        <f t="shared" si="3420"/>
        <v>0</v>
      </c>
      <c r="CC823" s="683">
        <f t="shared" si="3421"/>
        <v>0</v>
      </c>
      <c r="CD823" s="1324">
        <f t="shared" si="3447"/>
        <v>0</v>
      </c>
      <c r="CE823" s="1325">
        <f t="shared" si="3448"/>
        <v>0</v>
      </c>
      <c r="CF823" s="1325">
        <f t="shared" si="3448"/>
        <v>0</v>
      </c>
      <c r="CG823" s="1325">
        <f t="shared" si="3448"/>
        <v>0</v>
      </c>
      <c r="CH823" s="1325">
        <f t="shared" si="3448"/>
        <v>0</v>
      </c>
      <c r="CI823" s="1326">
        <f t="shared" si="3448"/>
        <v>0</v>
      </c>
      <c r="CJ823" s="1325">
        <f t="shared" si="3448"/>
        <v>0</v>
      </c>
      <c r="CK823" s="1325">
        <f t="shared" si="3448"/>
        <v>0</v>
      </c>
      <c r="CL823" s="1325">
        <f t="shared" si="3448"/>
        <v>0</v>
      </c>
      <c r="CM823" s="1325">
        <f t="shared" si="3448"/>
        <v>0</v>
      </c>
      <c r="CN823" s="1324">
        <f t="shared" si="3448"/>
        <v>0</v>
      </c>
      <c r="CO823" s="530" t="str">
        <f t="shared" si="3423"/>
        <v/>
      </c>
      <c r="CP823" s="531" t="str">
        <f t="shared" si="3424"/>
        <v/>
      </c>
      <c r="CQ823" s="531">
        <f t="shared" si="3425"/>
        <v>0</v>
      </c>
      <c r="CR823" s="531">
        <f t="shared" si="3426"/>
        <v>0</v>
      </c>
      <c r="CS823" s="531">
        <f t="shared" si="3427"/>
        <v>0</v>
      </c>
      <c r="CT823" s="531">
        <f t="shared" si="3428"/>
        <v>0</v>
      </c>
      <c r="CU823" s="532">
        <f t="shared" si="3429"/>
        <v>0</v>
      </c>
      <c r="CV823" s="532">
        <f t="shared" si="3430"/>
        <v>0</v>
      </c>
      <c r="CW823" s="532">
        <f t="shared" si="3431"/>
        <v>0</v>
      </c>
      <c r="CX823" s="531">
        <f t="shared" si="3432"/>
        <v>0</v>
      </c>
      <c r="CY823" s="531">
        <f t="shared" si="3433"/>
        <v>0</v>
      </c>
      <c r="CZ823" s="531">
        <f t="shared" si="3434"/>
        <v>0</v>
      </c>
      <c r="DA823" s="531">
        <f t="shared" si="3435"/>
        <v>0</v>
      </c>
      <c r="DB823" s="531" t="str">
        <f t="shared" si="3436"/>
        <v/>
      </c>
      <c r="DC823" s="530" t="str">
        <f t="shared" si="3437"/>
        <v/>
      </c>
      <c r="DD823" s="529" t="str">
        <f t="shared" si="3438"/>
        <v/>
      </c>
      <c r="DE823" s="645">
        <f t="shared" si="3439"/>
        <v>17</v>
      </c>
      <c r="DF823" s="99">
        <f t="shared" si="3440"/>
        <v>11</v>
      </c>
      <c r="DG823" s="99">
        <f t="shared" si="3441"/>
        <v>11</v>
      </c>
      <c r="DH823" s="99">
        <f t="shared" si="3442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2"/>
      <c r="DR823" s="476"/>
    </row>
    <row r="824" spans="1:122" s="478" customFormat="1" ht="15.75" customHeight="1">
      <c r="A824" s="798" t="s">
        <v>384</v>
      </c>
      <c r="B824" s="793">
        <f t="shared" ref="B824:R824" si="3458">SUM(B144)</f>
        <v>0</v>
      </c>
      <c r="C824" s="793">
        <f t="shared" si="3458"/>
        <v>0</v>
      </c>
      <c r="D824" s="793">
        <f t="shared" si="3458"/>
        <v>0</v>
      </c>
      <c r="E824" s="793">
        <f t="shared" si="3458"/>
        <v>0</v>
      </c>
      <c r="F824" s="793">
        <f t="shared" si="3458"/>
        <v>0</v>
      </c>
      <c r="G824" s="793">
        <f t="shared" si="3458"/>
        <v>0</v>
      </c>
      <c r="H824" s="793">
        <f t="shared" si="3458"/>
        <v>0</v>
      </c>
      <c r="I824" s="793">
        <f t="shared" si="3458"/>
        <v>0</v>
      </c>
      <c r="J824" s="793">
        <f t="shared" si="3458"/>
        <v>0</v>
      </c>
      <c r="K824" s="793">
        <f t="shared" si="3458"/>
        <v>0</v>
      </c>
      <c r="L824" s="793">
        <f t="shared" si="3458"/>
        <v>0</v>
      </c>
      <c r="M824" s="793">
        <f t="shared" si="3458"/>
        <v>0</v>
      </c>
      <c r="N824" s="793">
        <f t="shared" si="3458"/>
        <v>0</v>
      </c>
      <c r="O824" s="793">
        <f t="shared" si="3458"/>
        <v>0</v>
      </c>
      <c r="P824" s="793">
        <f t="shared" si="3458"/>
        <v>0</v>
      </c>
      <c r="Q824" s="793">
        <f t="shared" si="3458"/>
        <v>0</v>
      </c>
      <c r="R824" s="793">
        <f t="shared" si="3458"/>
        <v>0</v>
      </c>
      <c r="S824" s="799"/>
      <c r="T824" s="793">
        <f t="shared" ref="T824:AD824" si="3459">SUM(T144)</f>
        <v>0</v>
      </c>
      <c r="U824" s="793">
        <f t="shared" si="3459"/>
        <v>0</v>
      </c>
      <c r="V824" s="793">
        <f t="shared" si="3459"/>
        <v>0</v>
      </c>
      <c r="W824" s="793">
        <f t="shared" si="3459"/>
        <v>0</v>
      </c>
      <c r="X824" s="793">
        <f t="shared" si="3459"/>
        <v>0</v>
      </c>
      <c r="Y824" s="793">
        <f t="shared" si="3459"/>
        <v>0</v>
      </c>
      <c r="Z824" s="793">
        <f t="shared" si="3459"/>
        <v>0</v>
      </c>
      <c r="AA824" s="793">
        <f t="shared" si="3459"/>
        <v>0</v>
      </c>
      <c r="AB824" s="793">
        <f t="shared" si="3459"/>
        <v>0</v>
      </c>
      <c r="AC824" s="793">
        <f t="shared" si="3459"/>
        <v>0</v>
      </c>
      <c r="AD824" s="793">
        <f t="shared" si="3459"/>
        <v>0</v>
      </c>
      <c r="AE824" s="793"/>
      <c r="AF824" s="793"/>
      <c r="AG824" s="793"/>
      <c r="AH824" s="793"/>
      <c r="AI824" s="793"/>
      <c r="AJ824" s="793"/>
      <c r="AK824" s="799"/>
      <c r="AL824" s="793">
        <f t="shared" ref="AL824:AV824" si="3460">SUM(AL144)</f>
        <v>0</v>
      </c>
      <c r="AM824" s="793">
        <f t="shared" si="3460"/>
        <v>0</v>
      </c>
      <c r="AN824" s="793">
        <f t="shared" si="3460"/>
        <v>0</v>
      </c>
      <c r="AO824" s="793">
        <f t="shared" si="3460"/>
        <v>0</v>
      </c>
      <c r="AP824" s="793">
        <f t="shared" si="3460"/>
        <v>0</v>
      </c>
      <c r="AQ824" s="793">
        <f t="shared" si="3460"/>
        <v>0</v>
      </c>
      <c r="AR824" s="793">
        <f t="shared" si="3460"/>
        <v>0</v>
      </c>
      <c r="AS824" s="793">
        <f t="shared" si="3460"/>
        <v>0</v>
      </c>
      <c r="AT824" s="793">
        <f t="shared" si="3460"/>
        <v>0</v>
      </c>
      <c r="AU824" s="793">
        <f t="shared" si="3460"/>
        <v>0</v>
      </c>
      <c r="AV824" s="793">
        <f t="shared" si="3460"/>
        <v>0</v>
      </c>
      <c r="AW824" s="793"/>
      <c r="AX824" s="793"/>
      <c r="AY824" s="793"/>
      <c r="AZ824" s="793"/>
      <c r="BA824" s="793"/>
      <c r="BB824" s="793"/>
      <c r="BC824" s="799"/>
      <c r="BD824" s="793">
        <f t="shared" ref="BD824:BN824" si="3461">SUM(BD144)</f>
        <v>0</v>
      </c>
      <c r="BE824" s="793">
        <f t="shared" si="3461"/>
        <v>0</v>
      </c>
      <c r="BF824" s="793">
        <f t="shared" si="3461"/>
        <v>0</v>
      </c>
      <c r="BG824" s="793">
        <f t="shared" si="3461"/>
        <v>0</v>
      </c>
      <c r="BH824" s="793">
        <f t="shared" si="3461"/>
        <v>0</v>
      </c>
      <c r="BI824" s="793">
        <f t="shared" si="3461"/>
        <v>0</v>
      </c>
      <c r="BJ824" s="793">
        <f t="shared" si="3461"/>
        <v>0</v>
      </c>
      <c r="BK824" s="793">
        <f t="shared" si="3461"/>
        <v>0</v>
      </c>
      <c r="BL824" s="793">
        <f t="shared" si="3461"/>
        <v>0</v>
      </c>
      <c r="BM824" s="793">
        <f t="shared" si="3461"/>
        <v>0</v>
      </c>
      <c r="BN824" s="793">
        <f t="shared" si="3461"/>
        <v>0</v>
      </c>
      <c r="BO824" s="793"/>
      <c r="BP824" s="793"/>
      <c r="BQ824" s="793"/>
      <c r="BR824" s="793"/>
      <c r="BS824" s="793"/>
      <c r="BT824" s="793"/>
      <c r="BU824" s="799"/>
      <c r="BV824" s="800">
        <f t="shared" ref="BV824:BY825" si="3462">SUM(BV144)</f>
        <v>0</v>
      </c>
      <c r="BW824" s="800">
        <f t="shared" si="3462"/>
        <v>0</v>
      </c>
      <c r="BX824" s="800">
        <f t="shared" si="3462"/>
        <v>0</v>
      </c>
      <c r="BY824" s="800">
        <f t="shared" si="3462"/>
        <v>0</v>
      </c>
      <c r="BZ824" s="615">
        <f t="shared" si="3418"/>
        <v>0</v>
      </c>
      <c r="CA824" s="615">
        <f t="shared" si="3419"/>
        <v>0</v>
      </c>
      <c r="CB824" s="615">
        <f t="shared" si="3420"/>
        <v>0</v>
      </c>
      <c r="CC824" s="683">
        <f t="shared" si="3421"/>
        <v>0</v>
      </c>
      <c r="CD824" s="1324">
        <f t="shared" si="3447"/>
        <v>0</v>
      </c>
      <c r="CE824" s="1325">
        <f t="shared" si="3448"/>
        <v>0</v>
      </c>
      <c r="CF824" s="1325">
        <f t="shared" si="3448"/>
        <v>0</v>
      </c>
      <c r="CG824" s="1325">
        <f t="shared" si="3448"/>
        <v>0</v>
      </c>
      <c r="CH824" s="1325">
        <f t="shared" si="3448"/>
        <v>0</v>
      </c>
      <c r="CI824" s="1326">
        <f t="shared" si="3448"/>
        <v>0</v>
      </c>
      <c r="CJ824" s="1325">
        <f t="shared" si="3448"/>
        <v>0</v>
      </c>
      <c r="CK824" s="1325">
        <f t="shared" si="3448"/>
        <v>0</v>
      </c>
      <c r="CL824" s="1325">
        <f t="shared" si="3448"/>
        <v>0</v>
      </c>
      <c r="CM824" s="1325">
        <f t="shared" si="3448"/>
        <v>0</v>
      </c>
      <c r="CN824" s="1324">
        <f t="shared" si="3448"/>
        <v>0</v>
      </c>
      <c r="CO824" s="530" t="str">
        <f t="shared" si="3423"/>
        <v/>
      </c>
      <c r="CP824" s="531" t="str">
        <f t="shared" si="3424"/>
        <v/>
      </c>
      <c r="CQ824" s="531">
        <f t="shared" si="3425"/>
        <v>0</v>
      </c>
      <c r="CR824" s="531">
        <f t="shared" si="3426"/>
        <v>0</v>
      </c>
      <c r="CS824" s="531">
        <f t="shared" si="3427"/>
        <v>0</v>
      </c>
      <c r="CT824" s="531">
        <f t="shared" si="3428"/>
        <v>0</v>
      </c>
      <c r="CU824" s="532">
        <f t="shared" si="3429"/>
        <v>0</v>
      </c>
      <c r="CV824" s="532">
        <f t="shared" si="3430"/>
        <v>0</v>
      </c>
      <c r="CW824" s="532">
        <f t="shared" si="3431"/>
        <v>0</v>
      </c>
      <c r="CX824" s="531">
        <f t="shared" si="3432"/>
        <v>0</v>
      </c>
      <c r="CY824" s="531">
        <f t="shared" si="3433"/>
        <v>0</v>
      </c>
      <c r="CZ824" s="531">
        <f t="shared" si="3434"/>
        <v>0</v>
      </c>
      <c r="DA824" s="531">
        <f t="shared" si="3435"/>
        <v>0</v>
      </c>
      <c r="DB824" s="531" t="str">
        <f t="shared" si="3436"/>
        <v/>
      </c>
      <c r="DC824" s="530" t="str">
        <f t="shared" si="3437"/>
        <v/>
      </c>
      <c r="DD824" s="529" t="str">
        <f t="shared" si="3438"/>
        <v/>
      </c>
      <c r="DE824" s="645">
        <f t="shared" si="3439"/>
        <v>17</v>
      </c>
      <c r="DF824" s="99">
        <f t="shared" si="3440"/>
        <v>11</v>
      </c>
      <c r="DG824" s="99">
        <f t="shared" si="3441"/>
        <v>11</v>
      </c>
      <c r="DH824" s="99">
        <f t="shared" si="3442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2"/>
      <c r="DR824" s="476"/>
    </row>
    <row r="825" spans="1:122" s="478" customFormat="1" ht="15.75" customHeight="1">
      <c r="A825" s="610" t="s">
        <v>385</v>
      </c>
      <c r="B825" s="793">
        <f t="shared" ref="B825:R825" si="3463">SUM(B145)</f>
        <v>0</v>
      </c>
      <c r="C825" s="793">
        <f t="shared" si="3463"/>
        <v>0</v>
      </c>
      <c r="D825" s="793">
        <f t="shared" si="3463"/>
        <v>0</v>
      </c>
      <c r="E825" s="793">
        <f t="shared" si="3463"/>
        <v>0</v>
      </c>
      <c r="F825" s="793">
        <f t="shared" si="3463"/>
        <v>0</v>
      </c>
      <c r="G825" s="793">
        <f t="shared" si="3463"/>
        <v>0</v>
      </c>
      <c r="H825" s="793">
        <f t="shared" si="3463"/>
        <v>0</v>
      </c>
      <c r="I825" s="793">
        <f t="shared" si="3463"/>
        <v>0</v>
      </c>
      <c r="J825" s="793">
        <f t="shared" si="3463"/>
        <v>0</v>
      </c>
      <c r="K825" s="793">
        <f t="shared" si="3463"/>
        <v>0</v>
      </c>
      <c r="L825" s="793">
        <f t="shared" si="3463"/>
        <v>0</v>
      </c>
      <c r="M825" s="793">
        <f t="shared" si="3463"/>
        <v>0</v>
      </c>
      <c r="N825" s="793">
        <f t="shared" si="3463"/>
        <v>0</v>
      </c>
      <c r="O825" s="793">
        <f t="shared" si="3463"/>
        <v>0</v>
      </c>
      <c r="P825" s="793">
        <f t="shared" si="3463"/>
        <v>0</v>
      </c>
      <c r="Q825" s="793">
        <f t="shared" si="3463"/>
        <v>0</v>
      </c>
      <c r="R825" s="793">
        <f t="shared" si="3463"/>
        <v>0</v>
      </c>
      <c r="S825" s="799"/>
      <c r="T825" s="793">
        <f t="shared" ref="T825:AD825" si="3464">SUM(T145)</f>
        <v>0</v>
      </c>
      <c r="U825" s="793">
        <f t="shared" si="3464"/>
        <v>0</v>
      </c>
      <c r="V825" s="793">
        <f t="shared" si="3464"/>
        <v>0</v>
      </c>
      <c r="W825" s="793">
        <f t="shared" si="3464"/>
        <v>0</v>
      </c>
      <c r="X825" s="793">
        <f t="shared" si="3464"/>
        <v>0</v>
      </c>
      <c r="Y825" s="793">
        <f t="shared" si="3464"/>
        <v>0</v>
      </c>
      <c r="Z825" s="793">
        <f t="shared" si="3464"/>
        <v>0</v>
      </c>
      <c r="AA825" s="793">
        <f t="shared" si="3464"/>
        <v>0</v>
      </c>
      <c r="AB825" s="793">
        <f t="shared" si="3464"/>
        <v>0</v>
      </c>
      <c r="AC825" s="793">
        <f t="shared" si="3464"/>
        <v>0</v>
      </c>
      <c r="AD825" s="793">
        <f t="shared" si="3464"/>
        <v>0</v>
      </c>
      <c r="AE825" s="793"/>
      <c r="AF825" s="793"/>
      <c r="AG825" s="793"/>
      <c r="AH825" s="793"/>
      <c r="AI825" s="793"/>
      <c r="AJ825" s="793"/>
      <c r="AK825" s="799"/>
      <c r="AL825" s="793">
        <f t="shared" ref="AL825:AV825" si="3465">SUM(AL145)</f>
        <v>0</v>
      </c>
      <c r="AM825" s="793">
        <f t="shared" si="3465"/>
        <v>0</v>
      </c>
      <c r="AN825" s="793">
        <f t="shared" si="3465"/>
        <v>0</v>
      </c>
      <c r="AO825" s="793">
        <f t="shared" si="3465"/>
        <v>0</v>
      </c>
      <c r="AP825" s="793">
        <f t="shared" si="3465"/>
        <v>0</v>
      </c>
      <c r="AQ825" s="793">
        <f t="shared" si="3465"/>
        <v>0</v>
      </c>
      <c r="AR825" s="793">
        <f t="shared" si="3465"/>
        <v>0</v>
      </c>
      <c r="AS825" s="793">
        <f t="shared" si="3465"/>
        <v>0</v>
      </c>
      <c r="AT825" s="793">
        <f t="shared" si="3465"/>
        <v>0</v>
      </c>
      <c r="AU825" s="793">
        <f t="shared" si="3465"/>
        <v>0</v>
      </c>
      <c r="AV825" s="793">
        <f t="shared" si="3465"/>
        <v>0</v>
      </c>
      <c r="AW825" s="793"/>
      <c r="AX825" s="793"/>
      <c r="AY825" s="793"/>
      <c r="AZ825" s="793"/>
      <c r="BA825" s="793"/>
      <c r="BB825" s="793"/>
      <c r="BC825" s="799"/>
      <c r="BD825" s="793">
        <f t="shared" ref="BD825:BN825" si="3466">SUM(BD145)</f>
        <v>0</v>
      </c>
      <c r="BE825" s="793">
        <f t="shared" si="3466"/>
        <v>0</v>
      </c>
      <c r="BF825" s="793">
        <f t="shared" si="3466"/>
        <v>0</v>
      </c>
      <c r="BG825" s="793">
        <f t="shared" si="3466"/>
        <v>0</v>
      </c>
      <c r="BH825" s="793">
        <f t="shared" si="3466"/>
        <v>0</v>
      </c>
      <c r="BI825" s="793">
        <f t="shared" si="3466"/>
        <v>0</v>
      </c>
      <c r="BJ825" s="793">
        <f t="shared" si="3466"/>
        <v>0</v>
      </c>
      <c r="BK825" s="793">
        <f t="shared" si="3466"/>
        <v>0</v>
      </c>
      <c r="BL825" s="793">
        <f t="shared" si="3466"/>
        <v>0</v>
      </c>
      <c r="BM825" s="793">
        <f t="shared" si="3466"/>
        <v>0</v>
      </c>
      <c r="BN825" s="793">
        <f t="shared" si="3466"/>
        <v>0</v>
      </c>
      <c r="BO825" s="793"/>
      <c r="BP825" s="793"/>
      <c r="BQ825" s="793"/>
      <c r="BR825" s="793"/>
      <c r="BS825" s="793"/>
      <c r="BT825" s="793"/>
      <c r="BU825" s="799"/>
      <c r="BV825" s="800">
        <f t="shared" si="3462"/>
        <v>0</v>
      </c>
      <c r="BW825" s="800">
        <f t="shared" si="3462"/>
        <v>0</v>
      </c>
      <c r="BX825" s="800">
        <f t="shared" si="3462"/>
        <v>0</v>
      </c>
      <c r="BY825" s="800">
        <f t="shared" si="3462"/>
        <v>0</v>
      </c>
      <c r="BZ825" s="615">
        <f t="shared" si="3418"/>
        <v>0</v>
      </c>
      <c r="CA825" s="615">
        <f t="shared" si="3419"/>
        <v>0</v>
      </c>
      <c r="CB825" s="615">
        <f t="shared" si="3420"/>
        <v>0</v>
      </c>
      <c r="CC825" s="683">
        <f t="shared" si="3421"/>
        <v>0</v>
      </c>
      <c r="CD825" s="1324">
        <f t="shared" si="3447"/>
        <v>0</v>
      </c>
      <c r="CE825" s="1325">
        <f t="shared" si="3448"/>
        <v>0</v>
      </c>
      <c r="CF825" s="1325">
        <f t="shared" si="3448"/>
        <v>0</v>
      </c>
      <c r="CG825" s="1325">
        <f t="shared" si="3448"/>
        <v>0</v>
      </c>
      <c r="CH825" s="1325">
        <f t="shared" si="3448"/>
        <v>0</v>
      </c>
      <c r="CI825" s="1326">
        <f t="shared" si="3448"/>
        <v>0</v>
      </c>
      <c r="CJ825" s="1325">
        <f t="shared" si="3448"/>
        <v>0</v>
      </c>
      <c r="CK825" s="1325">
        <f t="shared" si="3448"/>
        <v>0</v>
      </c>
      <c r="CL825" s="1325">
        <f t="shared" si="3448"/>
        <v>0</v>
      </c>
      <c r="CM825" s="1325">
        <f t="shared" si="3448"/>
        <v>0</v>
      </c>
      <c r="CN825" s="1324">
        <f t="shared" si="3448"/>
        <v>0</v>
      </c>
      <c r="CO825" s="530" t="str">
        <f t="shared" si="3423"/>
        <v/>
      </c>
      <c r="CP825" s="531" t="str">
        <f t="shared" si="3424"/>
        <v/>
      </c>
      <c r="CQ825" s="531">
        <f t="shared" si="3425"/>
        <v>0</v>
      </c>
      <c r="CR825" s="531">
        <f t="shared" si="3426"/>
        <v>0</v>
      </c>
      <c r="CS825" s="531">
        <f t="shared" si="3427"/>
        <v>0</v>
      </c>
      <c r="CT825" s="531">
        <f t="shared" si="3428"/>
        <v>0</v>
      </c>
      <c r="CU825" s="532">
        <f t="shared" si="3429"/>
        <v>0</v>
      </c>
      <c r="CV825" s="532">
        <f t="shared" si="3430"/>
        <v>0</v>
      </c>
      <c r="CW825" s="532">
        <f t="shared" si="3431"/>
        <v>0</v>
      </c>
      <c r="CX825" s="531">
        <f t="shared" si="3432"/>
        <v>0</v>
      </c>
      <c r="CY825" s="531">
        <f t="shared" si="3433"/>
        <v>0</v>
      </c>
      <c r="CZ825" s="531">
        <f t="shared" si="3434"/>
        <v>0</v>
      </c>
      <c r="DA825" s="531">
        <f t="shared" si="3435"/>
        <v>0</v>
      </c>
      <c r="DB825" s="531" t="str">
        <f t="shared" si="3436"/>
        <v/>
      </c>
      <c r="DC825" s="530" t="str">
        <f t="shared" si="3437"/>
        <v/>
      </c>
      <c r="DD825" s="529" t="str">
        <f t="shared" si="3438"/>
        <v/>
      </c>
      <c r="DE825" s="645">
        <f t="shared" si="3439"/>
        <v>17</v>
      </c>
      <c r="DF825" s="99">
        <f t="shared" si="3440"/>
        <v>11</v>
      </c>
      <c r="DG825" s="99">
        <f t="shared" si="3441"/>
        <v>11</v>
      </c>
      <c r="DH825" s="99">
        <f t="shared" si="3442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2"/>
      <c r="DR825" s="476"/>
    </row>
    <row r="826" spans="1:122" s="478" customFormat="1" ht="15.75" customHeight="1">
      <c r="A826" s="798" t="s">
        <v>386</v>
      </c>
      <c r="B826" s="793">
        <f t="shared" ref="B826:R826" si="3467">SUM(B172)</f>
        <v>0</v>
      </c>
      <c r="C826" s="793">
        <f t="shared" si="3467"/>
        <v>0</v>
      </c>
      <c r="D826" s="793">
        <f t="shared" si="3467"/>
        <v>0</v>
      </c>
      <c r="E826" s="793">
        <f t="shared" si="3467"/>
        <v>0</v>
      </c>
      <c r="F826" s="793">
        <f t="shared" si="3467"/>
        <v>0</v>
      </c>
      <c r="G826" s="793">
        <f t="shared" si="3467"/>
        <v>0</v>
      </c>
      <c r="H826" s="793">
        <f t="shared" si="3467"/>
        <v>0</v>
      </c>
      <c r="I826" s="793">
        <f t="shared" si="3467"/>
        <v>0</v>
      </c>
      <c r="J826" s="793">
        <f t="shared" si="3467"/>
        <v>0</v>
      </c>
      <c r="K826" s="793">
        <f t="shared" si="3467"/>
        <v>0</v>
      </c>
      <c r="L826" s="793">
        <f t="shared" si="3467"/>
        <v>0</v>
      </c>
      <c r="M826" s="793">
        <f t="shared" si="3467"/>
        <v>0</v>
      </c>
      <c r="N826" s="793">
        <f t="shared" si="3467"/>
        <v>0</v>
      </c>
      <c r="O826" s="793">
        <f t="shared" si="3467"/>
        <v>0</v>
      </c>
      <c r="P826" s="793">
        <f t="shared" si="3467"/>
        <v>0</v>
      </c>
      <c r="Q826" s="793">
        <f t="shared" si="3467"/>
        <v>0</v>
      </c>
      <c r="R826" s="793">
        <f t="shared" si="3467"/>
        <v>0</v>
      </c>
      <c r="S826" s="799"/>
      <c r="T826" s="793">
        <f t="shared" ref="T826:AD826" si="3468">SUM(T172)</f>
        <v>0</v>
      </c>
      <c r="U826" s="793">
        <f t="shared" si="3468"/>
        <v>0</v>
      </c>
      <c r="V826" s="793">
        <f t="shared" si="3468"/>
        <v>0</v>
      </c>
      <c r="W826" s="793">
        <f t="shared" si="3468"/>
        <v>0</v>
      </c>
      <c r="X826" s="793">
        <f t="shared" si="3468"/>
        <v>0</v>
      </c>
      <c r="Y826" s="793">
        <f t="shared" si="3468"/>
        <v>0</v>
      </c>
      <c r="Z826" s="793">
        <f t="shared" si="3468"/>
        <v>0</v>
      </c>
      <c r="AA826" s="793">
        <f t="shared" si="3468"/>
        <v>0</v>
      </c>
      <c r="AB826" s="793">
        <f t="shared" si="3468"/>
        <v>0</v>
      </c>
      <c r="AC826" s="793">
        <f t="shared" si="3468"/>
        <v>0</v>
      </c>
      <c r="AD826" s="793">
        <f t="shared" si="3468"/>
        <v>0</v>
      </c>
      <c r="AE826" s="793"/>
      <c r="AF826" s="793"/>
      <c r="AG826" s="793"/>
      <c r="AH826" s="793"/>
      <c r="AI826" s="793"/>
      <c r="AJ826" s="793"/>
      <c r="AK826" s="799"/>
      <c r="AL826" s="793">
        <f t="shared" ref="AL826:AV826" si="3469">SUM(AL172)</f>
        <v>0</v>
      </c>
      <c r="AM826" s="793">
        <f t="shared" si="3469"/>
        <v>0</v>
      </c>
      <c r="AN826" s="793">
        <f t="shared" si="3469"/>
        <v>0</v>
      </c>
      <c r="AO826" s="793">
        <f t="shared" si="3469"/>
        <v>0</v>
      </c>
      <c r="AP826" s="793">
        <f t="shared" si="3469"/>
        <v>0</v>
      </c>
      <c r="AQ826" s="793">
        <f t="shared" si="3469"/>
        <v>0</v>
      </c>
      <c r="AR826" s="793">
        <f t="shared" si="3469"/>
        <v>0</v>
      </c>
      <c r="AS826" s="793">
        <f t="shared" si="3469"/>
        <v>0</v>
      </c>
      <c r="AT826" s="793">
        <f t="shared" si="3469"/>
        <v>0</v>
      </c>
      <c r="AU826" s="793">
        <f t="shared" si="3469"/>
        <v>0</v>
      </c>
      <c r="AV826" s="793">
        <f t="shared" si="3469"/>
        <v>0</v>
      </c>
      <c r="AW826" s="793"/>
      <c r="AX826" s="793"/>
      <c r="AY826" s="793"/>
      <c r="AZ826" s="793"/>
      <c r="BA826" s="793"/>
      <c r="BB826" s="793"/>
      <c r="BC826" s="799"/>
      <c r="BD826" s="793">
        <f t="shared" ref="BD826:BN826" si="3470">SUM(BD172)</f>
        <v>0</v>
      </c>
      <c r="BE826" s="793">
        <f t="shared" si="3470"/>
        <v>0</v>
      </c>
      <c r="BF826" s="793">
        <f t="shared" si="3470"/>
        <v>0</v>
      </c>
      <c r="BG826" s="793">
        <f t="shared" si="3470"/>
        <v>0</v>
      </c>
      <c r="BH826" s="793">
        <f t="shared" si="3470"/>
        <v>0</v>
      </c>
      <c r="BI826" s="793">
        <f t="shared" si="3470"/>
        <v>0</v>
      </c>
      <c r="BJ826" s="793">
        <f t="shared" si="3470"/>
        <v>0</v>
      </c>
      <c r="BK826" s="793">
        <f t="shared" si="3470"/>
        <v>0</v>
      </c>
      <c r="BL826" s="793">
        <f t="shared" si="3470"/>
        <v>0</v>
      </c>
      <c r="BM826" s="793">
        <f t="shared" si="3470"/>
        <v>0</v>
      </c>
      <c r="BN826" s="793">
        <f t="shared" si="3470"/>
        <v>0</v>
      </c>
      <c r="BO826" s="793"/>
      <c r="BP826" s="793"/>
      <c r="BQ826" s="793"/>
      <c r="BR826" s="793"/>
      <c r="BS826" s="793"/>
      <c r="BT826" s="793"/>
      <c r="BU826" s="799"/>
      <c r="BV826" s="800">
        <f t="shared" ref="BV826:BY827" si="3471">SUM(BV172)</f>
        <v>0</v>
      </c>
      <c r="BW826" s="800">
        <f t="shared" si="3471"/>
        <v>0</v>
      </c>
      <c r="BX826" s="800">
        <f t="shared" si="3471"/>
        <v>0</v>
      </c>
      <c r="BY826" s="800">
        <f t="shared" si="3471"/>
        <v>0</v>
      </c>
      <c r="BZ826" s="615">
        <f t="shared" si="3418"/>
        <v>0</v>
      </c>
      <c r="CA826" s="615">
        <f t="shared" si="3419"/>
        <v>0</v>
      </c>
      <c r="CB826" s="615">
        <f t="shared" si="3420"/>
        <v>0</v>
      </c>
      <c r="CC826" s="683">
        <f t="shared" si="3421"/>
        <v>0</v>
      </c>
      <c r="CD826" s="1324">
        <f t="shared" si="3447"/>
        <v>0</v>
      </c>
      <c r="CE826" s="1325">
        <f t="shared" si="3448"/>
        <v>0</v>
      </c>
      <c r="CF826" s="1325">
        <f t="shared" si="3448"/>
        <v>0</v>
      </c>
      <c r="CG826" s="1325">
        <f t="shared" si="3448"/>
        <v>0</v>
      </c>
      <c r="CH826" s="1325">
        <f t="shared" si="3448"/>
        <v>0</v>
      </c>
      <c r="CI826" s="1326">
        <f t="shared" si="3448"/>
        <v>0</v>
      </c>
      <c r="CJ826" s="1325">
        <f t="shared" si="3448"/>
        <v>0</v>
      </c>
      <c r="CK826" s="1325">
        <f t="shared" si="3448"/>
        <v>0</v>
      </c>
      <c r="CL826" s="1325">
        <f t="shared" si="3448"/>
        <v>0</v>
      </c>
      <c r="CM826" s="1325">
        <f t="shared" si="3448"/>
        <v>0</v>
      </c>
      <c r="CN826" s="1324">
        <f t="shared" si="3448"/>
        <v>0</v>
      </c>
      <c r="CO826" s="530" t="str">
        <f t="shared" si="3423"/>
        <v/>
      </c>
      <c r="CP826" s="531" t="str">
        <f t="shared" si="3424"/>
        <v/>
      </c>
      <c r="CQ826" s="531">
        <f t="shared" si="3425"/>
        <v>0</v>
      </c>
      <c r="CR826" s="531">
        <f t="shared" si="3426"/>
        <v>0</v>
      </c>
      <c r="CS826" s="531">
        <f t="shared" si="3427"/>
        <v>0</v>
      </c>
      <c r="CT826" s="531">
        <f t="shared" si="3428"/>
        <v>0</v>
      </c>
      <c r="CU826" s="532">
        <f t="shared" si="3429"/>
        <v>0</v>
      </c>
      <c r="CV826" s="532">
        <f t="shared" si="3430"/>
        <v>0</v>
      </c>
      <c r="CW826" s="532">
        <f t="shared" si="3431"/>
        <v>0</v>
      </c>
      <c r="CX826" s="531">
        <f t="shared" si="3432"/>
        <v>0</v>
      </c>
      <c r="CY826" s="531">
        <f t="shared" si="3433"/>
        <v>0</v>
      </c>
      <c r="CZ826" s="531">
        <f t="shared" si="3434"/>
        <v>0</v>
      </c>
      <c r="DA826" s="531">
        <f t="shared" si="3435"/>
        <v>0</v>
      </c>
      <c r="DB826" s="531" t="str">
        <f t="shared" si="3436"/>
        <v/>
      </c>
      <c r="DC826" s="530" t="str">
        <f t="shared" si="3437"/>
        <v/>
      </c>
      <c r="DD826" s="529" t="str">
        <f t="shared" si="3438"/>
        <v/>
      </c>
      <c r="DE826" s="645">
        <f t="shared" si="3439"/>
        <v>17</v>
      </c>
      <c r="DF826" s="99">
        <f t="shared" si="3440"/>
        <v>11</v>
      </c>
      <c r="DG826" s="99">
        <f t="shared" si="3441"/>
        <v>11</v>
      </c>
      <c r="DH826" s="99">
        <f t="shared" si="3442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2"/>
      <c r="DR826" s="476"/>
    </row>
    <row r="827" spans="1:122" s="478" customFormat="1" ht="15.75" customHeight="1">
      <c r="A827" s="610" t="s">
        <v>387</v>
      </c>
      <c r="B827" s="793">
        <f t="shared" ref="B827:R827" si="3472">SUM(B173)</f>
        <v>0</v>
      </c>
      <c r="C827" s="793">
        <f t="shared" si="3472"/>
        <v>0</v>
      </c>
      <c r="D827" s="793">
        <f t="shared" si="3472"/>
        <v>0</v>
      </c>
      <c r="E827" s="793">
        <f t="shared" si="3472"/>
        <v>0</v>
      </c>
      <c r="F827" s="793">
        <f t="shared" si="3472"/>
        <v>0</v>
      </c>
      <c r="G827" s="793">
        <f t="shared" si="3472"/>
        <v>0</v>
      </c>
      <c r="H827" s="793">
        <f t="shared" si="3472"/>
        <v>0</v>
      </c>
      <c r="I827" s="793">
        <f t="shared" si="3472"/>
        <v>0</v>
      </c>
      <c r="J827" s="793">
        <f t="shared" si="3472"/>
        <v>0</v>
      </c>
      <c r="K827" s="793">
        <f t="shared" si="3472"/>
        <v>0</v>
      </c>
      <c r="L827" s="793">
        <f t="shared" si="3472"/>
        <v>0</v>
      </c>
      <c r="M827" s="793">
        <f t="shared" si="3472"/>
        <v>0</v>
      </c>
      <c r="N827" s="793">
        <f t="shared" si="3472"/>
        <v>0</v>
      </c>
      <c r="O827" s="793">
        <f t="shared" si="3472"/>
        <v>0</v>
      </c>
      <c r="P827" s="793">
        <f t="shared" si="3472"/>
        <v>0</v>
      </c>
      <c r="Q827" s="793">
        <f t="shared" si="3472"/>
        <v>0</v>
      </c>
      <c r="R827" s="793">
        <f t="shared" si="3472"/>
        <v>0</v>
      </c>
      <c r="S827" s="799"/>
      <c r="T827" s="793">
        <f t="shared" ref="T827:AD827" si="3473">SUM(T173)</f>
        <v>0</v>
      </c>
      <c r="U827" s="793">
        <f t="shared" si="3473"/>
        <v>0</v>
      </c>
      <c r="V827" s="793">
        <f t="shared" si="3473"/>
        <v>0</v>
      </c>
      <c r="W827" s="793">
        <f t="shared" si="3473"/>
        <v>0</v>
      </c>
      <c r="X827" s="793">
        <f t="shared" si="3473"/>
        <v>0</v>
      </c>
      <c r="Y827" s="793">
        <f t="shared" si="3473"/>
        <v>0</v>
      </c>
      <c r="Z827" s="793">
        <f t="shared" si="3473"/>
        <v>0</v>
      </c>
      <c r="AA827" s="793">
        <f t="shared" si="3473"/>
        <v>0</v>
      </c>
      <c r="AB827" s="793">
        <f t="shared" si="3473"/>
        <v>0</v>
      </c>
      <c r="AC827" s="793">
        <f t="shared" si="3473"/>
        <v>0</v>
      </c>
      <c r="AD827" s="793">
        <f t="shared" si="3473"/>
        <v>0</v>
      </c>
      <c r="AE827" s="793"/>
      <c r="AF827" s="793"/>
      <c r="AG827" s="793"/>
      <c r="AH827" s="793"/>
      <c r="AI827" s="793"/>
      <c r="AJ827" s="793"/>
      <c r="AK827" s="799"/>
      <c r="AL827" s="793">
        <f t="shared" ref="AL827:AV827" si="3474">SUM(AL173)</f>
        <v>0</v>
      </c>
      <c r="AM827" s="793">
        <f t="shared" si="3474"/>
        <v>0</v>
      </c>
      <c r="AN827" s="793">
        <f t="shared" si="3474"/>
        <v>0</v>
      </c>
      <c r="AO827" s="793">
        <f t="shared" si="3474"/>
        <v>0</v>
      </c>
      <c r="AP827" s="793">
        <f t="shared" si="3474"/>
        <v>0</v>
      </c>
      <c r="AQ827" s="793">
        <f t="shared" si="3474"/>
        <v>0</v>
      </c>
      <c r="AR827" s="793">
        <f t="shared" si="3474"/>
        <v>0</v>
      </c>
      <c r="AS827" s="793">
        <f t="shared" si="3474"/>
        <v>0</v>
      </c>
      <c r="AT827" s="793">
        <f t="shared" si="3474"/>
        <v>0</v>
      </c>
      <c r="AU827" s="793">
        <f t="shared" si="3474"/>
        <v>0</v>
      </c>
      <c r="AV827" s="793">
        <f t="shared" si="3474"/>
        <v>0</v>
      </c>
      <c r="AW827" s="793"/>
      <c r="AX827" s="793"/>
      <c r="AY827" s="793"/>
      <c r="AZ827" s="793"/>
      <c r="BA827" s="793"/>
      <c r="BB827" s="793"/>
      <c r="BC827" s="799"/>
      <c r="BD827" s="793">
        <f t="shared" ref="BD827:BN827" si="3475">SUM(BD173)</f>
        <v>0</v>
      </c>
      <c r="BE827" s="793">
        <f t="shared" si="3475"/>
        <v>0</v>
      </c>
      <c r="BF827" s="793">
        <f t="shared" si="3475"/>
        <v>0</v>
      </c>
      <c r="BG827" s="793">
        <f t="shared" si="3475"/>
        <v>0</v>
      </c>
      <c r="BH827" s="793">
        <f t="shared" si="3475"/>
        <v>0</v>
      </c>
      <c r="BI827" s="793">
        <f t="shared" si="3475"/>
        <v>0</v>
      </c>
      <c r="BJ827" s="793">
        <f t="shared" si="3475"/>
        <v>0</v>
      </c>
      <c r="BK827" s="793">
        <f t="shared" si="3475"/>
        <v>0</v>
      </c>
      <c r="BL827" s="793">
        <f t="shared" si="3475"/>
        <v>0</v>
      </c>
      <c r="BM827" s="793">
        <f t="shared" si="3475"/>
        <v>0</v>
      </c>
      <c r="BN827" s="793">
        <f t="shared" si="3475"/>
        <v>0</v>
      </c>
      <c r="BO827" s="793"/>
      <c r="BP827" s="793"/>
      <c r="BQ827" s="793"/>
      <c r="BR827" s="793"/>
      <c r="BS827" s="793"/>
      <c r="BT827" s="793"/>
      <c r="BU827" s="799"/>
      <c r="BV827" s="800">
        <f t="shared" si="3471"/>
        <v>0</v>
      </c>
      <c r="BW827" s="800">
        <f t="shared" si="3471"/>
        <v>0</v>
      </c>
      <c r="BX827" s="800">
        <f t="shared" si="3471"/>
        <v>0</v>
      </c>
      <c r="BY827" s="800">
        <f t="shared" si="3471"/>
        <v>0</v>
      </c>
      <c r="BZ827" s="615">
        <f t="shared" si="3418"/>
        <v>0</v>
      </c>
      <c r="CA827" s="615">
        <f t="shared" si="3419"/>
        <v>0</v>
      </c>
      <c r="CB827" s="615">
        <f t="shared" si="3420"/>
        <v>0</v>
      </c>
      <c r="CC827" s="683">
        <f t="shared" si="3421"/>
        <v>0</v>
      </c>
      <c r="CD827" s="1324">
        <f t="shared" si="3447"/>
        <v>0</v>
      </c>
      <c r="CE827" s="1325">
        <f t="shared" si="3448"/>
        <v>0</v>
      </c>
      <c r="CF827" s="1325">
        <f t="shared" si="3448"/>
        <v>0</v>
      </c>
      <c r="CG827" s="1325">
        <f t="shared" si="3448"/>
        <v>0</v>
      </c>
      <c r="CH827" s="1325">
        <f t="shared" si="3448"/>
        <v>0</v>
      </c>
      <c r="CI827" s="1326">
        <f t="shared" si="3448"/>
        <v>0</v>
      </c>
      <c r="CJ827" s="1325">
        <f t="shared" si="3448"/>
        <v>0</v>
      </c>
      <c r="CK827" s="1325">
        <f t="shared" si="3448"/>
        <v>0</v>
      </c>
      <c r="CL827" s="1325">
        <f t="shared" si="3448"/>
        <v>0</v>
      </c>
      <c r="CM827" s="1325">
        <f t="shared" si="3448"/>
        <v>0</v>
      </c>
      <c r="CN827" s="1324">
        <f t="shared" si="3448"/>
        <v>0</v>
      </c>
      <c r="CO827" s="530" t="str">
        <f t="shared" si="3423"/>
        <v/>
      </c>
      <c r="CP827" s="531" t="str">
        <f t="shared" si="3424"/>
        <v/>
      </c>
      <c r="CQ827" s="531">
        <f t="shared" si="3425"/>
        <v>0</v>
      </c>
      <c r="CR827" s="531">
        <f t="shared" si="3426"/>
        <v>0</v>
      </c>
      <c r="CS827" s="531">
        <f t="shared" si="3427"/>
        <v>0</v>
      </c>
      <c r="CT827" s="531">
        <f t="shared" si="3428"/>
        <v>0</v>
      </c>
      <c r="CU827" s="532">
        <f t="shared" si="3429"/>
        <v>0</v>
      </c>
      <c r="CV827" s="532">
        <f t="shared" si="3430"/>
        <v>0</v>
      </c>
      <c r="CW827" s="532">
        <f t="shared" si="3431"/>
        <v>0</v>
      </c>
      <c r="CX827" s="531">
        <f t="shared" si="3432"/>
        <v>0</v>
      </c>
      <c r="CY827" s="531">
        <f t="shared" si="3433"/>
        <v>0</v>
      </c>
      <c r="CZ827" s="531">
        <f t="shared" si="3434"/>
        <v>0</v>
      </c>
      <c r="DA827" s="531">
        <f t="shared" si="3435"/>
        <v>0</v>
      </c>
      <c r="DB827" s="531" t="str">
        <f t="shared" si="3436"/>
        <v/>
      </c>
      <c r="DC827" s="530" t="str">
        <f t="shared" si="3437"/>
        <v/>
      </c>
      <c r="DD827" s="529" t="str">
        <f t="shared" si="3438"/>
        <v/>
      </c>
      <c r="DE827" s="645">
        <f t="shared" si="3439"/>
        <v>17</v>
      </c>
      <c r="DF827" s="99">
        <f t="shared" si="3440"/>
        <v>11</v>
      </c>
      <c r="DG827" s="99">
        <f t="shared" si="3441"/>
        <v>11</v>
      </c>
      <c r="DH827" s="99">
        <f t="shared" si="3442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2"/>
      <c r="DR827" s="476"/>
    </row>
    <row r="828" spans="1:122" s="478" customFormat="1" ht="15.75" customHeight="1">
      <c r="A828" s="798" t="s">
        <v>388</v>
      </c>
      <c r="B828" s="793">
        <f t="shared" ref="B828:R828" si="3476">SUM(B183,B180,B177)</f>
        <v>0</v>
      </c>
      <c r="C828" s="793">
        <f t="shared" si="3476"/>
        <v>0</v>
      </c>
      <c r="D828" s="793">
        <f t="shared" si="3476"/>
        <v>0</v>
      </c>
      <c r="E828" s="793">
        <f t="shared" si="3476"/>
        <v>0</v>
      </c>
      <c r="F828" s="793">
        <f t="shared" si="3476"/>
        <v>0</v>
      </c>
      <c r="G828" s="793">
        <f t="shared" si="3476"/>
        <v>0</v>
      </c>
      <c r="H828" s="793">
        <f t="shared" si="3476"/>
        <v>0</v>
      </c>
      <c r="I828" s="793">
        <f t="shared" si="3476"/>
        <v>0</v>
      </c>
      <c r="J828" s="793">
        <f t="shared" si="3476"/>
        <v>0</v>
      </c>
      <c r="K828" s="793">
        <f t="shared" si="3476"/>
        <v>0</v>
      </c>
      <c r="L828" s="793">
        <f t="shared" si="3476"/>
        <v>0</v>
      </c>
      <c r="M828" s="793">
        <f t="shared" si="3476"/>
        <v>0</v>
      </c>
      <c r="N828" s="793">
        <f t="shared" si="3476"/>
        <v>0</v>
      </c>
      <c r="O828" s="793">
        <f t="shared" si="3476"/>
        <v>0</v>
      </c>
      <c r="P828" s="793">
        <f t="shared" si="3476"/>
        <v>0</v>
      </c>
      <c r="Q828" s="793">
        <f t="shared" si="3476"/>
        <v>0</v>
      </c>
      <c r="R828" s="793">
        <f t="shared" si="3476"/>
        <v>0</v>
      </c>
      <c r="S828" s="799"/>
      <c r="T828" s="793">
        <f t="shared" ref="T828:AD828" si="3477">SUM(T183,T180,T177)</f>
        <v>0</v>
      </c>
      <c r="U828" s="793">
        <f t="shared" si="3477"/>
        <v>0</v>
      </c>
      <c r="V828" s="793">
        <f t="shared" si="3477"/>
        <v>0</v>
      </c>
      <c r="W828" s="793">
        <f t="shared" si="3477"/>
        <v>0</v>
      </c>
      <c r="X828" s="793">
        <f t="shared" si="3477"/>
        <v>0</v>
      </c>
      <c r="Y828" s="793">
        <f t="shared" si="3477"/>
        <v>0</v>
      </c>
      <c r="Z828" s="793">
        <f t="shared" si="3477"/>
        <v>0</v>
      </c>
      <c r="AA828" s="793">
        <f t="shared" si="3477"/>
        <v>0</v>
      </c>
      <c r="AB828" s="793">
        <f t="shared" si="3477"/>
        <v>0</v>
      </c>
      <c r="AC828" s="793">
        <f t="shared" si="3477"/>
        <v>0</v>
      </c>
      <c r="AD828" s="793">
        <f t="shared" si="3477"/>
        <v>0</v>
      </c>
      <c r="AE828" s="793"/>
      <c r="AF828" s="793"/>
      <c r="AG828" s="793"/>
      <c r="AH828" s="793"/>
      <c r="AI828" s="793"/>
      <c r="AJ828" s="793"/>
      <c r="AK828" s="799"/>
      <c r="AL828" s="793">
        <f t="shared" ref="AL828:AV828" si="3478">SUM(AL183,AL180,AL177)</f>
        <v>0.2297400373599004</v>
      </c>
      <c r="AM828" s="793">
        <f t="shared" si="3478"/>
        <v>0.12024685554171857</v>
      </c>
      <c r="AN828" s="793">
        <f t="shared" si="3478"/>
        <v>0.16891049190535495</v>
      </c>
      <c r="AO828" s="793">
        <f t="shared" si="3478"/>
        <v>0</v>
      </c>
      <c r="AP828" s="793">
        <f t="shared" si="3478"/>
        <v>6.564001067425726E-2</v>
      </c>
      <c r="AQ828" s="793">
        <f t="shared" si="3478"/>
        <v>0.22974003735990037</v>
      </c>
      <c r="AR828" s="793">
        <f t="shared" si="3478"/>
        <v>0</v>
      </c>
      <c r="AS828" s="793">
        <f t="shared" si="3478"/>
        <v>2.3625700498132007E-2</v>
      </c>
      <c r="AT828" s="793">
        <f t="shared" si="3478"/>
        <v>0</v>
      </c>
      <c r="AU828" s="793">
        <f t="shared" si="3478"/>
        <v>1.3500400284646859E-2</v>
      </c>
      <c r="AV828" s="793">
        <f t="shared" si="3478"/>
        <v>0.36144668430884191</v>
      </c>
      <c r="AW828" s="793"/>
      <c r="AX828" s="793"/>
      <c r="AY828" s="793"/>
      <c r="AZ828" s="793"/>
      <c r="BA828" s="793"/>
      <c r="BB828" s="793"/>
      <c r="BC828" s="799"/>
      <c r="BD828" s="793">
        <f t="shared" ref="BD828:BN828" si="3479">SUM(BD183,BD180,BD177)</f>
        <v>9.2330479452054803E-2</v>
      </c>
      <c r="BE828" s="793">
        <f t="shared" si="3479"/>
        <v>0.26721523453715235</v>
      </c>
      <c r="BF828" s="793">
        <f t="shared" si="3479"/>
        <v>0.12969713574097136</v>
      </c>
      <c r="BG828" s="793">
        <f t="shared" si="3479"/>
        <v>9.2330479452054803E-2</v>
      </c>
      <c r="BH828" s="793">
        <f t="shared" si="3479"/>
        <v>0.2945886052303861</v>
      </c>
      <c r="BI828" s="793">
        <f t="shared" si="3479"/>
        <v>0.16891049190535495</v>
      </c>
      <c r="BJ828" s="793">
        <f t="shared" si="3479"/>
        <v>0.18466095890410961</v>
      </c>
      <c r="BK828" s="793">
        <f t="shared" si="3479"/>
        <v>0.14440214430261519</v>
      </c>
      <c r="BL828" s="793">
        <f t="shared" si="3479"/>
        <v>0.10808094645080948</v>
      </c>
      <c r="BM828" s="793">
        <f t="shared" si="3479"/>
        <v>0.2533657378580324</v>
      </c>
      <c r="BN828" s="793">
        <f t="shared" si="3479"/>
        <v>6.3341434464508101E-2</v>
      </c>
      <c r="BO828" s="793"/>
      <c r="BP828" s="793"/>
      <c r="BQ828" s="793"/>
      <c r="BR828" s="793"/>
      <c r="BS828" s="793"/>
      <c r="BT828" s="793"/>
      <c r="BU828" s="799"/>
      <c r="BV828" s="800">
        <f>SUM(BV183,BV180,BV177)</f>
        <v>0</v>
      </c>
      <c r="BW828" s="800">
        <f>SUM(BW183,BW180,BW177)</f>
        <v>0</v>
      </c>
      <c r="BX828" s="800">
        <f>SUM(BX183,BX180,BX177)</f>
        <v>5.404039539227895E-2</v>
      </c>
      <c r="BY828" s="800">
        <f>SUM(BY183,BY180,BY177)</f>
        <v>0.10020555728518057</v>
      </c>
      <c r="BZ828" s="615">
        <f t="shared" si="3418"/>
        <v>0</v>
      </c>
      <c r="CA828" s="615">
        <f t="shared" si="3419"/>
        <v>0</v>
      </c>
      <c r="CB828" s="615">
        <f t="shared" si="3420"/>
        <v>9.4600392624878946E-2</v>
      </c>
      <c r="CC828" s="683">
        <f t="shared" si="3421"/>
        <v>0.16011040095590612</v>
      </c>
      <c r="CD828" s="1324">
        <f t="shared" si="3447"/>
        <v>6.3341434464508101E-2</v>
      </c>
      <c r="CE828" s="1325">
        <f t="shared" si="3448"/>
        <v>9.2330479452054803E-2</v>
      </c>
      <c r="CF828" s="1325">
        <f t="shared" si="3448"/>
        <v>9.2330479452054803E-2</v>
      </c>
      <c r="CG828" s="1325">
        <f t="shared" si="3448"/>
        <v>0.10808094645080948</v>
      </c>
      <c r="CH828" s="1325">
        <f t="shared" si="3448"/>
        <v>0.12969713574097136</v>
      </c>
      <c r="CI828" s="1326">
        <f t="shared" si="3448"/>
        <v>0.14440214430261519</v>
      </c>
      <c r="CJ828" s="1325">
        <f t="shared" si="3448"/>
        <v>0.16891049190535495</v>
      </c>
      <c r="CK828" s="1325">
        <f t="shared" si="3448"/>
        <v>0.18466095890410961</v>
      </c>
      <c r="CL828" s="1325">
        <f t="shared" si="3448"/>
        <v>0.2533657378580324</v>
      </c>
      <c r="CM828" s="1325">
        <f t="shared" si="3448"/>
        <v>0.26721523453715235</v>
      </c>
      <c r="CN828" s="1324">
        <f t="shared" si="3448"/>
        <v>0.2945886052303861</v>
      </c>
      <c r="CO828" s="530" t="str">
        <f t="shared" si="3423"/>
        <v/>
      </c>
      <c r="CP828" s="531" t="str">
        <f t="shared" si="3424"/>
        <v/>
      </c>
      <c r="CQ828" s="531">
        <f t="shared" si="3425"/>
        <v>6.3341434464508101E-2</v>
      </c>
      <c r="CR828" s="531">
        <f t="shared" si="3426"/>
        <v>9.2330479452054803E-2</v>
      </c>
      <c r="CS828" s="531">
        <f t="shared" si="3427"/>
        <v>9.2330479452054803E-2</v>
      </c>
      <c r="CT828" s="531">
        <f t="shared" si="3428"/>
        <v>0.10808094645080948</v>
      </c>
      <c r="CU828" s="532">
        <f t="shared" si="3429"/>
        <v>0.12969713574097136</v>
      </c>
      <c r="CV828" s="532">
        <f t="shared" si="3430"/>
        <v>0.14440214430261519</v>
      </c>
      <c r="CW828" s="532">
        <f t="shared" si="3431"/>
        <v>0.16891049190535495</v>
      </c>
      <c r="CX828" s="531">
        <f t="shared" si="3432"/>
        <v>0.18466095890410961</v>
      </c>
      <c r="CY828" s="531">
        <f t="shared" si="3433"/>
        <v>0.2533657378580324</v>
      </c>
      <c r="CZ828" s="531">
        <f t="shared" si="3434"/>
        <v>0.26721523453715235</v>
      </c>
      <c r="DA828" s="531">
        <f t="shared" si="3435"/>
        <v>0.2945886052303861</v>
      </c>
      <c r="DB828" s="531" t="str">
        <f t="shared" si="3436"/>
        <v/>
      </c>
      <c r="DC828" s="530" t="str">
        <f t="shared" si="3437"/>
        <v/>
      </c>
      <c r="DD828" s="529" t="str">
        <f t="shared" si="3438"/>
        <v/>
      </c>
      <c r="DE828" s="645">
        <f t="shared" si="3439"/>
        <v>17</v>
      </c>
      <c r="DF828" s="99">
        <f t="shared" si="3440"/>
        <v>11</v>
      </c>
      <c r="DG828" s="99">
        <f t="shared" si="3441"/>
        <v>11</v>
      </c>
      <c r="DH828" s="99">
        <f t="shared" si="3442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2"/>
      <c r="DR828" s="476"/>
    </row>
    <row r="829" spans="1:122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7"/>
      <c r="CE829" s="1351"/>
      <c r="CF829" s="1351"/>
      <c r="CG829" s="1351"/>
      <c r="CH829" s="1351"/>
      <c r="CI829" s="1351"/>
      <c r="CJ829" s="1351"/>
      <c r="CK829" s="1351"/>
      <c r="CL829" s="1351"/>
      <c r="CM829" s="1351"/>
      <c r="CN829" s="1327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4"/>
      <c r="DR829" s="476"/>
    </row>
    <row r="830" spans="1:122" s="478" customFormat="1" ht="15.75" customHeight="1">
      <c r="A830" s="610" t="str">
        <f>A228</f>
        <v>Green cons - Season 1: no of months</v>
      </c>
      <c r="B830" s="800">
        <f t="shared" ref="B830:R830" si="3480">SUM(B230)</f>
        <v>0</v>
      </c>
      <c r="C830" s="800">
        <f t="shared" si="3480"/>
        <v>0</v>
      </c>
      <c r="D830" s="800">
        <f t="shared" si="3480"/>
        <v>0</v>
      </c>
      <c r="E830" s="800">
        <f t="shared" si="3480"/>
        <v>0</v>
      </c>
      <c r="F830" s="800">
        <f t="shared" si="3480"/>
        <v>0</v>
      </c>
      <c r="G830" s="800">
        <f t="shared" si="3480"/>
        <v>0</v>
      </c>
      <c r="H830" s="800">
        <f t="shared" si="3480"/>
        <v>0</v>
      </c>
      <c r="I830" s="800">
        <f t="shared" si="3480"/>
        <v>0</v>
      </c>
      <c r="J830" s="800">
        <f t="shared" si="3480"/>
        <v>0</v>
      </c>
      <c r="K830" s="800">
        <f t="shared" si="3480"/>
        <v>0</v>
      </c>
      <c r="L830" s="800">
        <f t="shared" si="3480"/>
        <v>0</v>
      </c>
      <c r="M830" s="800">
        <f t="shared" si="3480"/>
        <v>0</v>
      </c>
      <c r="N830" s="800">
        <f t="shared" si="3480"/>
        <v>0</v>
      </c>
      <c r="O830" s="800">
        <f t="shared" si="3480"/>
        <v>0</v>
      </c>
      <c r="P830" s="800">
        <f t="shared" si="3480"/>
        <v>0</v>
      </c>
      <c r="Q830" s="800">
        <f t="shared" si="3480"/>
        <v>0</v>
      </c>
      <c r="R830" s="800">
        <f t="shared" si="3480"/>
        <v>0</v>
      </c>
      <c r="S830" s="799"/>
      <c r="T830" s="800">
        <f t="shared" ref="T830:AD830" si="3481">SUM(T230)</f>
        <v>6.6666666666666662E-3</v>
      </c>
      <c r="U830" s="800">
        <f t="shared" si="3481"/>
        <v>0</v>
      </c>
      <c r="V830" s="800">
        <f t="shared" si="3481"/>
        <v>0</v>
      </c>
      <c r="W830" s="800">
        <f t="shared" si="3481"/>
        <v>0</v>
      </c>
      <c r="X830" s="800">
        <f t="shared" si="3481"/>
        <v>0</v>
      </c>
      <c r="Y830" s="800">
        <f t="shared" si="3481"/>
        <v>0</v>
      </c>
      <c r="Z830" s="800">
        <f t="shared" si="3481"/>
        <v>0</v>
      </c>
      <c r="AA830" s="800">
        <f t="shared" si="3481"/>
        <v>0</v>
      </c>
      <c r="AB830" s="800">
        <f t="shared" si="3481"/>
        <v>0</v>
      </c>
      <c r="AC830" s="800">
        <f t="shared" si="3481"/>
        <v>0</v>
      </c>
      <c r="AD830" s="800">
        <f t="shared" si="3481"/>
        <v>0</v>
      </c>
      <c r="AE830" s="800"/>
      <c r="AF830" s="800"/>
      <c r="AG830" s="800"/>
      <c r="AH830" s="800"/>
      <c r="AI830" s="800"/>
      <c r="AJ830" s="800"/>
      <c r="AK830" s="799"/>
      <c r="AL830" s="800">
        <f t="shared" ref="AL830:AV830" si="3482">SUM(AL230)</f>
        <v>0</v>
      </c>
      <c r="AM830" s="800">
        <f t="shared" si="3482"/>
        <v>0</v>
      </c>
      <c r="AN830" s="800">
        <f t="shared" si="3482"/>
        <v>0</v>
      </c>
      <c r="AO830" s="800">
        <f t="shared" si="3482"/>
        <v>0</v>
      </c>
      <c r="AP830" s="800">
        <f t="shared" si="3482"/>
        <v>0</v>
      </c>
      <c r="AQ830" s="800">
        <f t="shared" si="3482"/>
        <v>0</v>
      </c>
      <c r="AR830" s="800">
        <f t="shared" si="3482"/>
        <v>0</v>
      </c>
      <c r="AS830" s="800">
        <f t="shared" si="3482"/>
        <v>0</v>
      </c>
      <c r="AT830" s="800">
        <f t="shared" si="3482"/>
        <v>0</v>
      </c>
      <c r="AU830" s="800">
        <f t="shared" si="3482"/>
        <v>0</v>
      </c>
      <c r="AV830" s="800">
        <f t="shared" si="3482"/>
        <v>0</v>
      </c>
      <c r="AW830" s="800"/>
      <c r="AX830" s="800"/>
      <c r="AY830" s="800"/>
      <c r="AZ830" s="800"/>
      <c r="BA830" s="800"/>
      <c r="BB830" s="800"/>
      <c r="BC830" s="799"/>
      <c r="BD830" s="800">
        <f t="shared" ref="BD830:BN830" si="3483">SUM(BD230)</f>
        <v>0</v>
      </c>
      <c r="BE830" s="800">
        <f t="shared" si="3483"/>
        <v>0</v>
      </c>
      <c r="BF830" s="800">
        <f t="shared" si="3483"/>
        <v>0</v>
      </c>
      <c r="BG830" s="800">
        <f t="shared" si="3483"/>
        <v>0</v>
      </c>
      <c r="BH830" s="800">
        <f t="shared" si="3483"/>
        <v>0</v>
      </c>
      <c r="BI830" s="800">
        <f t="shared" si="3483"/>
        <v>0</v>
      </c>
      <c r="BJ830" s="800">
        <f t="shared" si="3483"/>
        <v>0</v>
      </c>
      <c r="BK830" s="800">
        <f t="shared" si="3483"/>
        <v>0</v>
      </c>
      <c r="BL830" s="800">
        <f t="shared" si="3483"/>
        <v>0</v>
      </c>
      <c r="BM830" s="800">
        <f t="shared" si="3483"/>
        <v>0</v>
      </c>
      <c r="BN830" s="800">
        <f t="shared" si="3483"/>
        <v>0</v>
      </c>
      <c r="BO830" s="800"/>
      <c r="BP830" s="800"/>
      <c r="BQ830" s="800"/>
      <c r="BR830" s="800"/>
      <c r="BS830" s="800"/>
      <c r="BT830" s="800"/>
      <c r="BU830" s="799"/>
      <c r="BV830" s="800">
        <f>SUM(BV230)</f>
        <v>0</v>
      </c>
      <c r="BW830" s="800">
        <f>SUM(BW230)</f>
        <v>0</v>
      </c>
      <c r="BX830" s="800">
        <f>SUM(BX230)</f>
        <v>0</v>
      </c>
      <c r="BY830" s="800">
        <f>SUM(BY230)</f>
        <v>0</v>
      </c>
      <c r="BZ830" s="615">
        <f t="shared" ref="BZ830:BZ849" si="3484">IF(DE830&lt;3,"",(SUM(B830:R830)-MIN(B830:R830)-MAX(B830:R830))/(DE830-2))</f>
        <v>0</v>
      </c>
      <c r="CA830" s="615">
        <f t="shared" ref="CA830:CA849" si="3485">IF(DF830&lt;3,"",(SUM(T830:AJ830)-MIN(T830:AJ830)-MAX(T830:AJ830))/(DF830-2))</f>
        <v>0</v>
      </c>
      <c r="CB830" s="615">
        <f t="shared" ref="CB830:CB849" si="3486">IF(DG830&lt;3,"",(SUM(AL830:BB830)-MIN(AL830:BB830)-MAX(AL830:BB830))/(DG830-2))</f>
        <v>0</v>
      </c>
      <c r="CC830" s="683">
        <f t="shared" ref="CC830:CC849" si="3487">IF(DH830&lt;3,"",(SUM(BD830:BT830)-MIN(BD830:BT830)-MAX(BD830:BT830))/(DH830-2))</f>
        <v>0</v>
      </c>
      <c r="CD830" s="1324">
        <f t="shared" ref="CD830:CN830" si="348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3488"/>
        <v>0</v>
      </c>
      <c r="CF830" s="1325">
        <f t="shared" si="3488"/>
        <v>0</v>
      </c>
      <c r="CG830" s="1325">
        <f t="shared" si="3488"/>
        <v>0</v>
      </c>
      <c r="CH830" s="1325">
        <f t="shared" si="3488"/>
        <v>0</v>
      </c>
      <c r="CI830" s="1326">
        <f t="shared" si="3488"/>
        <v>0</v>
      </c>
      <c r="CJ830" s="1325">
        <f t="shared" si="3488"/>
        <v>0</v>
      </c>
      <c r="CK830" s="1325">
        <f t="shared" si="3488"/>
        <v>0</v>
      </c>
      <c r="CL830" s="1325">
        <f t="shared" si="3488"/>
        <v>0</v>
      </c>
      <c r="CM830" s="1325">
        <f t="shared" si="3488"/>
        <v>0</v>
      </c>
      <c r="CN830" s="1324">
        <f t="shared" si="3488"/>
        <v>0</v>
      </c>
      <c r="CO830" s="530" t="str">
        <f t="shared" ref="CO830:CO849" si="348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49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49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49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50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505">COUNT(B830:R830)</f>
        <v>17</v>
      </c>
      <c r="DF830" s="99">
        <f t="shared" ref="DF830:DF849" si="3506">COUNT(T830:AJ830)</f>
        <v>11</v>
      </c>
      <c r="DG830" s="99">
        <f t="shared" ref="DG830:DG849" si="3507">COUNT(AL830:BB830)</f>
        <v>11</v>
      </c>
      <c r="DH830" s="99">
        <f t="shared" ref="DH830:DH849" si="3508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2"/>
      <c r="DR830" s="476"/>
    </row>
    <row r="831" spans="1:122" s="478" customFormat="1" ht="15.75" customHeight="1">
      <c r="A831" s="610" t="str">
        <f>A231</f>
        <v xml:space="preserve">Green beans </v>
      </c>
      <c r="B831" s="800">
        <f t="shared" ref="B831:R831" si="3509">SUM(B233)</f>
        <v>0</v>
      </c>
      <c r="C831" s="800">
        <f t="shared" si="3509"/>
        <v>0</v>
      </c>
      <c r="D831" s="800">
        <f t="shared" si="3509"/>
        <v>0</v>
      </c>
      <c r="E831" s="800">
        <f t="shared" si="3509"/>
        <v>0</v>
      </c>
      <c r="F831" s="800">
        <f t="shared" si="3509"/>
        <v>0</v>
      </c>
      <c r="G831" s="800">
        <f t="shared" si="3509"/>
        <v>0</v>
      </c>
      <c r="H831" s="800">
        <f t="shared" si="3509"/>
        <v>0</v>
      </c>
      <c r="I831" s="800">
        <f t="shared" si="3509"/>
        <v>0</v>
      </c>
      <c r="J831" s="800">
        <f t="shared" si="3509"/>
        <v>0</v>
      </c>
      <c r="K831" s="800">
        <f t="shared" si="3509"/>
        <v>0</v>
      </c>
      <c r="L831" s="800">
        <f t="shared" si="3509"/>
        <v>0</v>
      </c>
      <c r="M831" s="800">
        <f t="shared" si="3509"/>
        <v>0</v>
      </c>
      <c r="N831" s="800">
        <f t="shared" si="3509"/>
        <v>0</v>
      </c>
      <c r="O831" s="800">
        <f t="shared" si="3509"/>
        <v>0</v>
      </c>
      <c r="P831" s="800">
        <f t="shared" si="3509"/>
        <v>0</v>
      </c>
      <c r="Q831" s="800">
        <f t="shared" si="3509"/>
        <v>0</v>
      </c>
      <c r="R831" s="800">
        <f t="shared" si="3509"/>
        <v>0</v>
      </c>
      <c r="S831" s="799"/>
      <c r="T831" s="800">
        <f t="shared" ref="T831:AD831" si="3510">SUM(T233)</f>
        <v>0</v>
      </c>
      <c r="U831" s="800">
        <f t="shared" si="3510"/>
        <v>0</v>
      </c>
      <c r="V831" s="800">
        <f t="shared" si="3510"/>
        <v>0</v>
      </c>
      <c r="W831" s="800">
        <f t="shared" si="3510"/>
        <v>0</v>
      </c>
      <c r="X831" s="800">
        <f t="shared" si="3510"/>
        <v>0</v>
      </c>
      <c r="Y831" s="800">
        <f t="shared" si="3510"/>
        <v>0</v>
      </c>
      <c r="Z831" s="800">
        <f t="shared" si="3510"/>
        <v>0</v>
      </c>
      <c r="AA831" s="800">
        <f t="shared" si="3510"/>
        <v>0</v>
      </c>
      <c r="AB831" s="800">
        <f t="shared" si="3510"/>
        <v>0</v>
      </c>
      <c r="AC831" s="800">
        <f t="shared" si="3510"/>
        <v>0</v>
      </c>
      <c r="AD831" s="800">
        <f t="shared" si="3510"/>
        <v>0</v>
      </c>
      <c r="AE831" s="800"/>
      <c r="AF831" s="800"/>
      <c r="AG831" s="800"/>
      <c r="AH831" s="800"/>
      <c r="AI831" s="800"/>
      <c r="AJ831" s="800"/>
      <c r="AK831" s="799"/>
      <c r="AL831" s="800">
        <f t="shared" ref="AL831:AV831" si="3511">SUM(AL233)</f>
        <v>0</v>
      </c>
      <c r="AM831" s="800">
        <f t="shared" si="3511"/>
        <v>0</v>
      </c>
      <c r="AN831" s="800">
        <f t="shared" si="3511"/>
        <v>0</v>
      </c>
      <c r="AO831" s="800">
        <f t="shared" si="3511"/>
        <v>0</v>
      </c>
      <c r="AP831" s="800">
        <f t="shared" si="3511"/>
        <v>0</v>
      </c>
      <c r="AQ831" s="800">
        <f t="shared" si="3511"/>
        <v>0</v>
      </c>
      <c r="AR831" s="800">
        <f t="shared" si="3511"/>
        <v>0</v>
      </c>
      <c r="AS831" s="800">
        <f t="shared" si="3511"/>
        <v>0</v>
      </c>
      <c r="AT831" s="800">
        <f t="shared" si="3511"/>
        <v>0</v>
      </c>
      <c r="AU831" s="800">
        <f t="shared" si="3511"/>
        <v>0</v>
      </c>
      <c r="AV831" s="800">
        <f t="shared" si="3511"/>
        <v>0</v>
      </c>
      <c r="AW831" s="800"/>
      <c r="AX831" s="800"/>
      <c r="AY831" s="800"/>
      <c r="AZ831" s="800"/>
      <c r="BA831" s="800"/>
      <c r="BB831" s="800"/>
      <c r="BC831" s="799"/>
      <c r="BD831" s="800">
        <f t="shared" ref="BD831:BN831" si="3512">SUM(BD233)</f>
        <v>0</v>
      </c>
      <c r="BE831" s="800">
        <f t="shared" si="3512"/>
        <v>0</v>
      </c>
      <c r="BF831" s="800">
        <f t="shared" si="3512"/>
        <v>0</v>
      </c>
      <c r="BG831" s="800">
        <f t="shared" si="3512"/>
        <v>0</v>
      </c>
      <c r="BH831" s="800">
        <f t="shared" si="3512"/>
        <v>0</v>
      </c>
      <c r="BI831" s="800">
        <f t="shared" si="3512"/>
        <v>0</v>
      </c>
      <c r="BJ831" s="800">
        <f t="shared" si="3512"/>
        <v>0</v>
      </c>
      <c r="BK831" s="800">
        <f t="shared" si="3512"/>
        <v>0</v>
      </c>
      <c r="BL831" s="800">
        <f t="shared" si="3512"/>
        <v>0</v>
      </c>
      <c r="BM831" s="800">
        <f t="shared" si="3512"/>
        <v>0</v>
      </c>
      <c r="BN831" s="800">
        <f t="shared" si="3512"/>
        <v>0</v>
      </c>
      <c r="BO831" s="800"/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484"/>
        <v>0</v>
      </c>
      <c r="CA831" s="615">
        <f t="shared" si="3485"/>
        <v>0</v>
      </c>
      <c r="CB831" s="615">
        <f t="shared" si="3486"/>
        <v>0</v>
      </c>
      <c r="CC831" s="683">
        <f t="shared" si="3487"/>
        <v>0</v>
      </c>
      <c r="CD831" s="1324">
        <f t="shared" ref="CD831:CD849" si="351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5">
        <f t="shared" ref="CE831:CN846" si="351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5">
        <f t="shared" si="3514"/>
        <v>0</v>
      </c>
      <c r="CG831" s="1325">
        <f t="shared" si="3514"/>
        <v>0</v>
      </c>
      <c r="CH831" s="1325">
        <f t="shared" si="3514"/>
        <v>0</v>
      </c>
      <c r="CI831" s="1326">
        <f t="shared" si="3514"/>
        <v>0</v>
      </c>
      <c r="CJ831" s="1325">
        <f t="shared" si="3514"/>
        <v>0</v>
      </c>
      <c r="CK831" s="1325">
        <f t="shared" si="3514"/>
        <v>0</v>
      </c>
      <c r="CL831" s="1325">
        <f t="shared" si="3514"/>
        <v>0</v>
      </c>
      <c r="CM831" s="1325">
        <f t="shared" si="3514"/>
        <v>0</v>
      </c>
      <c r="CN831" s="1324">
        <f t="shared" si="3514"/>
        <v>0</v>
      </c>
      <c r="CO831" s="530" t="str">
        <f t="shared" si="3489"/>
        <v/>
      </c>
      <c r="CP831" s="531" t="str">
        <f t="shared" si="3490"/>
        <v/>
      </c>
      <c r="CQ831" s="531">
        <f t="shared" si="3491"/>
        <v>0</v>
      </c>
      <c r="CR831" s="531">
        <f t="shared" si="3492"/>
        <v>0</v>
      </c>
      <c r="CS831" s="531">
        <f t="shared" si="3493"/>
        <v>0</v>
      </c>
      <c r="CT831" s="531">
        <f t="shared" si="3494"/>
        <v>0</v>
      </c>
      <c r="CU831" s="532">
        <f t="shared" si="3495"/>
        <v>0</v>
      </c>
      <c r="CV831" s="532">
        <f t="shared" si="3496"/>
        <v>0</v>
      </c>
      <c r="CW831" s="532">
        <f t="shared" si="3497"/>
        <v>0</v>
      </c>
      <c r="CX831" s="531">
        <f t="shared" si="3498"/>
        <v>0</v>
      </c>
      <c r="CY831" s="531">
        <f t="shared" si="3499"/>
        <v>0</v>
      </c>
      <c r="CZ831" s="531">
        <f t="shared" si="3500"/>
        <v>0</v>
      </c>
      <c r="DA831" s="531">
        <f t="shared" si="3501"/>
        <v>0</v>
      </c>
      <c r="DB831" s="531" t="str">
        <f t="shared" si="3502"/>
        <v/>
      </c>
      <c r="DC831" s="530" t="str">
        <f t="shared" si="3503"/>
        <v/>
      </c>
      <c r="DD831" s="529" t="str">
        <f t="shared" si="3504"/>
        <v/>
      </c>
      <c r="DE831" s="645">
        <f t="shared" si="3505"/>
        <v>17</v>
      </c>
      <c r="DF831" s="99">
        <f t="shared" si="3506"/>
        <v>11</v>
      </c>
      <c r="DG831" s="99">
        <f t="shared" si="3507"/>
        <v>11</v>
      </c>
      <c r="DH831" s="99">
        <f t="shared" si="3508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2"/>
      <c r="DR831" s="476"/>
    </row>
    <row r="832" spans="1:122" s="478" customFormat="1" ht="15.75" customHeight="1">
      <c r="A832" s="798" t="str">
        <f>A237</f>
        <v>Maize: kg produced</v>
      </c>
      <c r="B832" s="800">
        <f t="shared" ref="B832:R832" si="3515">SUM(B243)</f>
        <v>0</v>
      </c>
      <c r="C832" s="800">
        <f t="shared" si="3515"/>
        <v>0</v>
      </c>
      <c r="D832" s="800">
        <f t="shared" si="3515"/>
        <v>0</v>
      </c>
      <c r="E832" s="800">
        <f t="shared" si="3515"/>
        <v>0</v>
      </c>
      <c r="F832" s="800">
        <f t="shared" si="3515"/>
        <v>0</v>
      </c>
      <c r="G832" s="800">
        <f t="shared" si="3515"/>
        <v>0</v>
      </c>
      <c r="H832" s="800">
        <f t="shared" si="3515"/>
        <v>0</v>
      </c>
      <c r="I832" s="800">
        <f t="shared" si="3515"/>
        <v>0</v>
      </c>
      <c r="J832" s="800">
        <f t="shared" si="3515"/>
        <v>0</v>
      </c>
      <c r="K832" s="800">
        <f t="shared" si="3515"/>
        <v>0</v>
      </c>
      <c r="L832" s="800">
        <f t="shared" si="3515"/>
        <v>0</v>
      </c>
      <c r="M832" s="800">
        <f t="shared" si="3515"/>
        <v>0</v>
      </c>
      <c r="N832" s="800">
        <f t="shared" si="3515"/>
        <v>0</v>
      </c>
      <c r="O832" s="800">
        <f t="shared" si="3515"/>
        <v>0</v>
      </c>
      <c r="P832" s="800">
        <f t="shared" si="3515"/>
        <v>0</v>
      </c>
      <c r="Q832" s="800">
        <f t="shared" si="3515"/>
        <v>0</v>
      </c>
      <c r="R832" s="800">
        <f t="shared" si="3515"/>
        <v>0</v>
      </c>
      <c r="S832" s="799"/>
      <c r="T832" s="800">
        <f t="shared" ref="T832:AD832" si="3516">SUM(T243)</f>
        <v>3.1544383561643831E-2</v>
      </c>
      <c r="U832" s="800">
        <f t="shared" si="3516"/>
        <v>7.8860958904109588E-2</v>
      </c>
      <c r="V832" s="800">
        <f t="shared" si="3516"/>
        <v>3.379755381604696E-2</v>
      </c>
      <c r="W832" s="800">
        <f t="shared" si="3516"/>
        <v>5.9145719178082187E-2</v>
      </c>
      <c r="X832" s="800">
        <f t="shared" si="3516"/>
        <v>3.9430479452054794E-2</v>
      </c>
      <c r="Y832" s="800">
        <f t="shared" si="3516"/>
        <v>7.8860958904109588E-2</v>
      </c>
      <c r="Z832" s="800">
        <f t="shared" si="3516"/>
        <v>0.11829143835616435</v>
      </c>
      <c r="AA832" s="800">
        <f t="shared" si="3516"/>
        <v>0</v>
      </c>
      <c r="AB832" s="800">
        <f t="shared" si="3516"/>
        <v>5.9145719178082187E-2</v>
      </c>
      <c r="AC832" s="800">
        <f t="shared" si="3516"/>
        <v>9.46331506849315E-2</v>
      </c>
      <c r="AD832" s="800">
        <f t="shared" si="3516"/>
        <v>0.14194972602739722</v>
      </c>
      <c r="AE832" s="800"/>
      <c r="AF832" s="800"/>
      <c r="AG832" s="800"/>
      <c r="AH832" s="800"/>
      <c r="AI832" s="800"/>
      <c r="AJ832" s="800"/>
      <c r="AK832" s="799"/>
      <c r="AL832" s="800">
        <f t="shared" ref="AL832:AV832" si="3517">SUM(AL243)</f>
        <v>0.57489639041095886</v>
      </c>
      <c r="AM832" s="800">
        <f t="shared" si="3517"/>
        <v>0.37285461369863016</v>
      </c>
      <c r="AN832" s="800">
        <f t="shared" si="3517"/>
        <v>9.1478712328767128E-2</v>
      </c>
      <c r="AO832" s="800">
        <f t="shared" si="3517"/>
        <v>0.70298911937377684</v>
      </c>
      <c r="AP832" s="800">
        <f t="shared" si="3517"/>
        <v>8.7873639921722105E-2</v>
      </c>
      <c r="AQ832" s="800">
        <f t="shared" si="3517"/>
        <v>9.46331506849315E-2</v>
      </c>
      <c r="AR832" s="800">
        <f t="shared" si="3517"/>
        <v>0.54076086105675136</v>
      </c>
      <c r="AS832" s="800">
        <f t="shared" si="3517"/>
        <v>0.3943047945205479</v>
      </c>
      <c r="AT832" s="800">
        <f t="shared" si="3517"/>
        <v>0.18548097534246571</v>
      </c>
      <c r="AU832" s="800">
        <f t="shared" si="3517"/>
        <v>7.1650814090019568E-2</v>
      </c>
      <c r="AV832" s="800">
        <f t="shared" si="3517"/>
        <v>0.19715239726027395</v>
      </c>
      <c r="AW832" s="800"/>
      <c r="AX832" s="800"/>
      <c r="AY832" s="800"/>
      <c r="AZ832" s="800"/>
      <c r="BA832" s="800"/>
      <c r="BB832" s="800"/>
      <c r="BC832" s="799"/>
      <c r="BD832" s="800">
        <f t="shared" ref="BD832:BN832" si="3518">SUM(BD243)</f>
        <v>0.15141304109589038</v>
      </c>
      <c r="BE832" s="800">
        <f t="shared" si="3518"/>
        <v>7.8860958904109588E-2</v>
      </c>
      <c r="BF832" s="800">
        <f t="shared" si="3518"/>
        <v>0.14194972602739722</v>
      </c>
      <c r="BG832" s="800">
        <f t="shared" si="3518"/>
        <v>0.23658287671232869</v>
      </c>
      <c r="BH832" s="800">
        <f t="shared" si="3518"/>
        <v>3.7853260273972601E-2</v>
      </c>
      <c r="BI832" s="800">
        <f t="shared" si="3518"/>
        <v>7.8860958904109588E-2</v>
      </c>
      <c r="BJ832" s="800">
        <f t="shared" si="3518"/>
        <v>7.8860958904109588E-2</v>
      </c>
      <c r="BK832" s="800">
        <f t="shared" si="3518"/>
        <v>0.17743715753424655</v>
      </c>
      <c r="BL832" s="800">
        <f t="shared" si="3518"/>
        <v>0.15772191780821918</v>
      </c>
      <c r="BM832" s="800">
        <f t="shared" si="3518"/>
        <v>5.9145719178082187E-2</v>
      </c>
      <c r="BN832" s="800">
        <f t="shared" si="3518"/>
        <v>0.3193868835616438</v>
      </c>
      <c r="BO832" s="800"/>
      <c r="BP832" s="800"/>
      <c r="BQ832" s="800"/>
      <c r="BR832" s="800"/>
      <c r="BS832" s="800"/>
      <c r="BT832" s="800"/>
      <c r="BU832" s="799"/>
      <c r="BV832" s="800">
        <f>SUM(BV243)</f>
        <v>0</v>
      </c>
      <c r="BW832" s="800">
        <f>SUM(BW243)</f>
        <v>3.9430479452054794E-2</v>
      </c>
      <c r="BX832" s="800">
        <f>SUM(BX243)</f>
        <v>6.3088767123287662E-2</v>
      </c>
      <c r="BY832" s="800">
        <f>SUM(BY243)</f>
        <v>0.11829143835616435</v>
      </c>
      <c r="BZ832" s="615">
        <f t="shared" si="3484"/>
        <v>0</v>
      </c>
      <c r="CA832" s="615">
        <f t="shared" si="3485"/>
        <v>6.5967818003913894E-2</v>
      </c>
      <c r="CB832" s="615">
        <f t="shared" si="3486"/>
        <v>0.28215950391389433</v>
      </c>
      <c r="CC832" s="683">
        <f t="shared" si="3487"/>
        <v>0.12898147945205479</v>
      </c>
      <c r="CD832" s="1324">
        <f t="shared" si="3513"/>
        <v>3.7853260273972601E-2</v>
      </c>
      <c r="CE832" s="1325">
        <f t="shared" si="3514"/>
        <v>5.9145719178082187E-2</v>
      </c>
      <c r="CF832" s="1325">
        <f t="shared" si="3514"/>
        <v>7.8860958904109588E-2</v>
      </c>
      <c r="CG832" s="1325">
        <f t="shared" si="3514"/>
        <v>7.8860958904109588E-2</v>
      </c>
      <c r="CH832" s="1325">
        <f t="shared" si="3514"/>
        <v>7.8860958904109588E-2</v>
      </c>
      <c r="CI832" s="1326">
        <f t="shared" si="3514"/>
        <v>0.14194972602739722</v>
      </c>
      <c r="CJ832" s="1325">
        <f t="shared" si="3514"/>
        <v>0.15141304109589038</v>
      </c>
      <c r="CK832" s="1325">
        <f t="shared" si="3514"/>
        <v>0.15772191780821918</v>
      </c>
      <c r="CL832" s="1325">
        <f t="shared" si="3514"/>
        <v>0.17743715753424655</v>
      </c>
      <c r="CM832" s="1325">
        <f t="shared" si="3514"/>
        <v>0.23658287671232869</v>
      </c>
      <c r="CN832" s="1324">
        <f t="shared" si="3514"/>
        <v>0.3193868835616438</v>
      </c>
      <c r="CO832" s="530" t="str">
        <f t="shared" si="3489"/>
        <v/>
      </c>
      <c r="CP832" s="531" t="str">
        <f t="shared" si="3490"/>
        <v/>
      </c>
      <c r="CQ832" s="531">
        <f t="shared" si="3491"/>
        <v>3.7853260273972601E-2</v>
      </c>
      <c r="CR832" s="531">
        <f t="shared" si="3492"/>
        <v>5.9145719178082187E-2</v>
      </c>
      <c r="CS832" s="531">
        <f t="shared" si="3493"/>
        <v>7.8860958904109588E-2</v>
      </c>
      <c r="CT832" s="531">
        <f t="shared" si="3494"/>
        <v>7.8860958904109588E-2</v>
      </c>
      <c r="CU832" s="532">
        <f t="shared" si="3495"/>
        <v>7.8860958904109588E-2</v>
      </c>
      <c r="CV832" s="532">
        <f t="shared" si="3496"/>
        <v>0.14194972602739722</v>
      </c>
      <c r="CW832" s="532">
        <f t="shared" si="3497"/>
        <v>0.15141304109589038</v>
      </c>
      <c r="CX832" s="531">
        <f t="shared" si="3498"/>
        <v>0.15772191780821918</v>
      </c>
      <c r="CY832" s="531">
        <f t="shared" si="3499"/>
        <v>0.17743715753424655</v>
      </c>
      <c r="CZ832" s="531">
        <f t="shared" si="3500"/>
        <v>0.23658287671232869</v>
      </c>
      <c r="DA832" s="531">
        <f t="shared" si="3501"/>
        <v>0.3193868835616438</v>
      </c>
      <c r="DB832" s="531" t="str">
        <f t="shared" si="3502"/>
        <v/>
      </c>
      <c r="DC832" s="530" t="str">
        <f t="shared" si="3503"/>
        <v/>
      </c>
      <c r="DD832" s="529" t="str">
        <f t="shared" si="3504"/>
        <v/>
      </c>
      <c r="DE832" s="645">
        <f t="shared" si="3505"/>
        <v>17</v>
      </c>
      <c r="DF832" s="99">
        <f t="shared" si="3506"/>
        <v>11</v>
      </c>
      <c r="DG832" s="99">
        <f t="shared" si="3507"/>
        <v>11</v>
      </c>
      <c r="DH832" s="99">
        <f t="shared" si="3508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2"/>
      <c r="DR832" s="476"/>
    </row>
    <row r="833" spans="1:122" s="478" customFormat="1" ht="15.75" customHeight="1">
      <c r="A833" s="610" t="str">
        <f>A244</f>
        <v>Sorghum: kg produced</v>
      </c>
      <c r="B833" s="800">
        <f t="shared" ref="B833:R833" si="3519">SUM(B250)</f>
        <v>0</v>
      </c>
      <c r="C833" s="800">
        <f t="shared" si="3519"/>
        <v>0</v>
      </c>
      <c r="D833" s="800">
        <f t="shared" si="3519"/>
        <v>0</v>
      </c>
      <c r="E833" s="800">
        <f t="shared" si="3519"/>
        <v>0</v>
      </c>
      <c r="F833" s="800">
        <f t="shared" si="3519"/>
        <v>0</v>
      </c>
      <c r="G833" s="800">
        <f t="shared" si="3519"/>
        <v>0</v>
      </c>
      <c r="H833" s="800">
        <f t="shared" si="3519"/>
        <v>0</v>
      </c>
      <c r="I833" s="800">
        <f t="shared" si="3519"/>
        <v>0</v>
      </c>
      <c r="J833" s="800">
        <f t="shared" si="3519"/>
        <v>0</v>
      </c>
      <c r="K833" s="800">
        <f t="shared" si="3519"/>
        <v>0</v>
      </c>
      <c r="L833" s="800">
        <f t="shared" si="3519"/>
        <v>0</v>
      </c>
      <c r="M833" s="800">
        <f t="shared" si="3519"/>
        <v>0</v>
      </c>
      <c r="N833" s="800">
        <f t="shared" si="3519"/>
        <v>0</v>
      </c>
      <c r="O833" s="800">
        <f t="shared" si="3519"/>
        <v>0</v>
      </c>
      <c r="P833" s="800">
        <f t="shared" si="3519"/>
        <v>0</v>
      </c>
      <c r="Q833" s="800">
        <f t="shared" si="3519"/>
        <v>0</v>
      </c>
      <c r="R833" s="800">
        <f t="shared" si="3519"/>
        <v>0</v>
      </c>
      <c r="S833" s="799"/>
      <c r="T833" s="800">
        <f t="shared" ref="T833:AD833" si="3520">SUM(T250)</f>
        <v>0</v>
      </c>
      <c r="U833" s="800">
        <f t="shared" si="3520"/>
        <v>0</v>
      </c>
      <c r="V833" s="800">
        <f t="shared" si="3520"/>
        <v>0</v>
      </c>
      <c r="W833" s="800">
        <f t="shared" si="3520"/>
        <v>0</v>
      </c>
      <c r="X833" s="800">
        <f t="shared" si="3520"/>
        <v>0</v>
      </c>
      <c r="Y833" s="800">
        <f t="shared" si="3520"/>
        <v>0</v>
      </c>
      <c r="Z833" s="800">
        <f t="shared" si="3520"/>
        <v>0</v>
      </c>
      <c r="AA833" s="800">
        <f t="shared" si="3520"/>
        <v>0</v>
      </c>
      <c r="AB833" s="800">
        <f t="shared" si="3520"/>
        <v>0</v>
      </c>
      <c r="AC833" s="800">
        <f t="shared" si="3520"/>
        <v>0</v>
      </c>
      <c r="AD833" s="800">
        <f t="shared" si="3520"/>
        <v>0</v>
      </c>
      <c r="AE833" s="800"/>
      <c r="AF833" s="800"/>
      <c r="AG833" s="800"/>
      <c r="AH833" s="800"/>
      <c r="AI833" s="800"/>
      <c r="AJ833" s="800"/>
      <c r="AK833" s="799"/>
      <c r="AL833" s="800">
        <f t="shared" ref="AL833:AV833" si="3521">SUM(AL250)</f>
        <v>0</v>
      </c>
      <c r="AM833" s="800">
        <f t="shared" si="3521"/>
        <v>0</v>
      </c>
      <c r="AN833" s="800">
        <f t="shared" si="3521"/>
        <v>0</v>
      </c>
      <c r="AO833" s="800">
        <f t="shared" si="3521"/>
        <v>0</v>
      </c>
      <c r="AP833" s="800">
        <f t="shared" si="3521"/>
        <v>0</v>
      </c>
      <c r="AQ833" s="800">
        <f t="shared" si="3521"/>
        <v>0</v>
      </c>
      <c r="AR833" s="800">
        <f t="shared" si="3521"/>
        <v>0</v>
      </c>
      <c r="AS833" s="800">
        <f t="shared" si="3521"/>
        <v>0</v>
      </c>
      <c r="AT833" s="800">
        <f t="shared" si="3521"/>
        <v>0</v>
      </c>
      <c r="AU833" s="800">
        <f t="shared" si="3521"/>
        <v>0</v>
      </c>
      <c r="AV833" s="800">
        <f t="shared" si="3521"/>
        <v>0</v>
      </c>
      <c r="AW833" s="800"/>
      <c r="AX833" s="800"/>
      <c r="AY833" s="800"/>
      <c r="AZ833" s="800"/>
      <c r="BA833" s="800"/>
      <c r="BB833" s="800"/>
      <c r="BC833" s="799"/>
      <c r="BD833" s="800">
        <f t="shared" ref="BD833:BN833" si="3522">SUM(BD250)</f>
        <v>0</v>
      </c>
      <c r="BE833" s="800">
        <f t="shared" si="3522"/>
        <v>0</v>
      </c>
      <c r="BF833" s="800">
        <f t="shared" si="3522"/>
        <v>0</v>
      </c>
      <c r="BG833" s="800">
        <f t="shared" si="3522"/>
        <v>0</v>
      </c>
      <c r="BH833" s="800">
        <f t="shared" si="3522"/>
        <v>0</v>
      </c>
      <c r="BI833" s="800">
        <f t="shared" si="3522"/>
        <v>0</v>
      </c>
      <c r="BJ833" s="800">
        <f t="shared" si="3522"/>
        <v>0</v>
      </c>
      <c r="BK833" s="800">
        <f t="shared" si="3522"/>
        <v>0</v>
      </c>
      <c r="BL833" s="800">
        <f t="shared" si="3522"/>
        <v>0</v>
      </c>
      <c r="BM833" s="800">
        <f t="shared" si="3522"/>
        <v>0</v>
      </c>
      <c r="BN833" s="800">
        <f t="shared" si="3522"/>
        <v>0</v>
      </c>
      <c r="BO833" s="800"/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5">
        <f t="shared" si="3484"/>
        <v>0</v>
      </c>
      <c r="CA833" s="615">
        <f t="shared" si="3485"/>
        <v>0</v>
      </c>
      <c r="CB833" s="615">
        <f t="shared" si="3486"/>
        <v>0</v>
      </c>
      <c r="CC833" s="683">
        <f t="shared" si="3487"/>
        <v>0</v>
      </c>
      <c r="CD833" s="1324">
        <f t="shared" si="3513"/>
        <v>0</v>
      </c>
      <c r="CE833" s="1325">
        <f t="shared" si="3514"/>
        <v>0</v>
      </c>
      <c r="CF833" s="1325">
        <f t="shared" si="3514"/>
        <v>0</v>
      </c>
      <c r="CG833" s="1325">
        <f t="shared" si="3514"/>
        <v>0</v>
      </c>
      <c r="CH833" s="1325">
        <f t="shared" si="3514"/>
        <v>0</v>
      </c>
      <c r="CI833" s="1326">
        <f t="shared" si="3514"/>
        <v>0</v>
      </c>
      <c r="CJ833" s="1325">
        <f t="shared" si="3514"/>
        <v>0</v>
      </c>
      <c r="CK833" s="1325">
        <f t="shared" si="3514"/>
        <v>0</v>
      </c>
      <c r="CL833" s="1325">
        <f t="shared" si="3514"/>
        <v>0</v>
      </c>
      <c r="CM833" s="1325">
        <f t="shared" si="3514"/>
        <v>0</v>
      </c>
      <c r="CN833" s="1324">
        <f t="shared" si="3514"/>
        <v>0</v>
      </c>
      <c r="CO833" s="530" t="str">
        <f t="shared" si="3489"/>
        <v/>
      </c>
      <c r="CP833" s="531" t="str">
        <f t="shared" si="3490"/>
        <v/>
      </c>
      <c r="CQ833" s="531">
        <f t="shared" si="3491"/>
        <v>0</v>
      </c>
      <c r="CR833" s="531">
        <f t="shared" si="3492"/>
        <v>0</v>
      </c>
      <c r="CS833" s="531">
        <f t="shared" si="3493"/>
        <v>0</v>
      </c>
      <c r="CT833" s="531">
        <f t="shared" si="3494"/>
        <v>0</v>
      </c>
      <c r="CU833" s="532">
        <f t="shared" si="3495"/>
        <v>0</v>
      </c>
      <c r="CV833" s="532">
        <f t="shared" si="3496"/>
        <v>0</v>
      </c>
      <c r="CW833" s="532">
        <f t="shared" si="3497"/>
        <v>0</v>
      </c>
      <c r="CX833" s="531">
        <f t="shared" si="3498"/>
        <v>0</v>
      </c>
      <c r="CY833" s="531">
        <f t="shared" si="3499"/>
        <v>0</v>
      </c>
      <c r="CZ833" s="531">
        <f t="shared" si="3500"/>
        <v>0</v>
      </c>
      <c r="DA833" s="531">
        <f t="shared" si="3501"/>
        <v>0</v>
      </c>
      <c r="DB833" s="531" t="str">
        <f t="shared" si="3502"/>
        <v/>
      </c>
      <c r="DC833" s="530" t="str">
        <f t="shared" si="3503"/>
        <v/>
      </c>
      <c r="DD833" s="529" t="str">
        <f t="shared" si="3504"/>
        <v/>
      </c>
      <c r="DE833" s="645">
        <f t="shared" si="3505"/>
        <v>17</v>
      </c>
      <c r="DF833" s="99">
        <f t="shared" si="3506"/>
        <v>11</v>
      </c>
      <c r="DG833" s="99">
        <f t="shared" si="3507"/>
        <v>11</v>
      </c>
      <c r="DH833" s="99">
        <f t="shared" si="3508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2"/>
      <c r="DR833" s="476"/>
    </row>
    <row r="834" spans="1:122" s="478" customFormat="1" ht="15.75" customHeight="1">
      <c r="A834" s="610" t="str">
        <f>A251</f>
        <v>High value cereal: kg produced</v>
      </c>
      <c r="B834" s="800">
        <f t="shared" ref="B834:R834" si="3523">SUM(B257)</f>
        <v>0</v>
      </c>
      <c r="C834" s="800">
        <f t="shared" si="3523"/>
        <v>0</v>
      </c>
      <c r="D834" s="800">
        <f t="shared" si="3523"/>
        <v>0</v>
      </c>
      <c r="E834" s="800">
        <f t="shared" si="3523"/>
        <v>0</v>
      </c>
      <c r="F834" s="800">
        <f t="shared" si="3523"/>
        <v>0</v>
      </c>
      <c r="G834" s="800">
        <f t="shared" si="3523"/>
        <v>0</v>
      </c>
      <c r="H834" s="800">
        <f t="shared" si="3523"/>
        <v>0</v>
      </c>
      <c r="I834" s="800">
        <f t="shared" si="3523"/>
        <v>0</v>
      </c>
      <c r="J834" s="800">
        <f t="shared" si="3523"/>
        <v>0</v>
      </c>
      <c r="K834" s="800">
        <f t="shared" si="3523"/>
        <v>0</v>
      </c>
      <c r="L834" s="800">
        <f t="shared" si="3523"/>
        <v>0</v>
      </c>
      <c r="M834" s="800">
        <f t="shared" si="3523"/>
        <v>0</v>
      </c>
      <c r="N834" s="800">
        <f t="shared" si="3523"/>
        <v>0</v>
      </c>
      <c r="O834" s="800">
        <f t="shared" si="3523"/>
        <v>0</v>
      </c>
      <c r="P834" s="800">
        <f t="shared" si="3523"/>
        <v>0</v>
      </c>
      <c r="Q834" s="800">
        <f t="shared" si="3523"/>
        <v>0</v>
      </c>
      <c r="R834" s="800">
        <f t="shared" si="3523"/>
        <v>0</v>
      </c>
      <c r="S834" s="799"/>
      <c r="T834" s="800">
        <f t="shared" ref="T834:AD834" si="3524">SUM(T257)</f>
        <v>0</v>
      </c>
      <c r="U834" s="800">
        <f t="shared" si="3524"/>
        <v>0</v>
      </c>
      <c r="V834" s="800">
        <f t="shared" si="3524"/>
        <v>0</v>
      </c>
      <c r="W834" s="800">
        <f t="shared" si="3524"/>
        <v>0</v>
      </c>
      <c r="X834" s="800">
        <f t="shared" si="3524"/>
        <v>0</v>
      </c>
      <c r="Y834" s="800">
        <f t="shared" si="3524"/>
        <v>0</v>
      </c>
      <c r="Z834" s="800">
        <f t="shared" si="3524"/>
        <v>0</v>
      </c>
      <c r="AA834" s="800">
        <f t="shared" si="3524"/>
        <v>0</v>
      </c>
      <c r="AB834" s="800">
        <f t="shared" si="3524"/>
        <v>0</v>
      </c>
      <c r="AC834" s="800">
        <f t="shared" si="3524"/>
        <v>0</v>
      </c>
      <c r="AD834" s="800">
        <f t="shared" si="3524"/>
        <v>0</v>
      </c>
      <c r="AE834" s="800"/>
      <c r="AF834" s="800"/>
      <c r="AG834" s="800"/>
      <c r="AH834" s="800"/>
      <c r="AI834" s="800"/>
      <c r="AJ834" s="800"/>
      <c r="AK834" s="799"/>
      <c r="AL834" s="800">
        <f t="shared" ref="AL834:AV834" si="3525">SUM(AL257)</f>
        <v>0</v>
      </c>
      <c r="AM834" s="800">
        <f t="shared" si="3525"/>
        <v>0</v>
      </c>
      <c r="AN834" s="800">
        <f t="shared" si="3525"/>
        <v>0</v>
      </c>
      <c r="AO834" s="800">
        <f t="shared" si="3525"/>
        <v>0</v>
      </c>
      <c r="AP834" s="800">
        <f t="shared" si="3525"/>
        <v>0</v>
      </c>
      <c r="AQ834" s="800">
        <f t="shared" si="3525"/>
        <v>0</v>
      </c>
      <c r="AR834" s="800">
        <f t="shared" si="3525"/>
        <v>0</v>
      </c>
      <c r="AS834" s="800">
        <f t="shared" si="3525"/>
        <v>0</v>
      </c>
      <c r="AT834" s="800">
        <f t="shared" si="3525"/>
        <v>0</v>
      </c>
      <c r="AU834" s="800">
        <f t="shared" si="3525"/>
        <v>0</v>
      </c>
      <c r="AV834" s="800">
        <f t="shared" si="3525"/>
        <v>0</v>
      </c>
      <c r="AW834" s="800"/>
      <c r="AX834" s="800"/>
      <c r="AY834" s="800"/>
      <c r="AZ834" s="800"/>
      <c r="BA834" s="800"/>
      <c r="BB834" s="800"/>
      <c r="BC834" s="799"/>
      <c r="BD834" s="800">
        <f t="shared" ref="BD834:BN834" si="3526">SUM(BD257)</f>
        <v>0</v>
      </c>
      <c r="BE834" s="800">
        <f t="shared" si="3526"/>
        <v>0</v>
      </c>
      <c r="BF834" s="800">
        <f t="shared" si="3526"/>
        <v>0</v>
      </c>
      <c r="BG834" s="800">
        <f t="shared" si="3526"/>
        <v>0</v>
      </c>
      <c r="BH834" s="800">
        <f t="shared" si="3526"/>
        <v>0</v>
      </c>
      <c r="BI834" s="800">
        <f t="shared" si="3526"/>
        <v>0</v>
      </c>
      <c r="BJ834" s="800">
        <f t="shared" si="3526"/>
        <v>0</v>
      </c>
      <c r="BK834" s="800">
        <f t="shared" si="3526"/>
        <v>0</v>
      </c>
      <c r="BL834" s="800">
        <f t="shared" si="3526"/>
        <v>0</v>
      </c>
      <c r="BM834" s="800">
        <f t="shared" si="3526"/>
        <v>0</v>
      </c>
      <c r="BN834" s="800">
        <f t="shared" si="3526"/>
        <v>0</v>
      </c>
      <c r="BO834" s="800"/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484"/>
        <v>0</v>
      </c>
      <c r="CA834" s="615">
        <f t="shared" si="3485"/>
        <v>0</v>
      </c>
      <c r="CB834" s="615">
        <f t="shared" si="3486"/>
        <v>0</v>
      </c>
      <c r="CC834" s="683">
        <f t="shared" si="3487"/>
        <v>0</v>
      </c>
      <c r="CD834" s="1324">
        <f t="shared" si="3513"/>
        <v>0</v>
      </c>
      <c r="CE834" s="1325">
        <f t="shared" si="3514"/>
        <v>0</v>
      </c>
      <c r="CF834" s="1325">
        <f t="shared" si="3514"/>
        <v>0</v>
      </c>
      <c r="CG834" s="1325">
        <f t="shared" si="3514"/>
        <v>0</v>
      </c>
      <c r="CH834" s="1325">
        <f t="shared" si="3514"/>
        <v>0</v>
      </c>
      <c r="CI834" s="1326">
        <f t="shared" si="3514"/>
        <v>0</v>
      </c>
      <c r="CJ834" s="1325">
        <f t="shared" si="3514"/>
        <v>0</v>
      </c>
      <c r="CK834" s="1325">
        <f t="shared" si="3514"/>
        <v>0</v>
      </c>
      <c r="CL834" s="1325">
        <f t="shared" si="3514"/>
        <v>0</v>
      </c>
      <c r="CM834" s="1325">
        <f t="shared" si="3514"/>
        <v>0</v>
      </c>
      <c r="CN834" s="1324">
        <f t="shared" si="3514"/>
        <v>0</v>
      </c>
      <c r="CO834" s="530" t="str">
        <f t="shared" si="3489"/>
        <v/>
      </c>
      <c r="CP834" s="531" t="str">
        <f t="shared" si="3490"/>
        <v/>
      </c>
      <c r="CQ834" s="531">
        <f t="shared" si="3491"/>
        <v>0</v>
      </c>
      <c r="CR834" s="531">
        <f t="shared" si="3492"/>
        <v>0</v>
      </c>
      <c r="CS834" s="531">
        <f t="shared" si="3493"/>
        <v>0</v>
      </c>
      <c r="CT834" s="531">
        <f t="shared" si="3494"/>
        <v>0</v>
      </c>
      <c r="CU834" s="532">
        <f t="shared" si="3495"/>
        <v>0</v>
      </c>
      <c r="CV834" s="532">
        <f t="shared" si="3496"/>
        <v>0</v>
      </c>
      <c r="CW834" s="532">
        <f t="shared" si="3497"/>
        <v>0</v>
      </c>
      <c r="CX834" s="531">
        <f t="shared" si="3498"/>
        <v>0</v>
      </c>
      <c r="CY834" s="531">
        <f t="shared" si="3499"/>
        <v>0</v>
      </c>
      <c r="CZ834" s="531">
        <f t="shared" si="3500"/>
        <v>0</v>
      </c>
      <c r="DA834" s="531">
        <f t="shared" si="3501"/>
        <v>0</v>
      </c>
      <c r="DB834" s="531" t="str">
        <f t="shared" si="3502"/>
        <v/>
      </c>
      <c r="DC834" s="530" t="str">
        <f t="shared" si="3503"/>
        <v/>
      </c>
      <c r="DD834" s="529" t="str">
        <f t="shared" si="3504"/>
        <v/>
      </c>
      <c r="DE834" s="645">
        <f t="shared" si="3505"/>
        <v>17</v>
      </c>
      <c r="DF834" s="99">
        <f t="shared" si="3506"/>
        <v>11</v>
      </c>
      <c r="DG834" s="99">
        <f t="shared" si="3507"/>
        <v>11</v>
      </c>
      <c r="DH834" s="99">
        <f t="shared" si="3508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2"/>
      <c r="DR834" s="476"/>
    </row>
    <row r="835" spans="1:122" s="478" customFormat="1" ht="15.75" customHeight="1">
      <c r="A835" s="610" t="str">
        <f>A258</f>
        <v>High value cereal: kg produced</v>
      </c>
      <c r="B835" s="800">
        <f t="shared" ref="B835:R835" si="3527">SUM(B264)</f>
        <v>0</v>
      </c>
      <c r="C835" s="800">
        <f t="shared" si="3527"/>
        <v>0</v>
      </c>
      <c r="D835" s="800">
        <f t="shared" si="3527"/>
        <v>0</v>
      </c>
      <c r="E835" s="800">
        <f t="shared" si="3527"/>
        <v>0</v>
      </c>
      <c r="F835" s="800">
        <f t="shared" si="3527"/>
        <v>0</v>
      </c>
      <c r="G835" s="800">
        <f t="shared" si="3527"/>
        <v>0</v>
      </c>
      <c r="H835" s="800">
        <f t="shared" si="3527"/>
        <v>0</v>
      </c>
      <c r="I835" s="800">
        <f t="shared" si="3527"/>
        <v>0</v>
      </c>
      <c r="J835" s="800">
        <f t="shared" si="3527"/>
        <v>0</v>
      </c>
      <c r="K835" s="800">
        <f t="shared" si="3527"/>
        <v>0</v>
      </c>
      <c r="L835" s="800">
        <f t="shared" si="3527"/>
        <v>0</v>
      </c>
      <c r="M835" s="800">
        <f t="shared" si="3527"/>
        <v>0</v>
      </c>
      <c r="N835" s="800">
        <f t="shared" si="3527"/>
        <v>0</v>
      </c>
      <c r="O835" s="800">
        <f t="shared" si="3527"/>
        <v>0</v>
      </c>
      <c r="P835" s="800">
        <f t="shared" si="3527"/>
        <v>0</v>
      </c>
      <c r="Q835" s="800">
        <f t="shared" si="3527"/>
        <v>0</v>
      </c>
      <c r="R835" s="800">
        <f t="shared" si="3527"/>
        <v>0</v>
      </c>
      <c r="S835" s="799"/>
      <c r="T835" s="800">
        <f t="shared" ref="T835:AD835" si="3528">SUM(T264)</f>
        <v>0</v>
      </c>
      <c r="U835" s="800">
        <f t="shared" si="3528"/>
        <v>0</v>
      </c>
      <c r="V835" s="800">
        <f t="shared" si="3528"/>
        <v>0</v>
      </c>
      <c r="W835" s="800">
        <f t="shared" si="3528"/>
        <v>0</v>
      </c>
      <c r="X835" s="800">
        <f t="shared" si="3528"/>
        <v>0</v>
      </c>
      <c r="Y835" s="800">
        <f t="shared" si="3528"/>
        <v>0</v>
      </c>
      <c r="Z835" s="800">
        <f t="shared" si="3528"/>
        <v>0</v>
      </c>
      <c r="AA835" s="800">
        <f t="shared" si="3528"/>
        <v>0</v>
      </c>
      <c r="AB835" s="800">
        <f t="shared" si="3528"/>
        <v>0</v>
      </c>
      <c r="AC835" s="800">
        <f t="shared" si="3528"/>
        <v>0</v>
      </c>
      <c r="AD835" s="800">
        <f t="shared" si="3528"/>
        <v>0</v>
      </c>
      <c r="AE835" s="800"/>
      <c r="AF835" s="800"/>
      <c r="AG835" s="800"/>
      <c r="AH835" s="800"/>
      <c r="AI835" s="800"/>
      <c r="AJ835" s="800"/>
      <c r="AK835" s="799"/>
      <c r="AL835" s="800">
        <f t="shared" ref="AL835:AV835" si="3529">SUM(AL264)</f>
        <v>0</v>
      </c>
      <c r="AM835" s="800">
        <f t="shared" si="3529"/>
        <v>0</v>
      </c>
      <c r="AN835" s="800">
        <f t="shared" si="3529"/>
        <v>0</v>
      </c>
      <c r="AO835" s="800">
        <f t="shared" si="3529"/>
        <v>0</v>
      </c>
      <c r="AP835" s="800">
        <f t="shared" si="3529"/>
        <v>0</v>
      </c>
      <c r="AQ835" s="800">
        <f t="shared" si="3529"/>
        <v>0</v>
      </c>
      <c r="AR835" s="800">
        <f t="shared" si="3529"/>
        <v>0</v>
      </c>
      <c r="AS835" s="800">
        <f t="shared" si="3529"/>
        <v>0</v>
      </c>
      <c r="AT835" s="800">
        <f t="shared" si="3529"/>
        <v>0</v>
      </c>
      <c r="AU835" s="800">
        <f t="shared" si="3529"/>
        <v>0</v>
      </c>
      <c r="AV835" s="800">
        <f t="shared" si="3529"/>
        <v>0</v>
      </c>
      <c r="AW835" s="800"/>
      <c r="AX835" s="800"/>
      <c r="AY835" s="800"/>
      <c r="AZ835" s="800"/>
      <c r="BA835" s="800"/>
      <c r="BB835" s="800"/>
      <c r="BC835" s="799"/>
      <c r="BD835" s="800">
        <f t="shared" ref="BD835:BN835" si="3530">SUM(BD264)</f>
        <v>0</v>
      </c>
      <c r="BE835" s="800">
        <f t="shared" si="3530"/>
        <v>0</v>
      </c>
      <c r="BF835" s="800">
        <f t="shared" si="3530"/>
        <v>0</v>
      </c>
      <c r="BG835" s="800">
        <f t="shared" si="3530"/>
        <v>0</v>
      </c>
      <c r="BH835" s="800">
        <f t="shared" si="3530"/>
        <v>0</v>
      </c>
      <c r="BI835" s="800">
        <f t="shared" si="3530"/>
        <v>0</v>
      </c>
      <c r="BJ835" s="800">
        <f t="shared" si="3530"/>
        <v>0</v>
      </c>
      <c r="BK835" s="800">
        <f t="shared" si="3530"/>
        <v>0</v>
      </c>
      <c r="BL835" s="800">
        <f t="shared" si="3530"/>
        <v>0</v>
      </c>
      <c r="BM835" s="800">
        <f t="shared" si="3530"/>
        <v>0</v>
      </c>
      <c r="BN835" s="800">
        <f t="shared" si="3530"/>
        <v>0</v>
      </c>
      <c r="BO835" s="800"/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484"/>
        <v>0</v>
      </c>
      <c r="CA835" s="615">
        <f t="shared" si="3485"/>
        <v>0</v>
      </c>
      <c r="CB835" s="615">
        <f t="shared" si="3486"/>
        <v>0</v>
      </c>
      <c r="CC835" s="683">
        <f t="shared" si="3487"/>
        <v>0</v>
      </c>
      <c r="CD835" s="1324">
        <f t="shared" si="3513"/>
        <v>0</v>
      </c>
      <c r="CE835" s="1325">
        <f t="shared" si="3514"/>
        <v>0</v>
      </c>
      <c r="CF835" s="1325">
        <f t="shared" si="3514"/>
        <v>0</v>
      </c>
      <c r="CG835" s="1325">
        <f t="shared" si="3514"/>
        <v>0</v>
      </c>
      <c r="CH835" s="1325">
        <f t="shared" si="3514"/>
        <v>0</v>
      </c>
      <c r="CI835" s="1326">
        <f t="shared" si="3514"/>
        <v>0</v>
      </c>
      <c r="CJ835" s="1325">
        <f t="shared" si="3514"/>
        <v>0</v>
      </c>
      <c r="CK835" s="1325">
        <f t="shared" si="3514"/>
        <v>0</v>
      </c>
      <c r="CL835" s="1325">
        <f t="shared" si="3514"/>
        <v>0</v>
      </c>
      <c r="CM835" s="1325">
        <f t="shared" si="3514"/>
        <v>0</v>
      </c>
      <c r="CN835" s="1324">
        <f t="shared" si="3514"/>
        <v>0</v>
      </c>
      <c r="CO835" s="530" t="str">
        <f t="shared" si="3489"/>
        <v/>
      </c>
      <c r="CP835" s="531" t="str">
        <f t="shared" si="3490"/>
        <v/>
      </c>
      <c r="CQ835" s="531">
        <f t="shared" si="3491"/>
        <v>0</v>
      </c>
      <c r="CR835" s="531">
        <f t="shared" si="3492"/>
        <v>0</v>
      </c>
      <c r="CS835" s="531">
        <f t="shared" si="3493"/>
        <v>0</v>
      </c>
      <c r="CT835" s="531">
        <f t="shared" si="3494"/>
        <v>0</v>
      </c>
      <c r="CU835" s="532">
        <f t="shared" si="3495"/>
        <v>0</v>
      </c>
      <c r="CV835" s="532">
        <f t="shared" si="3496"/>
        <v>0</v>
      </c>
      <c r="CW835" s="532">
        <f t="shared" si="3497"/>
        <v>0</v>
      </c>
      <c r="CX835" s="531">
        <f t="shared" si="3498"/>
        <v>0</v>
      </c>
      <c r="CY835" s="531">
        <f t="shared" si="3499"/>
        <v>0</v>
      </c>
      <c r="CZ835" s="531">
        <f t="shared" si="3500"/>
        <v>0</v>
      </c>
      <c r="DA835" s="531">
        <f t="shared" si="3501"/>
        <v>0</v>
      </c>
      <c r="DB835" s="531" t="str">
        <f t="shared" si="3502"/>
        <v/>
      </c>
      <c r="DC835" s="530" t="str">
        <f t="shared" si="3503"/>
        <v/>
      </c>
      <c r="DD835" s="529" t="str">
        <f t="shared" si="3504"/>
        <v/>
      </c>
      <c r="DE835" s="645">
        <f t="shared" si="3505"/>
        <v>17</v>
      </c>
      <c r="DF835" s="99">
        <f t="shared" si="3506"/>
        <v>11</v>
      </c>
      <c r="DG835" s="99">
        <f t="shared" si="3507"/>
        <v>11</v>
      </c>
      <c r="DH835" s="99">
        <f t="shared" si="3508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2"/>
      <c r="DR835" s="476"/>
    </row>
    <row r="836" spans="1:122" s="478" customFormat="1" ht="15.75" customHeight="1">
      <c r="A836" s="610" t="str">
        <f>A265</f>
        <v>Cowpeas: kg produced</v>
      </c>
      <c r="B836" s="800">
        <f t="shared" ref="B836:R836" si="3531">SUM(B271)</f>
        <v>0</v>
      </c>
      <c r="C836" s="800">
        <f t="shared" si="3531"/>
        <v>0</v>
      </c>
      <c r="D836" s="800">
        <f t="shared" si="3531"/>
        <v>0</v>
      </c>
      <c r="E836" s="800">
        <f t="shared" si="3531"/>
        <v>0</v>
      </c>
      <c r="F836" s="800">
        <f t="shared" si="3531"/>
        <v>0</v>
      </c>
      <c r="G836" s="800">
        <f t="shared" si="3531"/>
        <v>0</v>
      </c>
      <c r="H836" s="800">
        <f t="shared" si="3531"/>
        <v>0</v>
      </c>
      <c r="I836" s="800">
        <f t="shared" si="3531"/>
        <v>0</v>
      </c>
      <c r="J836" s="800">
        <f t="shared" si="3531"/>
        <v>0</v>
      </c>
      <c r="K836" s="800">
        <f t="shared" si="3531"/>
        <v>0</v>
      </c>
      <c r="L836" s="800">
        <f t="shared" si="3531"/>
        <v>0</v>
      </c>
      <c r="M836" s="800">
        <f t="shared" si="3531"/>
        <v>0</v>
      </c>
      <c r="N836" s="800">
        <f t="shared" si="3531"/>
        <v>0</v>
      </c>
      <c r="O836" s="800">
        <f t="shared" si="3531"/>
        <v>0</v>
      </c>
      <c r="P836" s="800">
        <f t="shared" si="3531"/>
        <v>0</v>
      </c>
      <c r="Q836" s="800">
        <f t="shared" si="3531"/>
        <v>0</v>
      </c>
      <c r="R836" s="800">
        <f t="shared" si="3531"/>
        <v>0</v>
      </c>
      <c r="S836" s="799"/>
      <c r="T836" s="800">
        <f t="shared" ref="T836:AD836" si="3532">SUM(T271)</f>
        <v>0</v>
      </c>
      <c r="U836" s="800">
        <f t="shared" si="3532"/>
        <v>0</v>
      </c>
      <c r="V836" s="800">
        <f t="shared" si="3532"/>
        <v>0</v>
      </c>
      <c r="W836" s="800">
        <f t="shared" si="3532"/>
        <v>0</v>
      </c>
      <c r="X836" s="800">
        <f t="shared" si="3532"/>
        <v>0</v>
      </c>
      <c r="Y836" s="800">
        <f t="shared" si="3532"/>
        <v>0</v>
      </c>
      <c r="Z836" s="800">
        <f t="shared" si="3532"/>
        <v>0</v>
      </c>
      <c r="AA836" s="800">
        <f t="shared" si="3532"/>
        <v>0</v>
      </c>
      <c r="AB836" s="800">
        <f t="shared" si="3532"/>
        <v>0</v>
      </c>
      <c r="AC836" s="800">
        <f t="shared" si="3532"/>
        <v>0</v>
      </c>
      <c r="AD836" s="800">
        <f t="shared" si="3532"/>
        <v>0</v>
      </c>
      <c r="AE836" s="800"/>
      <c r="AF836" s="800"/>
      <c r="AG836" s="800"/>
      <c r="AH836" s="800"/>
      <c r="AI836" s="800"/>
      <c r="AJ836" s="800"/>
      <c r="AK836" s="799"/>
      <c r="AL836" s="800">
        <f t="shared" ref="AL836:AV836" si="3533">SUM(AL271)</f>
        <v>0</v>
      </c>
      <c r="AM836" s="800">
        <f t="shared" si="3533"/>
        <v>0</v>
      </c>
      <c r="AN836" s="800">
        <f t="shared" si="3533"/>
        <v>0</v>
      </c>
      <c r="AO836" s="800">
        <f t="shared" si="3533"/>
        <v>0</v>
      </c>
      <c r="AP836" s="800">
        <f t="shared" si="3533"/>
        <v>0</v>
      </c>
      <c r="AQ836" s="800">
        <f t="shared" si="3533"/>
        <v>0</v>
      </c>
      <c r="AR836" s="800">
        <f t="shared" si="3533"/>
        <v>0</v>
      </c>
      <c r="AS836" s="800">
        <f t="shared" si="3533"/>
        <v>0</v>
      </c>
      <c r="AT836" s="800">
        <f t="shared" si="3533"/>
        <v>0</v>
      </c>
      <c r="AU836" s="800">
        <f t="shared" si="3533"/>
        <v>0</v>
      </c>
      <c r="AV836" s="800">
        <f t="shared" si="3533"/>
        <v>0</v>
      </c>
      <c r="AW836" s="800"/>
      <c r="AX836" s="800"/>
      <c r="AY836" s="800"/>
      <c r="AZ836" s="800"/>
      <c r="BA836" s="800"/>
      <c r="BB836" s="800"/>
      <c r="BC836" s="799"/>
      <c r="BD836" s="800">
        <f t="shared" ref="BD836:BN836" si="3534">SUM(BD271)</f>
        <v>0</v>
      </c>
      <c r="BE836" s="800">
        <f t="shared" si="3534"/>
        <v>0</v>
      </c>
      <c r="BF836" s="800">
        <f t="shared" si="3534"/>
        <v>0</v>
      </c>
      <c r="BG836" s="800">
        <f t="shared" si="3534"/>
        <v>0</v>
      </c>
      <c r="BH836" s="800">
        <f t="shared" si="3534"/>
        <v>0</v>
      </c>
      <c r="BI836" s="800">
        <f t="shared" si="3534"/>
        <v>0</v>
      </c>
      <c r="BJ836" s="800">
        <f t="shared" si="3534"/>
        <v>0</v>
      </c>
      <c r="BK836" s="800">
        <f t="shared" si="3534"/>
        <v>0</v>
      </c>
      <c r="BL836" s="800">
        <f t="shared" si="3534"/>
        <v>0</v>
      </c>
      <c r="BM836" s="800">
        <f t="shared" si="3534"/>
        <v>0</v>
      </c>
      <c r="BN836" s="800">
        <f t="shared" si="3534"/>
        <v>0</v>
      </c>
      <c r="BO836" s="800"/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484"/>
        <v>0</v>
      </c>
      <c r="CA836" s="615">
        <f t="shared" si="3485"/>
        <v>0</v>
      </c>
      <c r="CB836" s="615">
        <f t="shared" si="3486"/>
        <v>0</v>
      </c>
      <c r="CC836" s="683">
        <f t="shared" si="3487"/>
        <v>0</v>
      </c>
      <c r="CD836" s="1324">
        <f t="shared" si="3513"/>
        <v>0</v>
      </c>
      <c r="CE836" s="1325">
        <f t="shared" si="3514"/>
        <v>0</v>
      </c>
      <c r="CF836" s="1325">
        <f t="shared" si="3514"/>
        <v>0</v>
      </c>
      <c r="CG836" s="1325">
        <f t="shared" si="3514"/>
        <v>0</v>
      </c>
      <c r="CH836" s="1325">
        <f t="shared" si="3514"/>
        <v>0</v>
      </c>
      <c r="CI836" s="1326">
        <f t="shared" si="3514"/>
        <v>0</v>
      </c>
      <c r="CJ836" s="1325">
        <f t="shared" si="3514"/>
        <v>0</v>
      </c>
      <c r="CK836" s="1325">
        <f t="shared" si="3514"/>
        <v>0</v>
      </c>
      <c r="CL836" s="1325">
        <f t="shared" si="3514"/>
        <v>0</v>
      </c>
      <c r="CM836" s="1325">
        <f t="shared" si="3514"/>
        <v>0</v>
      </c>
      <c r="CN836" s="1324">
        <f t="shared" si="3514"/>
        <v>0</v>
      </c>
      <c r="CO836" s="530" t="str">
        <f t="shared" si="3489"/>
        <v/>
      </c>
      <c r="CP836" s="531" t="str">
        <f t="shared" si="3490"/>
        <v/>
      </c>
      <c r="CQ836" s="531">
        <f t="shared" si="3491"/>
        <v>0</v>
      </c>
      <c r="CR836" s="531">
        <f t="shared" si="3492"/>
        <v>0</v>
      </c>
      <c r="CS836" s="531">
        <f t="shared" si="3493"/>
        <v>0</v>
      </c>
      <c r="CT836" s="531">
        <f t="shared" si="3494"/>
        <v>0</v>
      </c>
      <c r="CU836" s="532">
        <f t="shared" si="3495"/>
        <v>0</v>
      </c>
      <c r="CV836" s="532">
        <f t="shared" si="3496"/>
        <v>0</v>
      </c>
      <c r="CW836" s="532">
        <f t="shared" si="3497"/>
        <v>0</v>
      </c>
      <c r="CX836" s="531">
        <f t="shared" si="3498"/>
        <v>0</v>
      </c>
      <c r="CY836" s="531">
        <f t="shared" si="3499"/>
        <v>0</v>
      </c>
      <c r="CZ836" s="531">
        <f t="shared" si="3500"/>
        <v>0</v>
      </c>
      <c r="DA836" s="531">
        <f t="shared" si="3501"/>
        <v>0</v>
      </c>
      <c r="DB836" s="531" t="str">
        <f t="shared" si="3502"/>
        <v/>
      </c>
      <c r="DC836" s="530" t="str">
        <f t="shared" si="3503"/>
        <v/>
      </c>
      <c r="DD836" s="529" t="str">
        <f t="shared" si="3504"/>
        <v/>
      </c>
      <c r="DE836" s="645">
        <f t="shared" si="3505"/>
        <v>17</v>
      </c>
      <c r="DF836" s="99">
        <f t="shared" si="3506"/>
        <v>11</v>
      </c>
      <c r="DG836" s="99">
        <f t="shared" si="3507"/>
        <v>11</v>
      </c>
      <c r="DH836" s="99">
        <f t="shared" si="3508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2"/>
      <c r="DR836" s="476"/>
    </row>
    <row r="837" spans="1:122" s="478" customFormat="1" ht="15.75" customHeight="1">
      <c r="A837" s="610" t="str">
        <f>A272</f>
        <v>Beans: kg produced</v>
      </c>
      <c r="B837" s="800">
        <f t="shared" ref="B837:R837" si="3535">SUM(B278)</f>
        <v>0</v>
      </c>
      <c r="C837" s="800">
        <f t="shared" si="3535"/>
        <v>0</v>
      </c>
      <c r="D837" s="800">
        <f t="shared" si="3535"/>
        <v>0</v>
      </c>
      <c r="E837" s="800">
        <f t="shared" si="3535"/>
        <v>0</v>
      </c>
      <c r="F837" s="800">
        <f t="shared" si="3535"/>
        <v>0</v>
      </c>
      <c r="G837" s="800">
        <f t="shared" si="3535"/>
        <v>0</v>
      </c>
      <c r="H837" s="800">
        <f t="shared" si="3535"/>
        <v>0</v>
      </c>
      <c r="I837" s="800">
        <f t="shared" si="3535"/>
        <v>0</v>
      </c>
      <c r="J837" s="800">
        <f t="shared" si="3535"/>
        <v>0</v>
      </c>
      <c r="K837" s="800">
        <f t="shared" si="3535"/>
        <v>0</v>
      </c>
      <c r="L837" s="800">
        <f t="shared" si="3535"/>
        <v>0</v>
      </c>
      <c r="M837" s="800">
        <f t="shared" si="3535"/>
        <v>0</v>
      </c>
      <c r="N837" s="800">
        <f t="shared" si="3535"/>
        <v>0</v>
      </c>
      <c r="O837" s="800">
        <f t="shared" si="3535"/>
        <v>0</v>
      </c>
      <c r="P837" s="800">
        <f t="shared" si="3535"/>
        <v>0</v>
      </c>
      <c r="Q837" s="800">
        <f t="shared" si="3535"/>
        <v>0</v>
      </c>
      <c r="R837" s="800">
        <f t="shared" si="3535"/>
        <v>0</v>
      </c>
      <c r="S837" s="799"/>
      <c r="T837" s="800">
        <f t="shared" ref="T837:AD837" si="3536">SUM(T278)</f>
        <v>1.4729402241594023E-2</v>
      </c>
      <c r="U837" s="800">
        <f t="shared" si="3536"/>
        <v>3.6823505603985056E-2</v>
      </c>
      <c r="V837" s="800">
        <f t="shared" si="3536"/>
        <v>6.3126009606831535E-3</v>
      </c>
      <c r="W837" s="800">
        <f t="shared" si="3536"/>
        <v>2.2094103362391038E-2</v>
      </c>
      <c r="X837" s="800">
        <f t="shared" si="3536"/>
        <v>2.9458804483188047E-2</v>
      </c>
      <c r="Y837" s="800">
        <f t="shared" si="3536"/>
        <v>3.6823505603985056E-2</v>
      </c>
      <c r="Z837" s="800">
        <f t="shared" si="3536"/>
        <v>0</v>
      </c>
      <c r="AA837" s="800">
        <f t="shared" si="3536"/>
        <v>0</v>
      </c>
      <c r="AB837" s="800">
        <f t="shared" si="3536"/>
        <v>2.2094103362391038E-2</v>
      </c>
      <c r="AC837" s="800">
        <f t="shared" si="3536"/>
        <v>3.5350565379825657E-2</v>
      </c>
      <c r="AD837" s="800">
        <f t="shared" si="3536"/>
        <v>1.7675282689912829E-2</v>
      </c>
      <c r="AE837" s="800"/>
      <c r="AF837" s="800"/>
      <c r="AG837" s="800"/>
      <c r="AH837" s="800"/>
      <c r="AI837" s="800"/>
      <c r="AJ837" s="800"/>
      <c r="AK837" s="799"/>
      <c r="AL837" s="800">
        <f t="shared" ref="AL837:AV837" si="3537">SUM(AL278)</f>
        <v>5.413055323785803E-2</v>
      </c>
      <c r="AM837" s="800">
        <f t="shared" si="3537"/>
        <v>8.5725121046077227E-2</v>
      </c>
      <c r="AN837" s="800">
        <f t="shared" si="3537"/>
        <v>0.10384228580323786</v>
      </c>
      <c r="AO837" s="800">
        <f t="shared" si="3537"/>
        <v>6.0600969222558261E-2</v>
      </c>
      <c r="AP837" s="800">
        <f t="shared" si="3537"/>
        <v>2.5250403842732614E-2</v>
      </c>
      <c r="AQ837" s="800">
        <f t="shared" si="3537"/>
        <v>2.9458804483188047E-2</v>
      </c>
      <c r="AR837" s="800">
        <f t="shared" si="3537"/>
        <v>0.12625201921366305</v>
      </c>
      <c r="AS837" s="800">
        <f t="shared" si="3537"/>
        <v>3.6823505603985056E-2</v>
      </c>
      <c r="AT837" s="800">
        <f t="shared" si="3537"/>
        <v>6.3631017683686189E-2</v>
      </c>
      <c r="AU837" s="800">
        <f t="shared" si="3537"/>
        <v>5.0500807685465228E-2</v>
      </c>
      <c r="AV837" s="800">
        <f t="shared" si="3537"/>
        <v>3.6823505603985056E-2</v>
      </c>
      <c r="AW837" s="800"/>
      <c r="AX837" s="800"/>
      <c r="AY837" s="800"/>
      <c r="AZ837" s="800"/>
      <c r="BA837" s="800"/>
      <c r="BB837" s="800"/>
      <c r="BC837" s="799"/>
      <c r="BD837" s="800">
        <f t="shared" ref="BD837:BN837" si="3538">SUM(BD278)</f>
        <v>7.3647011207970112E-2</v>
      </c>
      <c r="BE837" s="800">
        <f t="shared" si="3538"/>
        <v>0.11783521793275219</v>
      </c>
      <c r="BF837" s="800">
        <f t="shared" si="3538"/>
        <v>0.26512924034869245</v>
      </c>
      <c r="BG837" s="800">
        <f t="shared" si="3538"/>
        <v>3.6823505603985056E-2</v>
      </c>
      <c r="BH837" s="800">
        <f t="shared" si="3538"/>
        <v>8.8376413449564123E-2</v>
      </c>
      <c r="BI837" s="800">
        <f t="shared" si="3538"/>
        <v>0.14729402241594022</v>
      </c>
      <c r="BJ837" s="800">
        <f t="shared" si="3538"/>
        <v>0.17675282689912825</v>
      </c>
      <c r="BK837" s="800">
        <f t="shared" si="3538"/>
        <v>7.7329361768368618E-2</v>
      </c>
      <c r="BL837" s="800">
        <f t="shared" si="3538"/>
        <v>0.14729402241594022</v>
      </c>
      <c r="BM837" s="800">
        <f t="shared" si="3538"/>
        <v>6.6282310087173099E-2</v>
      </c>
      <c r="BN837" s="800">
        <f t="shared" si="3538"/>
        <v>0.24855866282689915</v>
      </c>
      <c r="BO837" s="800"/>
      <c r="BP837" s="800"/>
      <c r="BQ837" s="800"/>
      <c r="BR837" s="800"/>
      <c r="BS837" s="800"/>
      <c r="BT837" s="800"/>
      <c r="BU837" s="799"/>
      <c r="BV837" s="800">
        <f>SUM(BV278)</f>
        <v>0</v>
      </c>
      <c r="BW837" s="800">
        <f>SUM(BW278)</f>
        <v>2.9458804483188047E-2</v>
      </c>
      <c r="BX837" s="800">
        <f>SUM(BX278)</f>
        <v>6.9964660647571605E-2</v>
      </c>
      <c r="BY837" s="800">
        <f>SUM(BY278)</f>
        <v>0.18411752801992529</v>
      </c>
      <c r="BZ837" s="615">
        <f t="shared" si="3484"/>
        <v>0</v>
      </c>
      <c r="CA837" s="615">
        <f t="shared" si="3485"/>
        <v>2.0504263120441207E-2</v>
      </c>
      <c r="CB837" s="615">
        <f t="shared" si="3486"/>
        <v>5.7948507818893456E-2</v>
      </c>
      <c r="CC837" s="683">
        <f t="shared" si="3487"/>
        <v>0.12704109433374844</v>
      </c>
      <c r="CD837" s="1324">
        <f t="shared" si="3513"/>
        <v>3.6823505603985056E-2</v>
      </c>
      <c r="CE837" s="1325">
        <f t="shared" si="3514"/>
        <v>6.6282310087173099E-2</v>
      </c>
      <c r="CF837" s="1325">
        <f t="shared" si="3514"/>
        <v>7.3647011207970112E-2</v>
      </c>
      <c r="CG837" s="1325">
        <f t="shared" si="3514"/>
        <v>7.7329361768368618E-2</v>
      </c>
      <c r="CH837" s="1325">
        <f t="shared" si="3514"/>
        <v>8.8376413449564123E-2</v>
      </c>
      <c r="CI837" s="1326">
        <f t="shared" si="3514"/>
        <v>0.11783521793275219</v>
      </c>
      <c r="CJ837" s="1325">
        <f t="shared" si="3514"/>
        <v>0.14729402241594022</v>
      </c>
      <c r="CK837" s="1325">
        <f t="shared" si="3514"/>
        <v>0.14729402241594022</v>
      </c>
      <c r="CL837" s="1325">
        <f t="shared" si="3514"/>
        <v>0.17675282689912825</v>
      </c>
      <c r="CM837" s="1325">
        <f t="shared" si="3514"/>
        <v>0.24855866282689915</v>
      </c>
      <c r="CN837" s="1324">
        <f t="shared" si="3514"/>
        <v>0.26512924034869245</v>
      </c>
      <c r="CO837" s="530" t="str">
        <f t="shared" si="3489"/>
        <v/>
      </c>
      <c r="CP837" s="531" t="str">
        <f t="shared" si="3490"/>
        <v/>
      </c>
      <c r="CQ837" s="531">
        <f t="shared" si="3491"/>
        <v>3.6823505603985056E-2</v>
      </c>
      <c r="CR837" s="531">
        <f t="shared" si="3492"/>
        <v>6.6282310087173099E-2</v>
      </c>
      <c r="CS837" s="531">
        <f t="shared" si="3493"/>
        <v>7.3647011207970112E-2</v>
      </c>
      <c r="CT837" s="531">
        <f t="shared" si="3494"/>
        <v>7.7329361768368618E-2</v>
      </c>
      <c r="CU837" s="532">
        <f t="shared" si="3495"/>
        <v>8.8376413449564123E-2</v>
      </c>
      <c r="CV837" s="532">
        <f t="shared" si="3496"/>
        <v>0.11783521793275219</v>
      </c>
      <c r="CW837" s="532">
        <f t="shared" si="3497"/>
        <v>0.14729402241594022</v>
      </c>
      <c r="CX837" s="531">
        <f t="shared" si="3498"/>
        <v>0.14729402241594022</v>
      </c>
      <c r="CY837" s="531">
        <f t="shared" si="3499"/>
        <v>0.17675282689912825</v>
      </c>
      <c r="CZ837" s="531">
        <f t="shared" si="3500"/>
        <v>0.24855866282689915</v>
      </c>
      <c r="DA837" s="531">
        <f t="shared" si="3501"/>
        <v>0.26512924034869245</v>
      </c>
      <c r="DB837" s="531" t="str">
        <f t="shared" si="3502"/>
        <v/>
      </c>
      <c r="DC837" s="530" t="str">
        <f t="shared" si="3503"/>
        <v/>
      </c>
      <c r="DD837" s="529" t="str">
        <f t="shared" si="3504"/>
        <v/>
      </c>
      <c r="DE837" s="645">
        <f t="shared" si="3505"/>
        <v>17</v>
      </c>
      <c r="DF837" s="99">
        <f t="shared" si="3506"/>
        <v>11</v>
      </c>
      <c r="DG837" s="99">
        <f t="shared" si="3507"/>
        <v>11</v>
      </c>
      <c r="DH837" s="99">
        <f t="shared" si="3508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2"/>
      <c r="DR837" s="476"/>
    </row>
    <row r="838" spans="1:122" s="478" customFormat="1" ht="15.75" customHeight="1">
      <c r="A838" s="610" t="str">
        <f>A279</f>
        <v>Millet: kg produced</v>
      </c>
      <c r="B838" s="800">
        <f t="shared" ref="B838:R838" si="3539">SUM(B285)</f>
        <v>0</v>
      </c>
      <c r="C838" s="800">
        <f t="shared" si="3539"/>
        <v>0</v>
      </c>
      <c r="D838" s="800">
        <f t="shared" si="3539"/>
        <v>0</v>
      </c>
      <c r="E838" s="800">
        <f t="shared" si="3539"/>
        <v>0</v>
      </c>
      <c r="F838" s="800">
        <f t="shared" si="3539"/>
        <v>0</v>
      </c>
      <c r="G838" s="800">
        <f t="shared" si="3539"/>
        <v>0</v>
      </c>
      <c r="H838" s="800">
        <f t="shared" si="3539"/>
        <v>0</v>
      </c>
      <c r="I838" s="800">
        <f t="shared" si="3539"/>
        <v>0</v>
      </c>
      <c r="J838" s="800">
        <f t="shared" si="3539"/>
        <v>0</v>
      </c>
      <c r="K838" s="800">
        <f t="shared" si="3539"/>
        <v>0</v>
      </c>
      <c r="L838" s="800">
        <f t="shared" si="3539"/>
        <v>0</v>
      </c>
      <c r="M838" s="800">
        <f t="shared" si="3539"/>
        <v>0</v>
      </c>
      <c r="N838" s="800">
        <f t="shared" si="3539"/>
        <v>0</v>
      </c>
      <c r="O838" s="800">
        <f t="shared" si="3539"/>
        <v>0</v>
      </c>
      <c r="P838" s="800">
        <f t="shared" si="3539"/>
        <v>0</v>
      </c>
      <c r="Q838" s="800">
        <f t="shared" si="3539"/>
        <v>0</v>
      </c>
      <c r="R838" s="800">
        <f t="shared" si="3539"/>
        <v>0</v>
      </c>
      <c r="S838" s="799"/>
      <c r="T838" s="800">
        <f t="shared" ref="T838:AD838" si="3540">SUM(T285)</f>
        <v>0</v>
      </c>
      <c r="U838" s="800">
        <f t="shared" si="3540"/>
        <v>0</v>
      </c>
      <c r="V838" s="800">
        <f t="shared" si="3540"/>
        <v>0</v>
      </c>
      <c r="W838" s="800">
        <f t="shared" si="3540"/>
        <v>0</v>
      </c>
      <c r="X838" s="800">
        <f t="shared" si="3540"/>
        <v>0</v>
      </c>
      <c r="Y838" s="800">
        <f t="shared" si="3540"/>
        <v>0</v>
      </c>
      <c r="Z838" s="800">
        <f t="shared" si="3540"/>
        <v>0</v>
      </c>
      <c r="AA838" s="800">
        <f t="shared" si="3540"/>
        <v>0</v>
      </c>
      <c r="AB838" s="800">
        <f t="shared" si="3540"/>
        <v>0</v>
      </c>
      <c r="AC838" s="800">
        <f t="shared" si="3540"/>
        <v>0</v>
      </c>
      <c r="AD838" s="800">
        <f t="shared" si="3540"/>
        <v>0</v>
      </c>
      <c r="AE838" s="800"/>
      <c r="AF838" s="800"/>
      <c r="AG838" s="800"/>
      <c r="AH838" s="800"/>
      <c r="AI838" s="800"/>
      <c r="AJ838" s="800"/>
      <c r="AK838" s="799"/>
      <c r="AL838" s="800">
        <f t="shared" ref="AL838:AV838" si="3541">SUM(AL285)</f>
        <v>0</v>
      </c>
      <c r="AM838" s="800">
        <f t="shared" si="3541"/>
        <v>0</v>
      </c>
      <c r="AN838" s="800">
        <f t="shared" si="3541"/>
        <v>0</v>
      </c>
      <c r="AO838" s="800">
        <f t="shared" si="3541"/>
        <v>0</v>
      </c>
      <c r="AP838" s="800">
        <f t="shared" si="3541"/>
        <v>0</v>
      </c>
      <c r="AQ838" s="800">
        <f t="shared" si="3541"/>
        <v>0</v>
      </c>
      <c r="AR838" s="800">
        <f t="shared" si="3541"/>
        <v>0</v>
      </c>
      <c r="AS838" s="800">
        <f t="shared" si="3541"/>
        <v>0</v>
      </c>
      <c r="AT838" s="800">
        <f t="shared" si="3541"/>
        <v>0</v>
      </c>
      <c r="AU838" s="800">
        <f t="shared" si="3541"/>
        <v>0</v>
      </c>
      <c r="AV838" s="800">
        <f t="shared" si="3541"/>
        <v>0</v>
      </c>
      <c r="AW838" s="800"/>
      <c r="AX838" s="800"/>
      <c r="AY838" s="800"/>
      <c r="AZ838" s="800"/>
      <c r="BA838" s="800"/>
      <c r="BB838" s="800"/>
      <c r="BC838" s="799"/>
      <c r="BD838" s="800">
        <f t="shared" ref="BD838:BN838" si="3542">SUM(BD285)</f>
        <v>0</v>
      </c>
      <c r="BE838" s="800">
        <f t="shared" si="3542"/>
        <v>0</v>
      </c>
      <c r="BF838" s="800">
        <f t="shared" si="3542"/>
        <v>0</v>
      </c>
      <c r="BG838" s="800">
        <f t="shared" si="3542"/>
        <v>0</v>
      </c>
      <c r="BH838" s="800">
        <f t="shared" si="3542"/>
        <v>0</v>
      </c>
      <c r="BI838" s="800">
        <f t="shared" si="3542"/>
        <v>0</v>
      </c>
      <c r="BJ838" s="800">
        <f t="shared" si="3542"/>
        <v>0</v>
      </c>
      <c r="BK838" s="800">
        <f t="shared" si="3542"/>
        <v>0</v>
      </c>
      <c r="BL838" s="800">
        <f t="shared" si="3542"/>
        <v>0</v>
      </c>
      <c r="BM838" s="800">
        <f t="shared" si="3542"/>
        <v>0</v>
      </c>
      <c r="BN838" s="800">
        <f t="shared" si="3542"/>
        <v>0</v>
      </c>
      <c r="BO838" s="800"/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484"/>
        <v>0</v>
      </c>
      <c r="CA838" s="615">
        <f t="shared" si="3485"/>
        <v>0</v>
      </c>
      <c r="CB838" s="615">
        <f t="shared" si="3486"/>
        <v>0</v>
      </c>
      <c r="CC838" s="683">
        <f t="shared" si="3487"/>
        <v>0</v>
      </c>
      <c r="CD838" s="1324">
        <f t="shared" si="3513"/>
        <v>0</v>
      </c>
      <c r="CE838" s="1325">
        <f t="shared" si="3514"/>
        <v>0</v>
      </c>
      <c r="CF838" s="1325">
        <f t="shared" si="3514"/>
        <v>0</v>
      </c>
      <c r="CG838" s="1325">
        <f t="shared" si="3514"/>
        <v>0</v>
      </c>
      <c r="CH838" s="1325">
        <f t="shared" si="3514"/>
        <v>0</v>
      </c>
      <c r="CI838" s="1326">
        <f t="shared" si="3514"/>
        <v>0</v>
      </c>
      <c r="CJ838" s="1325">
        <f t="shared" si="3514"/>
        <v>0</v>
      </c>
      <c r="CK838" s="1325">
        <f t="shared" si="3514"/>
        <v>0</v>
      </c>
      <c r="CL838" s="1325">
        <f t="shared" si="3514"/>
        <v>0</v>
      </c>
      <c r="CM838" s="1325">
        <f t="shared" si="3514"/>
        <v>0</v>
      </c>
      <c r="CN838" s="1324">
        <f t="shared" si="3514"/>
        <v>0</v>
      </c>
      <c r="CO838" s="530" t="str">
        <f t="shared" si="3489"/>
        <v/>
      </c>
      <c r="CP838" s="531" t="str">
        <f t="shared" si="3490"/>
        <v/>
      </c>
      <c r="CQ838" s="531">
        <f t="shared" si="3491"/>
        <v>0</v>
      </c>
      <c r="CR838" s="531">
        <f t="shared" si="3492"/>
        <v>0</v>
      </c>
      <c r="CS838" s="531">
        <f t="shared" si="3493"/>
        <v>0</v>
      </c>
      <c r="CT838" s="531">
        <f t="shared" si="3494"/>
        <v>0</v>
      </c>
      <c r="CU838" s="532">
        <f t="shared" si="3495"/>
        <v>0</v>
      </c>
      <c r="CV838" s="532">
        <f t="shared" si="3496"/>
        <v>0</v>
      </c>
      <c r="CW838" s="532">
        <f t="shared" si="3497"/>
        <v>0</v>
      </c>
      <c r="CX838" s="531">
        <f t="shared" si="3498"/>
        <v>0</v>
      </c>
      <c r="CY838" s="531">
        <f t="shared" si="3499"/>
        <v>0</v>
      </c>
      <c r="CZ838" s="531">
        <f t="shared" si="3500"/>
        <v>0</v>
      </c>
      <c r="DA838" s="531">
        <f t="shared" si="3501"/>
        <v>0</v>
      </c>
      <c r="DB838" s="531" t="str">
        <f t="shared" si="3502"/>
        <v/>
      </c>
      <c r="DC838" s="530" t="str">
        <f t="shared" si="3503"/>
        <v/>
      </c>
      <c r="DD838" s="529" t="str">
        <f t="shared" si="3504"/>
        <v/>
      </c>
      <c r="DE838" s="645">
        <f t="shared" si="3505"/>
        <v>17</v>
      </c>
      <c r="DF838" s="99">
        <f t="shared" si="3506"/>
        <v>11</v>
      </c>
      <c r="DG838" s="99">
        <f t="shared" si="3507"/>
        <v>11</v>
      </c>
      <c r="DH838" s="99">
        <f t="shared" si="3508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2"/>
      <c r="DR838" s="476"/>
    </row>
    <row r="839" spans="1:122" s="478" customFormat="1" ht="15.75" customHeight="1">
      <c r="A839" s="610" t="str">
        <f>A286</f>
        <v>Finger millet: kg produced</v>
      </c>
      <c r="B839" s="800">
        <f t="shared" ref="B839:R839" si="3543">SUM(B292)</f>
        <v>0</v>
      </c>
      <c r="C839" s="800">
        <f t="shared" si="3543"/>
        <v>0</v>
      </c>
      <c r="D839" s="800">
        <f t="shared" si="3543"/>
        <v>0</v>
      </c>
      <c r="E839" s="800">
        <f t="shared" si="3543"/>
        <v>0</v>
      </c>
      <c r="F839" s="800">
        <f t="shared" si="3543"/>
        <v>0</v>
      </c>
      <c r="G839" s="800">
        <f t="shared" si="3543"/>
        <v>0</v>
      </c>
      <c r="H839" s="800">
        <f t="shared" si="3543"/>
        <v>0</v>
      </c>
      <c r="I839" s="800">
        <f t="shared" si="3543"/>
        <v>0</v>
      </c>
      <c r="J839" s="800">
        <f t="shared" si="3543"/>
        <v>0</v>
      </c>
      <c r="K839" s="800">
        <f t="shared" si="3543"/>
        <v>0</v>
      </c>
      <c r="L839" s="800">
        <f t="shared" si="3543"/>
        <v>0</v>
      </c>
      <c r="M839" s="800">
        <f t="shared" si="3543"/>
        <v>0</v>
      </c>
      <c r="N839" s="800">
        <f t="shared" si="3543"/>
        <v>0</v>
      </c>
      <c r="O839" s="800">
        <f t="shared" si="3543"/>
        <v>0</v>
      </c>
      <c r="P839" s="800">
        <f t="shared" si="3543"/>
        <v>0</v>
      </c>
      <c r="Q839" s="800">
        <f t="shared" si="3543"/>
        <v>0</v>
      </c>
      <c r="R839" s="800">
        <f t="shared" si="3543"/>
        <v>0</v>
      </c>
      <c r="S839" s="799"/>
      <c r="T839" s="800">
        <f t="shared" ref="T839:AD839" si="3544">SUM(T292)</f>
        <v>0</v>
      </c>
      <c r="U839" s="800">
        <f t="shared" si="3544"/>
        <v>0</v>
      </c>
      <c r="V839" s="800">
        <f t="shared" si="3544"/>
        <v>0</v>
      </c>
      <c r="W839" s="800">
        <f t="shared" si="3544"/>
        <v>0</v>
      </c>
      <c r="X839" s="800">
        <f t="shared" si="3544"/>
        <v>0</v>
      </c>
      <c r="Y839" s="800">
        <f t="shared" si="3544"/>
        <v>0</v>
      </c>
      <c r="Z839" s="800">
        <f t="shared" si="3544"/>
        <v>0</v>
      </c>
      <c r="AA839" s="800">
        <f t="shared" si="3544"/>
        <v>0</v>
      </c>
      <c r="AB839" s="800">
        <f t="shared" si="3544"/>
        <v>0</v>
      </c>
      <c r="AC839" s="800">
        <f t="shared" si="3544"/>
        <v>0</v>
      </c>
      <c r="AD839" s="800">
        <f t="shared" si="3544"/>
        <v>0</v>
      </c>
      <c r="AE839" s="800"/>
      <c r="AF839" s="800"/>
      <c r="AG839" s="800"/>
      <c r="AH839" s="800"/>
      <c r="AI839" s="800"/>
      <c r="AJ839" s="800"/>
      <c r="AK839" s="799"/>
      <c r="AL839" s="800">
        <f t="shared" ref="AL839:AV839" si="3545">SUM(AL292)</f>
        <v>0</v>
      </c>
      <c r="AM839" s="800">
        <f t="shared" si="3545"/>
        <v>0</v>
      </c>
      <c r="AN839" s="800">
        <f t="shared" si="3545"/>
        <v>0</v>
      </c>
      <c r="AO839" s="800">
        <f t="shared" si="3545"/>
        <v>0</v>
      </c>
      <c r="AP839" s="800">
        <f t="shared" si="3545"/>
        <v>0</v>
      </c>
      <c r="AQ839" s="800">
        <f t="shared" si="3545"/>
        <v>0</v>
      </c>
      <c r="AR839" s="800">
        <f t="shared" si="3545"/>
        <v>0</v>
      </c>
      <c r="AS839" s="800">
        <f t="shared" si="3545"/>
        <v>0</v>
      </c>
      <c r="AT839" s="800">
        <f t="shared" si="3545"/>
        <v>0</v>
      </c>
      <c r="AU839" s="800">
        <f t="shared" si="3545"/>
        <v>0</v>
      </c>
      <c r="AV839" s="800">
        <f t="shared" si="3545"/>
        <v>0</v>
      </c>
      <c r="AW839" s="800"/>
      <c r="AX839" s="800"/>
      <c r="AY839" s="800"/>
      <c r="AZ839" s="800"/>
      <c r="BA839" s="800"/>
      <c r="BB839" s="800"/>
      <c r="BC839" s="799"/>
      <c r="BD839" s="800">
        <f t="shared" ref="BD839:BN839" si="3546">SUM(BD292)</f>
        <v>0</v>
      </c>
      <c r="BE839" s="800">
        <f t="shared" si="3546"/>
        <v>0</v>
      </c>
      <c r="BF839" s="800">
        <f t="shared" si="3546"/>
        <v>0</v>
      </c>
      <c r="BG839" s="800">
        <f t="shared" si="3546"/>
        <v>0</v>
      </c>
      <c r="BH839" s="800">
        <f t="shared" si="3546"/>
        <v>0</v>
      </c>
      <c r="BI839" s="800">
        <f t="shared" si="3546"/>
        <v>0</v>
      </c>
      <c r="BJ839" s="800">
        <f t="shared" si="3546"/>
        <v>0</v>
      </c>
      <c r="BK839" s="800">
        <f t="shared" si="3546"/>
        <v>0</v>
      </c>
      <c r="BL839" s="800">
        <f t="shared" si="3546"/>
        <v>0</v>
      </c>
      <c r="BM839" s="800">
        <f t="shared" si="3546"/>
        <v>0</v>
      </c>
      <c r="BN839" s="800">
        <f t="shared" si="3546"/>
        <v>0</v>
      </c>
      <c r="BO839" s="800"/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484"/>
        <v>0</v>
      </c>
      <c r="CA839" s="615">
        <f t="shared" si="3485"/>
        <v>0</v>
      </c>
      <c r="CB839" s="615">
        <f t="shared" si="3486"/>
        <v>0</v>
      </c>
      <c r="CC839" s="683">
        <f t="shared" si="3487"/>
        <v>0</v>
      </c>
      <c r="CD839" s="1324">
        <f t="shared" si="3513"/>
        <v>0</v>
      </c>
      <c r="CE839" s="1325">
        <f t="shared" si="3514"/>
        <v>0</v>
      </c>
      <c r="CF839" s="1325">
        <f t="shared" si="3514"/>
        <v>0</v>
      </c>
      <c r="CG839" s="1325">
        <f t="shared" si="3514"/>
        <v>0</v>
      </c>
      <c r="CH839" s="1325">
        <f t="shared" si="3514"/>
        <v>0</v>
      </c>
      <c r="CI839" s="1326">
        <f t="shared" si="3514"/>
        <v>0</v>
      </c>
      <c r="CJ839" s="1325">
        <f t="shared" si="3514"/>
        <v>0</v>
      </c>
      <c r="CK839" s="1325">
        <f t="shared" si="3514"/>
        <v>0</v>
      </c>
      <c r="CL839" s="1325">
        <f t="shared" si="3514"/>
        <v>0</v>
      </c>
      <c r="CM839" s="1325">
        <f t="shared" si="3514"/>
        <v>0</v>
      </c>
      <c r="CN839" s="1324">
        <f t="shared" si="3514"/>
        <v>0</v>
      </c>
      <c r="CO839" s="530" t="str">
        <f t="shared" si="3489"/>
        <v/>
      </c>
      <c r="CP839" s="531" t="str">
        <f t="shared" si="3490"/>
        <v/>
      </c>
      <c r="CQ839" s="531">
        <f t="shared" si="3491"/>
        <v>0</v>
      </c>
      <c r="CR839" s="531">
        <f t="shared" si="3492"/>
        <v>0</v>
      </c>
      <c r="CS839" s="531">
        <f t="shared" si="3493"/>
        <v>0</v>
      </c>
      <c r="CT839" s="531">
        <f t="shared" si="3494"/>
        <v>0</v>
      </c>
      <c r="CU839" s="532">
        <f t="shared" si="3495"/>
        <v>0</v>
      </c>
      <c r="CV839" s="532">
        <f t="shared" si="3496"/>
        <v>0</v>
      </c>
      <c r="CW839" s="532">
        <f t="shared" si="3497"/>
        <v>0</v>
      </c>
      <c r="CX839" s="531">
        <f t="shared" si="3498"/>
        <v>0</v>
      </c>
      <c r="CY839" s="531">
        <f t="shared" si="3499"/>
        <v>0</v>
      </c>
      <c r="CZ839" s="531">
        <f t="shared" si="3500"/>
        <v>0</v>
      </c>
      <c r="DA839" s="531">
        <f t="shared" si="3501"/>
        <v>0</v>
      </c>
      <c r="DB839" s="531" t="str">
        <f t="shared" si="3502"/>
        <v/>
      </c>
      <c r="DC839" s="530" t="str">
        <f t="shared" si="3503"/>
        <v/>
      </c>
      <c r="DD839" s="529" t="str">
        <f t="shared" si="3504"/>
        <v/>
      </c>
      <c r="DE839" s="645">
        <f t="shared" si="3505"/>
        <v>17</v>
      </c>
      <c r="DF839" s="99">
        <f t="shared" si="3506"/>
        <v>11</v>
      </c>
      <c r="DG839" s="99">
        <f t="shared" si="3507"/>
        <v>11</v>
      </c>
      <c r="DH839" s="99">
        <f t="shared" si="3508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2"/>
      <c r="DR839" s="476"/>
    </row>
    <row r="840" spans="1:122" s="478" customFormat="1" ht="15.75" customHeight="1">
      <c r="A840" s="610" t="str">
        <f>A293</f>
        <v>Wheat: kg produced</v>
      </c>
      <c r="B840" s="800">
        <f t="shared" ref="B840:R840" si="3547">SUM(B299)</f>
        <v>0</v>
      </c>
      <c r="C840" s="800">
        <f t="shared" si="3547"/>
        <v>0</v>
      </c>
      <c r="D840" s="800">
        <f t="shared" si="3547"/>
        <v>0</v>
      </c>
      <c r="E840" s="800">
        <f t="shared" si="3547"/>
        <v>0</v>
      </c>
      <c r="F840" s="800">
        <f t="shared" si="3547"/>
        <v>0</v>
      </c>
      <c r="G840" s="800">
        <f t="shared" si="3547"/>
        <v>0</v>
      </c>
      <c r="H840" s="800">
        <f t="shared" si="3547"/>
        <v>0</v>
      </c>
      <c r="I840" s="800">
        <f t="shared" si="3547"/>
        <v>0</v>
      </c>
      <c r="J840" s="800">
        <f t="shared" si="3547"/>
        <v>0</v>
      </c>
      <c r="K840" s="800">
        <f t="shared" si="3547"/>
        <v>0</v>
      </c>
      <c r="L840" s="800">
        <f t="shared" si="3547"/>
        <v>0</v>
      </c>
      <c r="M840" s="800">
        <f t="shared" si="3547"/>
        <v>0</v>
      </c>
      <c r="N840" s="800">
        <f t="shared" si="3547"/>
        <v>0</v>
      </c>
      <c r="O840" s="800">
        <f t="shared" si="3547"/>
        <v>0</v>
      </c>
      <c r="P840" s="800">
        <f t="shared" si="3547"/>
        <v>0</v>
      </c>
      <c r="Q840" s="800">
        <f t="shared" si="3547"/>
        <v>0</v>
      </c>
      <c r="R840" s="800">
        <f t="shared" si="3547"/>
        <v>0</v>
      </c>
      <c r="S840" s="799"/>
      <c r="T840" s="800">
        <f t="shared" ref="T840:AD840" si="3548">SUM(T299)</f>
        <v>0</v>
      </c>
      <c r="U840" s="800">
        <f t="shared" si="3548"/>
        <v>0</v>
      </c>
      <c r="V840" s="800">
        <f t="shared" si="3548"/>
        <v>0</v>
      </c>
      <c r="W840" s="800">
        <f t="shared" si="3548"/>
        <v>0</v>
      </c>
      <c r="X840" s="800">
        <f t="shared" si="3548"/>
        <v>0</v>
      </c>
      <c r="Y840" s="800">
        <f t="shared" si="3548"/>
        <v>0</v>
      </c>
      <c r="Z840" s="800">
        <f t="shared" si="3548"/>
        <v>0</v>
      </c>
      <c r="AA840" s="800">
        <f t="shared" si="3548"/>
        <v>0</v>
      </c>
      <c r="AB840" s="800">
        <f t="shared" si="3548"/>
        <v>0</v>
      </c>
      <c r="AC840" s="800">
        <f t="shared" si="3548"/>
        <v>0</v>
      </c>
      <c r="AD840" s="800">
        <f t="shared" si="3548"/>
        <v>0</v>
      </c>
      <c r="AE840" s="800"/>
      <c r="AF840" s="800"/>
      <c r="AG840" s="800"/>
      <c r="AH840" s="800"/>
      <c r="AI840" s="800"/>
      <c r="AJ840" s="800"/>
      <c r="AK840" s="799"/>
      <c r="AL840" s="800">
        <f t="shared" ref="AL840:AV840" si="3549">SUM(AL299)</f>
        <v>0</v>
      </c>
      <c r="AM840" s="800">
        <f t="shared" si="3549"/>
        <v>0</v>
      </c>
      <c r="AN840" s="800">
        <f t="shared" si="3549"/>
        <v>0</v>
      </c>
      <c r="AO840" s="800">
        <f t="shared" si="3549"/>
        <v>0</v>
      </c>
      <c r="AP840" s="800">
        <f t="shared" si="3549"/>
        <v>0</v>
      </c>
      <c r="AQ840" s="800">
        <f t="shared" si="3549"/>
        <v>0</v>
      </c>
      <c r="AR840" s="800">
        <f t="shared" si="3549"/>
        <v>0</v>
      </c>
      <c r="AS840" s="800">
        <f t="shared" si="3549"/>
        <v>0</v>
      </c>
      <c r="AT840" s="800">
        <f t="shared" si="3549"/>
        <v>0</v>
      </c>
      <c r="AU840" s="800">
        <f t="shared" si="3549"/>
        <v>0</v>
      </c>
      <c r="AV840" s="800">
        <f t="shared" si="3549"/>
        <v>0</v>
      </c>
      <c r="AW840" s="800"/>
      <c r="AX840" s="800"/>
      <c r="AY840" s="800"/>
      <c r="AZ840" s="800"/>
      <c r="BA840" s="800"/>
      <c r="BB840" s="800"/>
      <c r="BC840" s="799"/>
      <c r="BD840" s="800">
        <f t="shared" ref="BD840:BN840" si="3550">SUM(BD299)</f>
        <v>0</v>
      </c>
      <c r="BE840" s="800">
        <f t="shared" si="3550"/>
        <v>0</v>
      </c>
      <c r="BF840" s="800">
        <f t="shared" si="3550"/>
        <v>0</v>
      </c>
      <c r="BG840" s="800">
        <f t="shared" si="3550"/>
        <v>0</v>
      </c>
      <c r="BH840" s="800">
        <f t="shared" si="3550"/>
        <v>0</v>
      </c>
      <c r="BI840" s="800">
        <f t="shared" si="3550"/>
        <v>0</v>
      </c>
      <c r="BJ840" s="800">
        <f t="shared" si="3550"/>
        <v>0</v>
      </c>
      <c r="BK840" s="800">
        <f t="shared" si="3550"/>
        <v>0</v>
      </c>
      <c r="BL840" s="800">
        <f t="shared" si="3550"/>
        <v>0</v>
      </c>
      <c r="BM840" s="800">
        <f t="shared" si="3550"/>
        <v>0</v>
      </c>
      <c r="BN840" s="800">
        <f t="shared" si="3550"/>
        <v>0</v>
      </c>
      <c r="BO840" s="800"/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484"/>
        <v>0</v>
      </c>
      <c r="CA840" s="615">
        <f t="shared" si="3485"/>
        <v>0</v>
      </c>
      <c r="CB840" s="615">
        <f t="shared" si="3486"/>
        <v>0</v>
      </c>
      <c r="CC840" s="683">
        <f t="shared" si="3487"/>
        <v>0</v>
      </c>
      <c r="CD840" s="1324">
        <f t="shared" si="3513"/>
        <v>0</v>
      </c>
      <c r="CE840" s="1325">
        <f t="shared" si="3514"/>
        <v>0</v>
      </c>
      <c r="CF840" s="1325">
        <f t="shared" si="3514"/>
        <v>0</v>
      </c>
      <c r="CG840" s="1325">
        <f t="shared" si="3514"/>
        <v>0</v>
      </c>
      <c r="CH840" s="1325">
        <f t="shared" si="3514"/>
        <v>0</v>
      </c>
      <c r="CI840" s="1326">
        <f t="shared" si="3514"/>
        <v>0</v>
      </c>
      <c r="CJ840" s="1325">
        <f t="shared" si="3514"/>
        <v>0</v>
      </c>
      <c r="CK840" s="1325">
        <f t="shared" si="3514"/>
        <v>0</v>
      </c>
      <c r="CL840" s="1325">
        <f t="shared" si="3514"/>
        <v>0</v>
      </c>
      <c r="CM840" s="1325">
        <f t="shared" si="3514"/>
        <v>0</v>
      </c>
      <c r="CN840" s="1324">
        <f t="shared" si="3514"/>
        <v>0</v>
      </c>
      <c r="CO840" s="530" t="str">
        <f t="shared" si="3489"/>
        <v/>
      </c>
      <c r="CP840" s="531" t="str">
        <f t="shared" si="3490"/>
        <v/>
      </c>
      <c r="CQ840" s="531">
        <f t="shared" si="3491"/>
        <v>0</v>
      </c>
      <c r="CR840" s="531">
        <f t="shared" si="3492"/>
        <v>0</v>
      </c>
      <c r="CS840" s="531">
        <f t="shared" si="3493"/>
        <v>0</v>
      </c>
      <c r="CT840" s="531">
        <f t="shared" si="3494"/>
        <v>0</v>
      </c>
      <c r="CU840" s="532">
        <f t="shared" si="3495"/>
        <v>0</v>
      </c>
      <c r="CV840" s="532">
        <f t="shared" si="3496"/>
        <v>0</v>
      </c>
      <c r="CW840" s="532">
        <f t="shared" si="3497"/>
        <v>0</v>
      </c>
      <c r="CX840" s="531">
        <f t="shared" si="3498"/>
        <v>0</v>
      </c>
      <c r="CY840" s="531">
        <f t="shared" si="3499"/>
        <v>0</v>
      </c>
      <c r="CZ840" s="531">
        <f t="shared" si="3500"/>
        <v>0</v>
      </c>
      <c r="DA840" s="531">
        <f t="shared" si="3501"/>
        <v>0</v>
      </c>
      <c r="DB840" s="531" t="str">
        <f t="shared" si="3502"/>
        <v/>
      </c>
      <c r="DC840" s="530" t="str">
        <f t="shared" si="3503"/>
        <v/>
      </c>
      <c r="DD840" s="529" t="str">
        <f t="shared" si="3504"/>
        <v/>
      </c>
      <c r="DE840" s="645">
        <f t="shared" si="3505"/>
        <v>17</v>
      </c>
      <c r="DF840" s="99">
        <f t="shared" si="3506"/>
        <v>11</v>
      </c>
      <c r="DG840" s="99">
        <f t="shared" si="3507"/>
        <v>11</v>
      </c>
      <c r="DH840" s="99">
        <f t="shared" si="3508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2"/>
      <c r="DR840" s="476"/>
    </row>
    <row r="841" spans="1:122" s="478" customFormat="1" ht="15.75" customHeight="1">
      <c r="A841" s="798" t="str">
        <f>A300</f>
        <v>Cassava: no. local meas.</v>
      </c>
      <c r="B841" s="800">
        <f t="shared" ref="B841:R841" si="3551">SUM(B309)</f>
        <v>0</v>
      </c>
      <c r="C841" s="800">
        <f t="shared" si="3551"/>
        <v>0</v>
      </c>
      <c r="D841" s="800">
        <f t="shared" si="3551"/>
        <v>0</v>
      </c>
      <c r="E841" s="800">
        <f t="shared" si="3551"/>
        <v>0</v>
      </c>
      <c r="F841" s="800">
        <f t="shared" si="3551"/>
        <v>0</v>
      </c>
      <c r="G841" s="800">
        <f t="shared" si="3551"/>
        <v>0</v>
      </c>
      <c r="H841" s="800">
        <f t="shared" si="3551"/>
        <v>0</v>
      </c>
      <c r="I841" s="800">
        <f t="shared" si="3551"/>
        <v>0</v>
      </c>
      <c r="J841" s="800">
        <f t="shared" si="3551"/>
        <v>0</v>
      </c>
      <c r="K841" s="800">
        <f t="shared" si="3551"/>
        <v>0</v>
      </c>
      <c r="L841" s="800">
        <f t="shared" si="3551"/>
        <v>0</v>
      </c>
      <c r="M841" s="800">
        <f t="shared" si="3551"/>
        <v>0</v>
      </c>
      <c r="N841" s="800">
        <f t="shared" si="3551"/>
        <v>0</v>
      </c>
      <c r="O841" s="800">
        <f t="shared" si="3551"/>
        <v>0</v>
      </c>
      <c r="P841" s="800">
        <f t="shared" si="3551"/>
        <v>0</v>
      </c>
      <c r="Q841" s="800">
        <f t="shared" si="3551"/>
        <v>0</v>
      </c>
      <c r="R841" s="800">
        <f t="shared" si="3551"/>
        <v>0</v>
      </c>
      <c r="S841" s="799"/>
      <c r="T841" s="800">
        <f t="shared" ref="T841:AD841" si="3552">SUM(T309)</f>
        <v>0</v>
      </c>
      <c r="U841" s="800">
        <f t="shared" si="3552"/>
        <v>0</v>
      </c>
      <c r="V841" s="800">
        <f t="shared" si="3552"/>
        <v>0</v>
      </c>
      <c r="W841" s="800">
        <f t="shared" si="3552"/>
        <v>0</v>
      </c>
      <c r="X841" s="800">
        <f t="shared" si="3552"/>
        <v>0</v>
      </c>
      <c r="Y841" s="800">
        <f t="shared" si="3552"/>
        <v>0</v>
      </c>
      <c r="Z841" s="800">
        <f t="shared" si="3552"/>
        <v>0</v>
      </c>
      <c r="AA841" s="800">
        <f t="shared" si="3552"/>
        <v>0</v>
      </c>
      <c r="AB841" s="800">
        <f t="shared" si="3552"/>
        <v>0</v>
      </c>
      <c r="AC841" s="800">
        <f t="shared" si="3552"/>
        <v>0</v>
      </c>
      <c r="AD841" s="800">
        <f t="shared" si="3552"/>
        <v>0</v>
      </c>
      <c r="AE841" s="800"/>
      <c r="AF841" s="800"/>
      <c r="AG841" s="800"/>
      <c r="AH841" s="800"/>
      <c r="AI841" s="800"/>
      <c r="AJ841" s="800"/>
      <c r="AK841" s="799"/>
      <c r="AL841" s="800">
        <f t="shared" ref="AL841:AV841" si="3553">SUM(AL309)</f>
        <v>0</v>
      </c>
      <c r="AM841" s="800">
        <f t="shared" si="3553"/>
        <v>0</v>
      </c>
      <c r="AN841" s="800">
        <f t="shared" si="3553"/>
        <v>0</v>
      </c>
      <c r="AO841" s="800">
        <f t="shared" si="3553"/>
        <v>0</v>
      </c>
      <c r="AP841" s="800">
        <f t="shared" si="3553"/>
        <v>0</v>
      </c>
      <c r="AQ841" s="800">
        <f t="shared" si="3553"/>
        <v>0</v>
      </c>
      <c r="AR841" s="800">
        <f t="shared" si="3553"/>
        <v>0</v>
      </c>
      <c r="AS841" s="800">
        <f t="shared" si="3553"/>
        <v>0</v>
      </c>
      <c r="AT841" s="800">
        <f t="shared" si="3553"/>
        <v>0</v>
      </c>
      <c r="AU841" s="800">
        <f t="shared" si="3553"/>
        <v>0</v>
      </c>
      <c r="AV841" s="800">
        <f t="shared" si="3553"/>
        <v>0</v>
      </c>
      <c r="AW841" s="800"/>
      <c r="AX841" s="800"/>
      <c r="AY841" s="800"/>
      <c r="AZ841" s="800"/>
      <c r="BA841" s="800"/>
      <c r="BB841" s="800"/>
      <c r="BC841" s="799"/>
      <c r="BD841" s="800">
        <f t="shared" ref="BD841:BN841" si="3554">SUM(BD309)</f>
        <v>0</v>
      </c>
      <c r="BE841" s="800">
        <f t="shared" si="3554"/>
        <v>0</v>
      </c>
      <c r="BF841" s="800">
        <f t="shared" si="3554"/>
        <v>0</v>
      </c>
      <c r="BG841" s="800">
        <f t="shared" si="3554"/>
        <v>0</v>
      </c>
      <c r="BH841" s="800">
        <f t="shared" si="3554"/>
        <v>0</v>
      </c>
      <c r="BI841" s="800">
        <f t="shared" si="3554"/>
        <v>0</v>
      </c>
      <c r="BJ841" s="800">
        <f t="shared" si="3554"/>
        <v>0</v>
      </c>
      <c r="BK841" s="800">
        <f t="shared" si="3554"/>
        <v>0</v>
      </c>
      <c r="BL841" s="800">
        <f t="shared" si="3554"/>
        <v>0</v>
      </c>
      <c r="BM841" s="800">
        <f t="shared" si="3554"/>
        <v>0</v>
      </c>
      <c r="BN841" s="800">
        <f t="shared" si="3554"/>
        <v>0</v>
      </c>
      <c r="BO841" s="800"/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484"/>
        <v>0</v>
      </c>
      <c r="CA841" s="615">
        <f t="shared" si="3485"/>
        <v>0</v>
      </c>
      <c r="CB841" s="615">
        <f t="shared" si="3486"/>
        <v>0</v>
      </c>
      <c r="CC841" s="683">
        <f t="shared" si="3487"/>
        <v>0</v>
      </c>
      <c r="CD841" s="1324">
        <f t="shared" si="3513"/>
        <v>0</v>
      </c>
      <c r="CE841" s="1325">
        <f t="shared" si="3514"/>
        <v>0</v>
      </c>
      <c r="CF841" s="1325">
        <f t="shared" si="3514"/>
        <v>0</v>
      </c>
      <c r="CG841" s="1325">
        <f t="shared" si="3514"/>
        <v>0</v>
      </c>
      <c r="CH841" s="1325">
        <f t="shared" si="3514"/>
        <v>0</v>
      </c>
      <c r="CI841" s="1326">
        <f t="shared" si="3514"/>
        <v>0</v>
      </c>
      <c r="CJ841" s="1325">
        <f t="shared" si="3514"/>
        <v>0</v>
      </c>
      <c r="CK841" s="1325">
        <f t="shared" si="3514"/>
        <v>0</v>
      </c>
      <c r="CL841" s="1325">
        <f t="shared" si="3514"/>
        <v>0</v>
      </c>
      <c r="CM841" s="1325">
        <f t="shared" si="3514"/>
        <v>0</v>
      </c>
      <c r="CN841" s="1324">
        <f t="shared" si="3514"/>
        <v>0</v>
      </c>
      <c r="CO841" s="530" t="str">
        <f t="shared" si="3489"/>
        <v/>
      </c>
      <c r="CP841" s="531" t="str">
        <f t="shared" si="3490"/>
        <v/>
      </c>
      <c r="CQ841" s="531">
        <f t="shared" si="3491"/>
        <v>0</v>
      </c>
      <c r="CR841" s="531">
        <f t="shared" si="3492"/>
        <v>0</v>
      </c>
      <c r="CS841" s="531">
        <f t="shared" si="3493"/>
        <v>0</v>
      </c>
      <c r="CT841" s="531">
        <f t="shared" si="3494"/>
        <v>0</v>
      </c>
      <c r="CU841" s="532">
        <f t="shared" si="3495"/>
        <v>0</v>
      </c>
      <c r="CV841" s="532">
        <f t="shared" si="3496"/>
        <v>0</v>
      </c>
      <c r="CW841" s="532">
        <f t="shared" si="3497"/>
        <v>0</v>
      </c>
      <c r="CX841" s="531">
        <f t="shared" si="3498"/>
        <v>0</v>
      </c>
      <c r="CY841" s="531">
        <f t="shared" si="3499"/>
        <v>0</v>
      </c>
      <c r="CZ841" s="531">
        <f t="shared" si="3500"/>
        <v>0</v>
      </c>
      <c r="DA841" s="531">
        <f t="shared" si="3501"/>
        <v>0</v>
      </c>
      <c r="DB841" s="531" t="str">
        <f t="shared" si="3502"/>
        <v/>
      </c>
      <c r="DC841" s="530" t="str">
        <f t="shared" si="3503"/>
        <v/>
      </c>
      <c r="DD841" s="529" t="str">
        <f t="shared" si="3504"/>
        <v/>
      </c>
      <c r="DE841" s="645">
        <f t="shared" si="3505"/>
        <v>17</v>
      </c>
      <c r="DF841" s="99">
        <f t="shared" si="3506"/>
        <v>11</v>
      </c>
      <c r="DG841" s="99">
        <f t="shared" si="3507"/>
        <v>11</v>
      </c>
      <c r="DH841" s="99">
        <f t="shared" si="3508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2"/>
      <c r="DR841" s="476"/>
    </row>
    <row r="842" spans="1:122" s="478" customFormat="1" ht="15.75" customHeight="1">
      <c r="A842" s="610" t="str">
        <f>A310</f>
        <v>Water melon: no. local meas</v>
      </c>
      <c r="B842" s="800">
        <f t="shared" ref="B842:R842" si="3555">SUM(B319)</f>
        <v>0</v>
      </c>
      <c r="C842" s="800">
        <f t="shared" si="3555"/>
        <v>0</v>
      </c>
      <c r="D842" s="800">
        <f t="shared" si="3555"/>
        <v>0</v>
      </c>
      <c r="E842" s="800">
        <f t="shared" si="3555"/>
        <v>0</v>
      </c>
      <c r="F842" s="800">
        <f t="shared" si="3555"/>
        <v>0</v>
      </c>
      <c r="G842" s="800">
        <f t="shared" si="3555"/>
        <v>0</v>
      </c>
      <c r="H842" s="800">
        <f t="shared" si="3555"/>
        <v>0</v>
      </c>
      <c r="I842" s="800">
        <f t="shared" si="3555"/>
        <v>0</v>
      </c>
      <c r="J842" s="800">
        <f t="shared" si="3555"/>
        <v>0</v>
      </c>
      <c r="K842" s="800">
        <f t="shared" si="3555"/>
        <v>0</v>
      </c>
      <c r="L842" s="800">
        <f t="shared" si="3555"/>
        <v>0</v>
      </c>
      <c r="M842" s="800">
        <f t="shared" si="3555"/>
        <v>0</v>
      </c>
      <c r="N842" s="800">
        <f t="shared" si="3555"/>
        <v>0</v>
      </c>
      <c r="O842" s="800">
        <f t="shared" si="3555"/>
        <v>0</v>
      </c>
      <c r="P842" s="800">
        <f t="shared" si="3555"/>
        <v>0</v>
      </c>
      <c r="Q842" s="800">
        <f t="shared" si="3555"/>
        <v>0</v>
      </c>
      <c r="R842" s="800">
        <f t="shared" si="3555"/>
        <v>0</v>
      </c>
      <c r="S842" s="799"/>
      <c r="T842" s="800">
        <f t="shared" ref="T842:AD842" si="3556">SUM(T319)</f>
        <v>0</v>
      </c>
      <c r="U842" s="800">
        <f t="shared" si="3556"/>
        <v>0</v>
      </c>
      <c r="V842" s="800">
        <f t="shared" si="3556"/>
        <v>0</v>
      </c>
      <c r="W842" s="800">
        <f t="shared" si="3556"/>
        <v>0</v>
      </c>
      <c r="X842" s="800">
        <f t="shared" si="3556"/>
        <v>0</v>
      </c>
      <c r="Y842" s="800">
        <f t="shared" si="3556"/>
        <v>0</v>
      </c>
      <c r="Z842" s="800">
        <f t="shared" si="3556"/>
        <v>0</v>
      </c>
      <c r="AA842" s="800">
        <f t="shared" si="3556"/>
        <v>0</v>
      </c>
      <c r="AB842" s="800">
        <f t="shared" si="3556"/>
        <v>0</v>
      </c>
      <c r="AC842" s="800">
        <f t="shared" si="3556"/>
        <v>0</v>
      </c>
      <c r="AD842" s="800">
        <f t="shared" si="3556"/>
        <v>0</v>
      </c>
      <c r="AE842" s="800"/>
      <c r="AF842" s="800"/>
      <c r="AG842" s="800"/>
      <c r="AH842" s="800"/>
      <c r="AI842" s="800"/>
      <c r="AJ842" s="800"/>
      <c r="AK842" s="799"/>
      <c r="AL842" s="800">
        <f t="shared" ref="AL842:AV842" si="3557">SUM(AL319)</f>
        <v>0</v>
      </c>
      <c r="AM842" s="800">
        <f t="shared" si="3557"/>
        <v>0</v>
      </c>
      <c r="AN842" s="800">
        <f t="shared" si="3557"/>
        <v>0</v>
      </c>
      <c r="AO842" s="800">
        <f t="shared" si="3557"/>
        <v>0</v>
      </c>
      <c r="AP842" s="800">
        <f t="shared" si="3557"/>
        <v>0</v>
      </c>
      <c r="AQ842" s="800">
        <f t="shared" si="3557"/>
        <v>0</v>
      </c>
      <c r="AR842" s="800">
        <f t="shared" si="3557"/>
        <v>0</v>
      </c>
      <c r="AS842" s="800">
        <f t="shared" si="3557"/>
        <v>0</v>
      </c>
      <c r="AT842" s="800">
        <f t="shared" si="3557"/>
        <v>0</v>
      </c>
      <c r="AU842" s="800">
        <f t="shared" si="3557"/>
        <v>0</v>
      </c>
      <c r="AV842" s="800">
        <f t="shared" si="3557"/>
        <v>0</v>
      </c>
      <c r="AW842" s="800"/>
      <c r="AX842" s="800"/>
      <c r="AY842" s="800"/>
      <c r="AZ842" s="800"/>
      <c r="BA842" s="800"/>
      <c r="BB842" s="800"/>
      <c r="BC842" s="799"/>
      <c r="BD842" s="800">
        <f t="shared" ref="BD842:BN842" si="3558">SUM(BD319)</f>
        <v>0</v>
      </c>
      <c r="BE842" s="800">
        <f t="shared" si="3558"/>
        <v>0</v>
      </c>
      <c r="BF842" s="800">
        <f t="shared" si="3558"/>
        <v>0</v>
      </c>
      <c r="BG842" s="800">
        <f t="shared" si="3558"/>
        <v>0</v>
      </c>
      <c r="BH842" s="800">
        <f t="shared" si="3558"/>
        <v>0</v>
      </c>
      <c r="BI842" s="800">
        <f t="shared" si="3558"/>
        <v>0</v>
      </c>
      <c r="BJ842" s="800">
        <f t="shared" si="3558"/>
        <v>0</v>
      </c>
      <c r="BK842" s="800">
        <f t="shared" si="3558"/>
        <v>0</v>
      </c>
      <c r="BL842" s="800">
        <f t="shared" si="3558"/>
        <v>0</v>
      </c>
      <c r="BM842" s="800">
        <f t="shared" si="3558"/>
        <v>0</v>
      </c>
      <c r="BN842" s="800">
        <f t="shared" si="3558"/>
        <v>0</v>
      </c>
      <c r="BO842" s="800"/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5">
        <f t="shared" si="3484"/>
        <v>0</v>
      </c>
      <c r="CA842" s="615">
        <f t="shared" si="3485"/>
        <v>0</v>
      </c>
      <c r="CB842" s="615">
        <f t="shared" si="3486"/>
        <v>0</v>
      </c>
      <c r="CC842" s="683">
        <f t="shared" si="3487"/>
        <v>0</v>
      </c>
      <c r="CD842" s="1324">
        <f t="shared" si="3513"/>
        <v>0</v>
      </c>
      <c r="CE842" s="1325">
        <f t="shared" si="3514"/>
        <v>0</v>
      </c>
      <c r="CF842" s="1325">
        <f t="shared" si="3514"/>
        <v>0</v>
      </c>
      <c r="CG842" s="1325">
        <f t="shared" si="3514"/>
        <v>0</v>
      </c>
      <c r="CH842" s="1325">
        <f t="shared" si="3514"/>
        <v>0</v>
      </c>
      <c r="CI842" s="1326">
        <f t="shared" si="3514"/>
        <v>0</v>
      </c>
      <c r="CJ842" s="1325">
        <f t="shared" si="3514"/>
        <v>0</v>
      </c>
      <c r="CK842" s="1325">
        <f t="shared" si="3514"/>
        <v>0</v>
      </c>
      <c r="CL842" s="1325">
        <f t="shared" si="3514"/>
        <v>0</v>
      </c>
      <c r="CM842" s="1325">
        <f t="shared" si="3514"/>
        <v>0</v>
      </c>
      <c r="CN842" s="1324">
        <f t="shared" si="3514"/>
        <v>0</v>
      </c>
      <c r="CO842" s="530" t="str">
        <f t="shared" si="3489"/>
        <v/>
      </c>
      <c r="CP842" s="531" t="str">
        <f t="shared" si="3490"/>
        <v/>
      </c>
      <c r="CQ842" s="531">
        <f t="shared" si="3491"/>
        <v>0</v>
      </c>
      <c r="CR842" s="531">
        <f t="shared" si="3492"/>
        <v>0</v>
      </c>
      <c r="CS842" s="531">
        <f t="shared" si="3493"/>
        <v>0</v>
      </c>
      <c r="CT842" s="531">
        <f t="shared" si="3494"/>
        <v>0</v>
      </c>
      <c r="CU842" s="532">
        <f t="shared" si="3495"/>
        <v>0</v>
      </c>
      <c r="CV842" s="532">
        <f t="shared" si="3496"/>
        <v>0</v>
      </c>
      <c r="CW842" s="532">
        <f t="shared" si="3497"/>
        <v>0</v>
      </c>
      <c r="CX842" s="531">
        <f t="shared" si="3498"/>
        <v>0</v>
      </c>
      <c r="CY842" s="531">
        <f t="shared" si="3499"/>
        <v>0</v>
      </c>
      <c r="CZ842" s="531">
        <f t="shared" si="3500"/>
        <v>0</v>
      </c>
      <c r="DA842" s="531">
        <f t="shared" si="3501"/>
        <v>0</v>
      </c>
      <c r="DB842" s="531" t="str">
        <f t="shared" si="3502"/>
        <v/>
      </c>
      <c r="DC842" s="530" t="str">
        <f t="shared" si="3503"/>
        <v/>
      </c>
      <c r="DD842" s="529" t="str">
        <f t="shared" si="3504"/>
        <v/>
      </c>
      <c r="DE842" s="645">
        <f t="shared" si="3505"/>
        <v>17</v>
      </c>
      <c r="DF842" s="99">
        <f t="shared" si="3506"/>
        <v>11</v>
      </c>
      <c r="DG842" s="99">
        <f t="shared" si="3507"/>
        <v>11</v>
      </c>
      <c r="DH842" s="99">
        <f t="shared" si="3508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2"/>
      <c r="DR842" s="476"/>
    </row>
    <row r="843" spans="1:122" s="478" customFormat="1" ht="15.75" customHeight="1">
      <c r="A843" s="610" t="str">
        <f>A320</f>
        <v>Other melons: no. local meas</v>
      </c>
      <c r="B843" s="800">
        <f t="shared" ref="B843:R843" si="3559">SUM(B329)</f>
        <v>0</v>
      </c>
      <c r="C843" s="800">
        <f t="shared" si="3559"/>
        <v>0</v>
      </c>
      <c r="D843" s="800">
        <f t="shared" si="3559"/>
        <v>0</v>
      </c>
      <c r="E843" s="800">
        <f t="shared" si="3559"/>
        <v>0</v>
      </c>
      <c r="F843" s="800">
        <f t="shared" si="3559"/>
        <v>0</v>
      </c>
      <c r="G843" s="800">
        <f t="shared" si="3559"/>
        <v>0</v>
      </c>
      <c r="H843" s="800">
        <f t="shared" si="3559"/>
        <v>0</v>
      </c>
      <c r="I843" s="800">
        <f t="shared" si="3559"/>
        <v>0</v>
      </c>
      <c r="J843" s="800">
        <f t="shared" si="3559"/>
        <v>0</v>
      </c>
      <c r="K843" s="800">
        <f t="shared" si="3559"/>
        <v>0</v>
      </c>
      <c r="L843" s="800">
        <f t="shared" si="3559"/>
        <v>0</v>
      </c>
      <c r="M843" s="800">
        <f t="shared" si="3559"/>
        <v>0</v>
      </c>
      <c r="N843" s="800">
        <f t="shared" si="3559"/>
        <v>0</v>
      </c>
      <c r="O843" s="800">
        <f t="shared" si="3559"/>
        <v>0</v>
      </c>
      <c r="P843" s="800">
        <f t="shared" si="3559"/>
        <v>0</v>
      </c>
      <c r="Q843" s="800">
        <f t="shared" si="3559"/>
        <v>0</v>
      </c>
      <c r="R843" s="800">
        <f t="shared" si="3559"/>
        <v>0</v>
      </c>
      <c r="S843" s="799"/>
      <c r="T843" s="800">
        <f t="shared" ref="T843:AD843" si="3560">SUM(T329)</f>
        <v>0</v>
      </c>
      <c r="U843" s="800">
        <f t="shared" si="3560"/>
        <v>0</v>
      </c>
      <c r="V843" s="800">
        <f t="shared" si="3560"/>
        <v>0</v>
      </c>
      <c r="W843" s="800">
        <f t="shared" si="3560"/>
        <v>0</v>
      </c>
      <c r="X843" s="800">
        <f t="shared" si="3560"/>
        <v>0</v>
      </c>
      <c r="Y843" s="800">
        <f t="shared" si="3560"/>
        <v>0</v>
      </c>
      <c r="Z843" s="800">
        <f t="shared" si="3560"/>
        <v>0</v>
      </c>
      <c r="AA843" s="800">
        <f t="shared" si="3560"/>
        <v>0</v>
      </c>
      <c r="AB843" s="800">
        <f t="shared" si="3560"/>
        <v>0</v>
      </c>
      <c r="AC843" s="800">
        <f t="shared" si="3560"/>
        <v>0</v>
      </c>
      <c r="AD843" s="800">
        <f t="shared" si="3560"/>
        <v>0</v>
      </c>
      <c r="AE843" s="800"/>
      <c r="AF843" s="800"/>
      <c r="AG843" s="800"/>
      <c r="AH843" s="800"/>
      <c r="AI843" s="800"/>
      <c r="AJ843" s="800"/>
      <c r="AK843" s="799"/>
      <c r="AL843" s="800">
        <f t="shared" ref="AL843:AV843" si="3561">SUM(AL329)</f>
        <v>0</v>
      </c>
      <c r="AM843" s="800">
        <f t="shared" si="3561"/>
        <v>0</v>
      </c>
      <c r="AN843" s="800">
        <f t="shared" si="3561"/>
        <v>0</v>
      </c>
      <c r="AO843" s="800">
        <f t="shared" si="3561"/>
        <v>0</v>
      </c>
      <c r="AP843" s="800">
        <f t="shared" si="3561"/>
        <v>0</v>
      </c>
      <c r="AQ843" s="800">
        <f t="shared" si="3561"/>
        <v>0</v>
      </c>
      <c r="AR843" s="800">
        <f t="shared" si="3561"/>
        <v>0</v>
      </c>
      <c r="AS843" s="800">
        <f t="shared" si="3561"/>
        <v>0</v>
      </c>
      <c r="AT843" s="800">
        <f t="shared" si="3561"/>
        <v>0</v>
      </c>
      <c r="AU843" s="800">
        <f t="shared" si="3561"/>
        <v>0</v>
      </c>
      <c r="AV843" s="800">
        <f t="shared" si="3561"/>
        <v>0</v>
      </c>
      <c r="AW843" s="800"/>
      <c r="AX843" s="800"/>
      <c r="AY843" s="800"/>
      <c r="AZ843" s="800"/>
      <c r="BA843" s="800"/>
      <c r="BB843" s="800"/>
      <c r="BC843" s="799"/>
      <c r="BD843" s="800">
        <f t="shared" ref="BD843:BN843" si="3562">SUM(BD329)</f>
        <v>0</v>
      </c>
      <c r="BE843" s="800">
        <f t="shared" si="3562"/>
        <v>0</v>
      </c>
      <c r="BF843" s="800">
        <f t="shared" si="3562"/>
        <v>0</v>
      </c>
      <c r="BG843" s="800">
        <f t="shared" si="3562"/>
        <v>0</v>
      </c>
      <c r="BH843" s="800">
        <f t="shared" si="3562"/>
        <v>0</v>
      </c>
      <c r="BI843" s="800">
        <f t="shared" si="3562"/>
        <v>0</v>
      </c>
      <c r="BJ843" s="800">
        <f t="shared" si="3562"/>
        <v>0</v>
      </c>
      <c r="BK843" s="800">
        <f t="shared" si="3562"/>
        <v>0</v>
      </c>
      <c r="BL843" s="800">
        <f t="shared" si="3562"/>
        <v>0</v>
      </c>
      <c r="BM843" s="800">
        <f t="shared" si="3562"/>
        <v>0</v>
      </c>
      <c r="BN843" s="800">
        <f t="shared" si="3562"/>
        <v>0</v>
      </c>
      <c r="BO843" s="800"/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5">
        <f t="shared" si="3484"/>
        <v>0</v>
      </c>
      <c r="CA843" s="615">
        <f t="shared" si="3485"/>
        <v>0</v>
      </c>
      <c r="CB843" s="615">
        <f t="shared" si="3486"/>
        <v>0</v>
      </c>
      <c r="CC843" s="683">
        <f t="shared" si="3487"/>
        <v>0</v>
      </c>
      <c r="CD843" s="1324">
        <f t="shared" si="3513"/>
        <v>0</v>
      </c>
      <c r="CE843" s="1325">
        <f t="shared" si="3514"/>
        <v>0</v>
      </c>
      <c r="CF843" s="1325">
        <f t="shared" si="3514"/>
        <v>0</v>
      </c>
      <c r="CG843" s="1325">
        <f t="shared" si="3514"/>
        <v>0</v>
      </c>
      <c r="CH843" s="1325">
        <f t="shared" si="3514"/>
        <v>0</v>
      </c>
      <c r="CI843" s="1326">
        <f t="shared" si="3514"/>
        <v>0</v>
      </c>
      <c r="CJ843" s="1325">
        <f t="shared" si="3514"/>
        <v>0</v>
      </c>
      <c r="CK843" s="1325">
        <f t="shared" si="3514"/>
        <v>0</v>
      </c>
      <c r="CL843" s="1325">
        <f t="shared" si="3514"/>
        <v>0</v>
      </c>
      <c r="CM843" s="1325">
        <f t="shared" si="3514"/>
        <v>0</v>
      </c>
      <c r="CN843" s="1324">
        <f t="shared" si="3514"/>
        <v>0</v>
      </c>
      <c r="CO843" s="530" t="str">
        <f t="shared" si="3489"/>
        <v/>
      </c>
      <c r="CP843" s="531" t="str">
        <f t="shared" si="3490"/>
        <v/>
      </c>
      <c r="CQ843" s="531">
        <f t="shared" si="3491"/>
        <v>0</v>
      </c>
      <c r="CR843" s="531">
        <f t="shared" si="3492"/>
        <v>0</v>
      </c>
      <c r="CS843" s="531">
        <f t="shared" si="3493"/>
        <v>0</v>
      </c>
      <c r="CT843" s="531">
        <f t="shared" si="3494"/>
        <v>0</v>
      </c>
      <c r="CU843" s="532">
        <f t="shared" si="3495"/>
        <v>0</v>
      </c>
      <c r="CV843" s="532">
        <f t="shared" si="3496"/>
        <v>0</v>
      </c>
      <c r="CW843" s="532">
        <f t="shared" si="3497"/>
        <v>0</v>
      </c>
      <c r="CX843" s="531">
        <f t="shared" si="3498"/>
        <v>0</v>
      </c>
      <c r="CY843" s="531">
        <f t="shared" si="3499"/>
        <v>0</v>
      </c>
      <c r="CZ843" s="531">
        <f t="shared" si="3500"/>
        <v>0</v>
      </c>
      <c r="DA843" s="531">
        <f t="shared" si="3501"/>
        <v>0</v>
      </c>
      <c r="DB843" s="531" t="str">
        <f t="shared" si="3502"/>
        <v/>
      </c>
      <c r="DC843" s="530" t="str">
        <f t="shared" si="3503"/>
        <v/>
      </c>
      <c r="DD843" s="529" t="str">
        <f t="shared" si="3504"/>
        <v/>
      </c>
      <c r="DE843" s="645">
        <f t="shared" si="3505"/>
        <v>17</v>
      </c>
      <c r="DF843" s="99">
        <f t="shared" si="3506"/>
        <v>11</v>
      </c>
      <c r="DG843" s="99">
        <f t="shared" si="3507"/>
        <v>11</v>
      </c>
      <c r="DH843" s="99">
        <f t="shared" si="3508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2"/>
      <c r="DR843" s="476"/>
    </row>
    <row r="844" spans="1:122" s="478" customFormat="1" ht="15.75" customHeight="1">
      <c r="A844" s="610" t="str">
        <f>A330</f>
        <v>Other root crops: no. local meas( Potatoes)</v>
      </c>
      <c r="B844" s="800">
        <f t="shared" ref="B844:R844" si="3563">SUM(B339)</f>
        <v>0</v>
      </c>
      <c r="C844" s="800">
        <f t="shared" si="3563"/>
        <v>0</v>
      </c>
      <c r="D844" s="800">
        <f t="shared" si="3563"/>
        <v>0</v>
      </c>
      <c r="E844" s="800">
        <f t="shared" si="3563"/>
        <v>0</v>
      </c>
      <c r="F844" s="800">
        <f t="shared" si="3563"/>
        <v>0</v>
      </c>
      <c r="G844" s="800">
        <f t="shared" si="3563"/>
        <v>0</v>
      </c>
      <c r="H844" s="800">
        <f t="shared" si="3563"/>
        <v>0</v>
      </c>
      <c r="I844" s="800">
        <f t="shared" si="3563"/>
        <v>0</v>
      </c>
      <c r="J844" s="800">
        <f t="shared" si="3563"/>
        <v>0</v>
      </c>
      <c r="K844" s="800">
        <f t="shared" si="3563"/>
        <v>0</v>
      </c>
      <c r="L844" s="800">
        <f t="shared" si="3563"/>
        <v>0</v>
      </c>
      <c r="M844" s="800">
        <f t="shared" si="3563"/>
        <v>0</v>
      </c>
      <c r="N844" s="800">
        <f t="shared" si="3563"/>
        <v>0</v>
      </c>
      <c r="O844" s="800">
        <f t="shared" si="3563"/>
        <v>0</v>
      </c>
      <c r="P844" s="800">
        <f t="shared" si="3563"/>
        <v>0</v>
      </c>
      <c r="Q844" s="800">
        <f t="shared" si="3563"/>
        <v>0</v>
      </c>
      <c r="R844" s="800">
        <f t="shared" si="3563"/>
        <v>0</v>
      </c>
      <c r="S844" s="799"/>
      <c r="T844" s="800">
        <f t="shared" ref="T844:AD844" si="3564">SUM(T339)</f>
        <v>2.4439601494396015E-2</v>
      </c>
      <c r="U844" s="800">
        <f t="shared" si="3564"/>
        <v>3.2586135325861354E-3</v>
      </c>
      <c r="V844" s="800">
        <f t="shared" si="3564"/>
        <v>4.1896459704678889E-2</v>
      </c>
      <c r="W844" s="800">
        <f t="shared" si="3564"/>
        <v>2.4439601494396015E-2</v>
      </c>
      <c r="X844" s="800">
        <f t="shared" si="3564"/>
        <v>0</v>
      </c>
      <c r="Y844" s="800">
        <f t="shared" si="3564"/>
        <v>0</v>
      </c>
      <c r="Z844" s="800">
        <f t="shared" si="3564"/>
        <v>3.2586135325861354E-2</v>
      </c>
      <c r="AA844" s="800">
        <f t="shared" si="3564"/>
        <v>0</v>
      </c>
      <c r="AB844" s="800">
        <f t="shared" si="3564"/>
        <v>0</v>
      </c>
      <c r="AC844" s="800">
        <f t="shared" si="3564"/>
        <v>0</v>
      </c>
      <c r="AD844" s="800">
        <f t="shared" si="3564"/>
        <v>0</v>
      </c>
      <c r="AE844" s="800"/>
      <c r="AF844" s="800"/>
      <c r="AG844" s="800"/>
      <c r="AH844" s="800"/>
      <c r="AI844" s="800"/>
      <c r="AJ844" s="800"/>
      <c r="AK844" s="799"/>
      <c r="AL844" s="800">
        <f t="shared" ref="AL844:AV844" si="3565">SUM(AL339)</f>
        <v>7.8817714819427148E-2</v>
      </c>
      <c r="AM844" s="800">
        <f t="shared" si="3565"/>
        <v>2.7372353673723537E-2</v>
      </c>
      <c r="AN844" s="800">
        <f t="shared" si="3565"/>
        <v>6.1913657119136566E-2</v>
      </c>
      <c r="AO844" s="800">
        <f t="shared" si="3565"/>
        <v>5.5861946272905173E-2</v>
      </c>
      <c r="AP844" s="800">
        <f t="shared" si="3565"/>
        <v>1.6758583881871552E-2</v>
      </c>
      <c r="AQ844" s="800">
        <f t="shared" si="3565"/>
        <v>1.6293067662930677E-2</v>
      </c>
      <c r="AR844" s="800">
        <f t="shared" si="3565"/>
        <v>1.3127557374132714E-2</v>
      </c>
      <c r="AS844" s="800">
        <f t="shared" si="3565"/>
        <v>6.5172270651722708E-2</v>
      </c>
      <c r="AT844" s="800">
        <f t="shared" si="3565"/>
        <v>2.7372353673723537E-2</v>
      </c>
      <c r="AU844" s="800">
        <f t="shared" si="3565"/>
        <v>5.3767123287671234E-2</v>
      </c>
      <c r="AV844" s="800">
        <f t="shared" si="3565"/>
        <v>1.3034454130344542E-2</v>
      </c>
      <c r="AW844" s="800"/>
      <c r="AX844" s="800"/>
      <c r="AY844" s="800"/>
      <c r="AZ844" s="800"/>
      <c r="BA844" s="800"/>
      <c r="BB844" s="800"/>
      <c r="BC844" s="799"/>
      <c r="BD844" s="800">
        <f t="shared" ref="BD844:BN844" si="3566">SUM(BD339)</f>
        <v>3.7474055624740557E-2</v>
      </c>
      <c r="BE844" s="800">
        <f t="shared" si="3566"/>
        <v>6.5172270651722708E-3</v>
      </c>
      <c r="BF844" s="800">
        <f t="shared" si="3566"/>
        <v>7.820672478206725E-3</v>
      </c>
      <c r="BG844" s="800">
        <f t="shared" si="3566"/>
        <v>1.6293067662930677E-2</v>
      </c>
      <c r="BH844" s="800">
        <f t="shared" si="3566"/>
        <v>9.7758405977584062E-3</v>
      </c>
      <c r="BI844" s="800">
        <f t="shared" si="3566"/>
        <v>4.8879202988792031E-2</v>
      </c>
      <c r="BJ844" s="800">
        <f t="shared" si="3566"/>
        <v>6.1913657119136566E-2</v>
      </c>
      <c r="BK844" s="800">
        <f t="shared" si="3566"/>
        <v>2.1995641344956414E-2</v>
      </c>
      <c r="BL844" s="800">
        <f t="shared" si="3566"/>
        <v>6.5172270651722708E-2</v>
      </c>
      <c r="BM844" s="800">
        <f t="shared" si="3566"/>
        <v>4.8879202988792031E-3</v>
      </c>
      <c r="BN844" s="800">
        <f t="shared" si="3566"/>
        <v>3.6659402241594023E-2</v>
      </c>
      <c r="BO844" s="800"/>
      <c r="BP844" s="800"/>
      <c r="BQ844" s="800"/>
      <c r="BR844" s="800"/>
      <c r="BS844" s="800"/>
      <c r="BT844" s="800"/>
      <c r="BU844" s="799"/>
      <c r="BV844" s="800">
        <f>SUM(BV339)</f>
        <v>0</v>
      </c>
      <c r="BW844" s="800">
        <f>SUM(BW339)</f>
        <v>4.0732669157326686E-2</v>
      </c>
      <c r="BX844" s="800">
        <f>SUM(BX339)</f>
        <v>6.354296388542964E-2</v>
      </c>
      <c r="BY844" s="800">
        <f>SUM(BY339)</f>
        <v>5.8003320880033203E-2</v>
      </c>
      <c r="BZ844" s="615">
        <f t="shared" si="3484"/>
        <v>0</v>
      </c>
      <c r="CA844" s="615">
        <f t="shared" si="3485"/>
        <v>9.4137724274710542E-3</v>
      </c>
      <c r="CB844" s="615">
        <f t="shared" si="3486"/>
        <v>3.7515434844201972E-2</v>
      </c>
      <c r="CC844" s="683">
        <f t="shared" si="3487"/>
        <v>2.7480974124809741E-2</v>
      </c>
      <c r="CD844" s="1324">
        <f t="shared" si="3513"/>
        <v>4.8879202988792031E-3</v>
      </c>
      <c r="CE844" s="1325">
        <f t="shared" si="3514"/>
        <v>6.5172270651722708E-3</v>
      </c>
      <c r="CF844" s="1325">
        <f t="shared" si="3514"/>
        <v>7.820672478206725E-3</v>
      </c>
      <c r="CG844" s="1325">
        <f t="shared" si="3514"/>
        <v>9.7758405977584062E-3</v>
      </c>
      <c r="CH844" s="1325">
        <f t="shared" si="3514"/>
        <v>1.6293067662930677E-2</v>
      </c>
      <c r="CI844" s="1326">
        <f t="shared" si="3514"/>
        <v>2.1995641344956414E-2</v>
      </c>
      <c r="CJ844" s="1325">
        <f t="shared" si="3514"/>
        <v>3.6659402241594023E-2</v>
      </c>
      <c r="CK844" s="1325">
        <f t="shared" si="3514"/>
        <v>3.7474055624740557E-2</v>
      </c>
      <c r="CL844" s="1325">
        <f t="shared" si="3514"/>
        <v>4.8879202988792031E-2</v>
      </c>
      <c r="CM844" s="1325">
        <f t="shared" si="3514"/>
        <v>6.1913657119136566E-2</v>
      </c>
      <c r="CN844" s="1324">
        <f t="shared" si="3514"/>
        <v>6.5172270651722708E-2</v>
      </c>
      <c r="CO844" s="530" t="str">
        <f t="shared" si="3489"/>
        <v/>
      </c>
      <c r="CP844" s="531" t="str">
        <f t="shared" si="3490"/>
        <v/>
      </c>
      <c r="CQ844" s="531">
        <f t="shared" si="3491"/>
        <v>4.8879202988792031E-3</v>
      </c>
      <c r="CR844" s="531">
        <f t="shared" si="3492"/>
        <v>6.5172270651722708E-3</v>
      </c>
      <c r="CS844" s="531">
        <f t="shared" si="3493"/>
        <v>7.820672478206725E-3</v>
      </c>
      <c r="CT844" s="531">
        <f t="shared" si="3494"/>
        <v>9.7758405977584062E-3</v>
      </c>
      <c r="CU844" s="532">
        <f t="shared" si="3495"/>
        <v>1.6293067662930677E-2</v>
      </c>
      <c r="CV844" s="532">
        <f t="shared" si="3496"/>
        <v>2.1995641344956414E-2</v>
      </c>
      <c r="CW844" s="532">
        <f t="shared" si="3497"/>
        <v>3.6659402241594023E-2</v>
      </c>
      <c r="CX844" s="531">
        <f t="shared" si="3498"/>
        <v>3.7474055624740557E-2</v>
      </c>
      <c r="CY844" s="531">
        <f t="shared" si="3499"/>
        <v>4.8879202988792031E-2</v>
      </c>
      <c r="CZ844" s="531">
        <f t="shared" si="3500"/>
        <v>6.1913657119136566E-2</v>
      </c>
      <c r="DA844" s="531">
        <f t="shared" si="3501"/>
        <v>6.5172270651722708E-2</v>
      </c>
      <c r="DB844" s="531" t="str">
        <f t="shared" si="3502"/>
        <v/>
      </c>
      <c r="DC844" s="530" t="str">
        <f t="shared" si="3503"/>
        <v/>
      </c>
      <c r="DD844" s="529" t="str">
        <f t="shared" si="3504"/>
        <v/>
      </c>
      <c r="DE844" s="645">
        <f t="shared" si="3505"/>
        <v>17</v>
      </c>
      <c r="DF844" s="99">
        <f t="shared" si="3506"/>
        <v>11</v>
      </c>
      <c r="DG844" s="99">
        <f t="shared" si="3507"/>
        <v>11</v>
      </c>
      <c r="DH844" s="99">
        <f t="shared" si="3508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2"/>
      <c r="DR844" s="476"/>
    </row>
    <row r="845" spans="1:122" s="478" customFormat="1" ht="15.75" customHeight="1">
      <c r="A845" s="610" t="str">
        <f>A340</f>
        <v>Groundnuts (dry): no. local meas</v>
      </c>
      <c r="B845" s="800">
        <f t="shared" ref="B845:R845" si="3567">SUM(B349)</f>
        <v>0</v>
      </c>
      <c r="C845" s="800">
        <f t="shared" si="3567"/>
        <v>0</v>
      </c>
      <c r="D845" s="800">
        <f t="shared" si="3567"/>
        <v>0</v>
      </c>
      <c r="E845" s="800">
        <f t="shared" si="3567"/>
        <v>0</v>
      </c>
      <c r="F845" s="800">
        <f t="shared" si="3567"/>
        <v>0</v>
      </c>
      <c r="G845" s="800">
        <f t="shared" si="3567"/>
        <v>0</v>
      </c>
      <c r="H845" s="800">
        <f t="shared" si="3567"/>
        <v>0</v>
      </c>
      <c r="I845" s="800">
        <f t="shared" si="3567"/>
        <v>0</v>
      </c>
      <c r="J845" s="800">
        <f t="shared" si="3567"/>
        <v>0</v>
      </c>
      <c r="K845" s="800">
        <f t="shared" si="3567"/>
        <v>0</v>
      </c>
      <c r="L845" s="800">
        <f t="shared" si="3567"/>
        <v>0</v>
      </c>
      <c r="M845" s="800">
        <f t="shared" si="3567"/>
        <v>0</v>
      </c>
      <c r="N845" s="800">
        <f t="shared" si="3567"/>
        <v>0</v>
      </c>
      <c r="O845" s="800">
        <f t="shared" si="3567"/>
        <v>0</v>
      </c>
      <c r="P845" s="800">
        <f t="shared" si="3567"/>
        <v>0</v>
      </c>
      <c r="Q845" s="800">
        <f t="shared" si="3567"/>
        <v>0</v>
      </c>
      <c r="R845" s="800">
        <f t="shared" si="3567"/>
        <v>0</v>
      </c>
      <c r="S845" s="799"/>
      <c r="T845" s="800">
        <f t="shared" ref="T845:AD845" si="3568">SUM(T349)</f>
        <v>0</v>
      </c>
      <c r="U845" s="800">
        <f t="shared" si="3568"/>
        <v>0</v>
      </c>
      <c r="V845" s="800">
        <f t="shared" si="3568"/>
        <v>0</v>
      </c>
      <c r="W845" s="800">
        <f t="shared" si="3568"/>
        <v>0</v>
      </c>
      <c r="X845" s="800">
        <f t="shared" si="3568"/>
        <v>0</v>
      </c>
      <c r="Y845" s="800">
        <f t="shared" si="3568"/>
        <v>0</v>
      </c>
      <c r="Z845" s="800">
        <f t="shared" si="3568"/>
        <v>0</v>
      </c>
      <c r="AA845" s="800">
        <f t="shared" si="3568"/>
        <v>0</v>
      </c>
      <c r="AB845" s="800">
        <f t="shared" si="3568"/>
        <v>0</v>
      </c>
      <c r="AC845" s="800">
        <f t="shared" si="3568"/>
        <v>0</v>
      </c>
      <c r="AD845" s="800">
        <f t="shared" si="3568"/>
        <v>0</v>
      </c>
      <c r="AE845" s="800"/>
      <c r="AF845" s="800"/>
      <c r="AG845" s="800"/>
      <c r="AH845" s="800"/>
      <c r="AI845" s="800"/>
      <c r="AJ845" s="800"/>
      <c r="AK845" s="799"/>
      <c r="AL845" s="800">
        <f t="shared" ref="AL845:AV845" si="3569">SUM(AL349)</f>
        <v>0</v>
      </c>
      <c r="AM845" s="800">
        <f t="shared" si="3569"/>
        <v>0</v>
      </c>
      <c r="AN845" s="800">
        <f t="shared" si="3569"/>
        <v>0</v>
      </c>
      <c r="AO845" s="800">
        <f t="shared" si="3569"/>
        <v>0</v>
      </c>
      <c r="AP845" s="800">
        <f t="shared" si="3569"/>
        <v>0</v>
      </c>
      <c r="AQ845" s="800">
        <f t="shared" si="3569"/>
        <v>0</v>
      </c>
      <c r="AR845" s="800">
        <f t="shared" si="3569"/>
        <v>0</v>
      </c>
      <c r="AS845" s="800">
        <f t="shared" si="3569"/>
        <v>0</v>
      </c>
      <c r="AT845" s="800">
        <f t="shared" si="3569"/>
        <v>0</v>
      </c>
      <c r="AU845" s="800">
        <f t="shared" si="3569"/>
        <v>0</v>
      </c>
      <c r="AV845" s="800">
        <f t="shared" si="3569"/>
        <v>0</v>
      </c>
      <c r="AW845" s="800"/>
      <c r="AX845" s="800"/>
      <c r="AY845" s="800"/>
      <c r="AZ845" s="800"/>
      <c r="BA845" s="800"/>
      <c r="BB845" s="800"/>
      <c r="BC845" s="799"/>
      <c r="BD845" s="800">
        <f t="shared" ref="BD845:BN845" si="3570">SUM(BD349)</f>
        <v>0</v>
      </c>
      <c r="BE845" s="800">
        <f t="shared" si="3570"/>
        <v>0</v>
      </c>
      <c r="BF845" s="800">
        <f t="shared" si="3570"/>
        <v>0</v>
      </c>
      <c r="BG845" s="800">
        <f t="shared" si="3570"/>
        <v>0</v>
      </c>
      <c r="BH845" s="800">
        <f t="shared" si="3570"/>
        <v>0</v>
      </c>
      <c r="BI845" s="800">
        <f t="shared" si="3570"/>
        <v>0</v>
      </c>
      <c r="BJ845" s="800">
        <f t="shared" si="3570"/>
        <v>0</v>
      </c>
      <c r="BK845" s="800">
        <f t="shared" si="3570"/>
        <v>0</v>
      </c>
      <c r="BL845" s="800">
        <f t="shared" si="3570"/>
        <v>0</v>
      </c>
      <c r="BM845" s="800">
        <f t="shared" si="3570"/>
        <v>0</v>
      </c>
      <c r="BN845" s="800">
        <f t="shared" si="3570"/>
        <v>0</v>
      </c>
      <c r="BO845" s="800"/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5">
        <f t="shared" si="3484"/>
        <v>0</v>
      </c>
      <c r="CA845" s="615">
        <f t="shared" si="3485"/>
        <v>0</v>
      </c>
      <c r="CB845" s="615">
        <f t="shared" si="3486"/>
        <v>0</v>
      </c>
      <c r="CC845" s="683">
        <f t="shared" si="3487"/>
        <v>0</v>
      </c>
      <c r="CD845" s="1324">
        <f t="shared" si="3513"/>
        <v>0</v>
      </c>
      <c r="CE845" s="1325">
        <f t="shared" si="3514"/>
        <v>0</v>
      </c>
      <c r="CF845" s="1325">
        <f t="shared" si="3514"/>
        <v>0</v>
      </c>
      <c r="CG845" s="1325">
        <f t="shared" si="3514"/>
        <v>0</v>
      </c>
      <c r="CH845" s="1325">
        <f t="shared" si="3514"/>
        <v>0</v>
      </c>
      <c r="CI845" s="1326">
        <f t="shared" si="3514"/>
        <v>0</v>
      </c>
      <c r="CJ845" s="1325">
        <f t="shared" si="3514"/>
        <v>0</v>
      </c>
      <c r="CK845" s="1325">
        <f t="shared" si="3514"/>
        <v>0</v>
      </c>
      <c r="CL845" s="1325">
        <f t="shared" si="3514"/>
        <v>0</v>
      </c>
      <c r="CM845" s="1325">
        <f t="shared" si="3514"/>
        <v>0</v>
      </c>
      <c r="CN845" s="1324">
        <f t="shared" si="3514"/>
        <v>0</v>
      </c>
      <c r="CO845" s="530" t="str">
        <f t="shared" si="3489"/>
        <v/>
      </c>
      <c r="CP845" s="531" t="str">
        <f t="shared" si="3490"/>
        <v/>
      </c>
      <c r="CQ845" s="531">
        <f t="shared" si="3491"/>
        <v>0</v>
      </c>
      <c r="CR845" s="531">
        <f t="shared" si="3492"/>
        <v>0</v>
      </c>
      <c r="CS845" s="531">
        <f t="shared" si="3493"/>
        <v>0</v>
      </c>
      <c r="CT845" s="531">
        <f t="shared" si="3494"/>
        <v>0</v>
      </c>
      <c r="CU845" s="532">
        <f t="shared" si="3495"/>
        <v>0</v>
      </c>
      <c r="CV845" s="532">
        <f t="shared" si="3496"/>
        <v>0</v>
      </c>
      <c r="CW845" s="532">
        <f t="shared" si="3497"/>
        <v>0</v>
      </c>
      <c r="CX845" s="531">
        <f t="shared" si="3498"/>
        <v>0</v>
      </c>
      <c r="CY845" s="531">
        <f t="shared" si="3499"/>
        <v>0</v>
      </c>
      <c r="CZ845" s="531">
        <f t="shared" si="3500"/>
        <v>0</v>
      </c>
      <c r="DA845" s="531">
        <f t="shared" si="3501"/>
        <v>0</v>
      </c>
      <c r="DB845" s="531" t="str">
        <f t="shared" si="3502"/>
        <v/>
      </c>
      <c r="DC845" s="530" t="str">
        <f t="shared" si="3503"/>
        <v/>
      </c>
      <c r="DD845" s="529" t="str">
        <f t="shared" si="3504"/>
        <v/>
      </c>
      <c r="DE845" s="645">
        <f t="shared" si="3505"/>
        <v>17</v>
      </c>
      <c r="DF845" s="99">
        <f t="shared" si="3506"/>
        <v>11</v>
      </c>
      <c r="DG845" s="99">
        <f t="shared" si="3507"/>
        <v>11</v>
      </c>
      <c r="DH845" s="99">
        <f t="shared" si="3508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2"/>
      <c r="DR845" s="476"/>
    </row>
    <row r="846" spans="1:122" s="478" customFormat="1" ht="15.75" customHeight="1">
      <c r="A846" s="610" t="str">
        <f>A350</f>
        <v>Roundnuts (bambara): no. local meas</v>
      </c>
      <c r="B846" s="800">
        <f t="shared" ref="B846:R846" si="3571">SUM(B359)</f>
        <v>0</v>
      </c>
      <c r="C846" s="800">
        <f t="shared" si="3571"/>
        <v>0</v>
      </c>
      <c r="D846" s="800">
        <f t="shared" si="3571"/>
        <v>0</v>
      </c>
      <c r="E846" s="800">
        <f t="shared" si="3571"/>
        <v>0</v>
      </c>
      <c r="F846" s="800">
        <f t="shared" si="3571"/>
        <v>0</v>
      </c>
      <c r="G846" s="800">
        <f t="shared" si="3571"/>
        <v>0</v>
      </c>
      <c r="H846" s="800">
        <f t="shared" si="3571"/>
        <v>0</v>
      </c>
      <c r="I846" s="800">
        <f t="shared" si="3571"/>
        <v>0</v>
      </c>
      <c r="J846" s="800">
        <f t="shared" si="3571"/>
        <v>0</v>
      </c>
      <c r="K846" s="800">
        <f t="shared" si="3571"/>
        <v>0</v>
      </c>
      <c r="L846" s="800">
        <f t="shared" si="3571"/>
        <v>0</v>
      </c>
      <c r="M846" s="800">
        <f t="shared" si="3571"/>
        <v>0</v>
      </c>
      <c r="N846" s="800">
        <f t="shared" si="3571"/>
        <v>0</v>
      </c>
      <c r="O846" s="800">
        <f t="shared" si="3571"/>
        <v>0</v>
      </c>
      <c r="P846" s="800">
        <f t="shared" si="3571"/>
        <v>0</v>
      </c>
      <c r="Q846" s="800">
        <f t="shared" si="3571"/>
        <v>0</v>
      </c>
      <c r="R846" s="800">
        <f t="shared" si="3571"/>
        <v>0</v>
      </c>
      <c r="S846" s="799"/>
      <c r="T846" s="800">
        <f t="shared" ref="T846:AD846" si="3572">SUM(T359)</f>
        <v>0</v>
      </c>
      <c r="U846" s="800">
        <f t="shared" si="3572"/>
        <v>0</v>
      </c>
      <c r="V846" s="800">
        <f t="shared" si="3572"/>
        <v>0</v>
      </c>
      <c r="W846" s="800">
        <f t="shared" si="3572"/>
        <v>0</v>
      </c>
      <c r="X846" s="800">
        <f t="shared" si="3572"/>
        <v>0</v>
      </c>
      <c r="Y846" s="800">
        <f t="shared" si="3572"/>
        <v>0</v>
      </c>
      <c r="Z846" s="800">
        <f t="shared" si="3572"/>
        <v>0</v>
      </c>
      <c r="AA846" s="800">
        <f t="shared" si="3572"/>
        <v>0</v>
      </c>
      <c r="AB846" s="800">
        <f t="shared" si="3572"/>
        <v>0</v>
      </c>
      <c r="AC846" s="800">
        <f t="shared" si="3572"/>
        <v>0</v>
      </c>
      <c r="AD846" s="800">
        <f t="shared" si="3572"/>
        <v>0</v>
      </c>
      <c r="AE846" s="800"/>
      <c r="AF846" s="800"/>
      <c r="AG846" s="800"/>
      <c r="AH846" s="800"/>
      <c r="AI846" s="800"/>
      <c r="AJ846" s="800"/>
      <c r="AK846" s="799"/>
      <c r="AL846" s="800">
        <f t="shared" ref="AL846:AV846" si="3573">SUM(AL359)</f>
        <v>0</v>
      </c>
      <c r="AM846" s="800">
        <f t="shared" si="3573"/>
        <v>0</v>
      </c>
      <c r="AN846" s="800">
        <f t="shared" si="3573"/>
        <v>0</v>
      </c>
      <c r="AO846" s="800">
        <f t="shared" si="3573"/>
        <v>0</v>
      </c>
      <c r="AP846" s="800">
        <f t="shared" si="3573"/>
        <v>0</v>
      </c>
      <c r="AQ846" s="800">
        <f t="shared" si="3573"/>
        <v>0</v>
      </c>
      <c r="AR846" s="800">
        <f t="shared" si="3573"/>
        <v>0</v>
      </c>
      <c r="AS846" s="800">
        <f t="shared" si="3573"/>
        <v>0</v>
      </c>
      <c r="AT846" s="800">
        <f t="shared" si="3573"/>
        <v>0</v>
      </c>
      <c r="AU846" s="800">
        <f t="shared" si="3573"/>
        <v>0</v>
      </c>
      <c r="AV846" s="800">
        <f t="shared" si="3573"/>
        <v>0</v>
      </c>
      <c r="AW846" s="800"/>
      <c r="AX846" s="800"/>
      <c r="AY846" s="800"/>
      <c r="AZ846" s="800"/>
      <c r="BA846" s="800"/>
      <c r="BB846" s="800"/>
      <c r="BC846" s="799"/>
      <c r="BD846" s="800">
        <f t="shared" ref="BD846:BN846" si="3574">SUM(BD359)</f>
        <v>0</v>
      </c>
      <c r="BE846" s="800">
        <f t="shared" si="3574"/>
        <v>0</v>
      </c>
      <c r="BF846" s="800">
        <f t="shared" si="3574"/>
        <v>0</v>
      </c>
      <c r="BG846" s="800">
        <f t="shared" si="3574"/>
        <v>0</v>
      </c>
      <c r="BH846" s="800">
        <f t="shared" si="3574"/>
        <v>0</v>
      </c>
      <c r="BI846" s="800">
        <f t="shared" si="3574"/>
        <v>0</v>
      </c>
      <c r="BJ846" s="800">
        <f t="shared" si="3574"/>
        <v>0</v>
      </c>
      <c r="BK846" s="800">
        <f t="shared" si="3574"/>
        <v>0</v>
      </c>
      <c r="BL846" s="800">
        <f t="shared" si="3574"/>
        <v>0</v>
      </c>
      <c r="BM846" s="800">
        <f t="shared" si="3574"/>
        <v>0</v>
      </c>
      <c r="BN846" s="800">
        <f t="shared" si="3574"/>
        <v>0</v>
      </c>
      <c r="BO846" s="800"/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484"/>
        <v>0</v>
      </c>
      <c r="CA846" s="615">
        <f t="shared" si="3485"/>
        <v>0</v>
      </c>
      <c r="CB846" s="615">
        <f t="shared" si="3486"/>
        <v>0</v>
      </c>
      <c r="CC846" s="683">
        <f t="shared" si="3487"/>
        <v>0</v>
      </c>
      <c r="CD846" s="1324">
        <f t="shared" si="3513"/>
        <v>0</v>
      </c>
      <c r="CE846" s="1325">
        <f t="shared" si="3514"/>
        <v>0</v>
      </c>
      <c r="CF846" s="1325">
        <f t="shared" si="3514"/>
        <v>0</v>
      </c>
      <c r="CG846" s="1325">
        <f t="shared" si="3514"/>
        <v>0</v>
      </c>
      <c r="CH846" s="1325">
        <f t="shared" si="3514"/>
        <v>0</v>
      </c>
      <c r="CI846" s="1326">
        <f t="shared" si="3514"/>
        <v>0</v>
      </c>
      <c r="CJ846" s="1325">
        <f t="shared" si="3514"/>
        <v>0</v>
      </c>
      <c r="CK846" s="1325">
        <f t="shared" si="3514"/>
        <v>0</v>
      </c>
      <c r="CL846" s="1325">
        <f t="shared" si="3514"/>
        <v>0</v>
      </c>
      <c r="CM846" s="1325">
        <f t="shared" si="3514"/>
        <v>0</v>
      </c>
      <c r="CN846" s="1324">
        <f t="shared" si="3514"/>
        <v>0</v>
      </c>
      <c r="CO846" s="530" t="str">
        <f t="shared" si="3489"/>
        <v/>
      </c>
      <c r="CP846" s="531" t="str">
        <f t="shared" si="3490"/>
        <v/>
      </c>
      <c r="CQ846" s="531">
        <f t="shared" si="3491"/>
        <v>0</v>
      </c>
      <c r="CR846" s="531">
        <f t="shared" si="3492"/>
        <v>0</v>
      </c>
      <c r="CS846" s="531">
        <f t="shared" si="3493"/>
        <v>0</v>
      </c>
      <c r="CT846" s="531">
        <f t="shared" si="3494"/>
        <v>0</v>
      </c>
      <c r="CU846" s="532">
        <f t="shared" si="3495"/>
        <v>0</v>
      </c>
      <c r="CV846" s="532">
        <f t="shared" si="3496"/>
        <v>0</v>
      </c>
      <c r="CW846" s="532">
        <f t="shared" si="3497"/>
        <v>0</v>
      </c>
      <c r="CX846" s="531">
        <f t="shared" si="3498"/>
        <v>0</v>
      </c>
      <c r="CY846" s="531">
        <f t="shared" si="3499"/>
        <v>0</v>
      </c>
      <c r="CZ846" s="531">
        <f t="shared" si="3500"/>
        <v>0</v>
      </c>
      <c r="DA846" s="531">
        <f t="shared" si="3501"/>
        <v>0</v>
      </c>
      <c r="DB846" s="531" t="str">
        <f t="shared" si="3502"/>
        <v/>
      </c>
      <c r="DC846" s="530" t="str">
        <f t="shared" si="3503"/>
        <v/>
      </c>
      <c r="DD846" s="529" t="str">
        <f t="shared" si="3504"/>
        <v/>
      </c>
      <c r="DE846" s="645">
        <f t="shared" si="3505"/>
        <v>17</v>
      </c>
      <c r="DF846" s="99">
        <f t="shared" si="3506"/>
        <v>11</v>
      </c>
      <c r="DG846" s="99">
        <f t="shared" si="3507"/>
        <v>11</v>
      </c>
      <c r="DH846" s="99">
        <f t="shared" si="3508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2"/>
      <c r="DR846" s="476"/>
    </row>
    <row r="847" spans="1:122" s="478" customFormat="1" ht="15.75" customHeight="1">
      <c r="A847" s="610" t="str">
        <f>A360</f>
        <v>Amadumbe</v>
      </c>
      <c r="B847" s="800">
        <f t="shared" ref="B847:R847" si="3575">SUM(B370)</f>
        <v>0</v>
      </c>
      <c r="C847" s="800">
        <f t="shared" si="3575"/>
        <v>0</v>
      </c>
      <c r="D847" s="800">
        <f t="shared" si="3575"/>
        <v>0</v>
      </c>
      <c r="E847" s="800">
        <f t="shared" si="3575"/>
        <v>0</v>
      </c>
      <c r="F847" s="800">
        <f t="shared" si="3575"/>
        <v>0</v>
      </c>
      <c r="G847" s="800">
        <f t="shared" si="3575"/>
        <v>0</v>
      </c>
      <c r="H847" s="800">
        <f t="shared" si="3575"/>
        <v>0</v>
      </c>
      <c r="I847" s="800">
        <f t="shared" si="3575"/>
        <v>0</v>
      </c>
      <c r="J847" s="800">
        <f t="shared" si="3575"/>
        <v>0</v>
      </c>
      <c r="K847" s="800">
        <f t="shared" si="3575"/>
        <v>0</v>
      </c>
      <c r="L847" s="800">
        <f t="shared" si="3575"/>
        <v>0</v>
      </c>
      <c r="M847" s="800">
        <f t="shared" si="3575"/>
        <v>0</v>
      </c>
      <c r="N847" s="800">
        <f t="shared" si="3575"/>
        <v>0</v>
      </c>
      <c r="O847" s="800">
        <f t="shared" si="3575"/>
        <v>0</v>
      </c>
      <c r="P847" s="800">
        <f t="shared" si="3575"/>
        <v>0</v>
      </c>
      <c r="Q847" s="800">
        <f t="shared" si="3575"/>
        <v>0</v>
      </c>
      <c r="R847" s="800">
        <f t="shared" si="3575"/>
        <v>0</v>
      </c>
      <c r="S847" s="799"/>
      <c r="T847" s="800">
        <f t="shared" ref="T847:AD847" si="3576">SUM(T370)</f>
        <v>2.2571606475716064E-3</v>
      </c>
      <c r="U847" s="800">
        <f t="shared" si="3576"/>
        <v>0</v>
      </c>
      <c r="V847" s="800">
        <f t="shared" si="3576"/>
        <v>0</v>
      </c>
      <c r="W847" s="800">
        <f t="shared" si="3576"/>
        <v>0</v>
      </c>
      <c r="X847" s="800">
        <f t="shared" si="3576"/>
        <v>0</v>
      </c>
      <c r="Y847" s="800">
        <f t="shared" si="3576"/>
        <v>0</v>
      </c>
      <c r="Z847" s="800">
        <f t="shared" si="3576"/>
        <v>0</v>
      </c>
      <c r="AA847" s="800">
        <f t="shared" si="3576"/>
        <v>0</v>
      </c>
      <c r="AB847" s="800">
        <f t="shared" si="3576"/>
        <v>0</v>
      </c>
      <c r="AC847" s="800">
        <f t="shared" si="3576"/>
        <v>0</v>
      </c>
      <c r="AD847" s="800">
        <f t="shared" si="3576"/>
        <v>0</v>
      </c>
      <c r="AE847" s="800"/>
      <c r="AF847" s="800"/>
      <c r="AG847" s="800"/>
      <c r="AH847" s="800"/>
      <c r="AI847" s="800"/>
      <c r="AJ847" s="800"/>
      <c r="AK847" s="799"/>
      <c r="AL847" s="800">
        <f t="shared" ref="AL847:AV847" si="3577">SUM(AL370)</f>
        <v>6.6021948941469483E-2</v>
      </c>
      <c r="AM847" s="800">
        <f t="shared" si="3577"/>
        <v>0.13001245330012454</v>
      </c>
      <c r="AN847" s="800">
        <f t="shared" si="3577"/>
        <v>0</v>
      </c>
      <c r="AO847" s="800">
        <f t="shared" si="3577"/>
        <v>0</v>
      </c>
      <c r="AP847" s="800">
        <f t="shared" si="3577"/>
        <v>0</v>
      </c>
      <c r="AQ847" s="800">
        <f t="shared" si="3577"/>
        <v>0</v>
      </c>
      <c r="AR847" s="800">
        <f t="shared" si="3577"/>
        <v>0</v>
      </c>
      <c r="AS847" s="800">
        <f t="shared" si="3577"/>
        <v>0</v>
      </c>
      <c r="AT847" s="800">
        <f t="shared" si="3577"/>
        <v>0</v>
      </c>
      <c r="AU847" s="800">
        <f t="shared" si="3577"/>
        <v>0</v>
      </c>
      <c r="AV847" s="800">
        <f t="shared" si="3577"/>
        <v>0</v>
      </c>
      <c r="AW847" s="800"/>
      <c r="AX847" s="800"/>
      <c r="AY847" s="800"/>
      <c r="AZ847" s="800"/>
      <c r="BA847" s="800"/>
      <c r="BB847" s="800"/>
      <c r="BC847" s="799"/>
      <c r="BD847" s="800">
        <f t="shared" ref="BD847:BN847" si="3578">SUM(BD370)</f>
        <v>0.22345890410958905</v>
      </c>
      <c r="BE847" s="800">
        <f t="shared" si="3578"/>
        <v>0</v>
      </c>
      <c r="BF847" s="800">
        <f t="shared" si="3578"/>
        <v>0</v>
      </c>
      <c r="BG847" s="800">
        <f t="shared" si="3578"/>
        <v>0</v>
      </c>
      <c r="BH847" s="800">
        <f t="shared" si="3578"/>
        <v>0</v>
      </c>
      <c r="BI847" s="800">
        <f t="shared" si="3578"/>
        <v>0</v>
      </c>
      <c r="BJ847" s="800">
        <f t="shared" si="3578"/>
        <v>1.8057285180572851E-2</v>
      </c>
      <c r="BK847" s="800">
        <f t="shared" si="3578"/>
        <v>0</v>
      </c>
      <c r="BL847" s="800">
        <f t="shared" si="3578"/>
        <v>0</v>
      </c>
      <c r="BM847" s="800">
        <f t="shared" si="3578"/>
        <v>0</v>
      </c>
      <c r="BN847" s="800">
        <f t="shared" si="3578"/>
        <v>0</v>
      </c>
      <c r="BO847" s="800"/>
      <c r="BP847" s="800"/>
      <c r="BQ847" s="800"/>
      <c r="BR847" s="800"/>
      <c r="BS847" s="800"/>
      <c r="BT847" s="800"/>
      <c r="BU847" s="799"/>
      <c r="BV847" s="800">
        <f>SUM(BV370)</f>
        <v>0</v>
      </c>
      <c r="BW847" s="800">
        <f>SUM(BW370)</f>
        <v>0</v>
      </c>
      <c r="BX847" s="800">
        <f>SUM(BX370)</f>
        <v>0</v>
      </c>
      <c r="BY847" s="800">
        <f>SUM(BY370)</f>
        <v>0</v>
      </c>
      <c r="BZ847" s="615">
        <f t="shared" si="3484"/>
        <v>0</v>
      </c>
      <c r="CA847" s="615">
        <f t="shared" si="3485"/>
        <v>0</v>
      </c>
      <c r="CB847" s="615">
        <f t="shared" si="3486"/>
        <v>7.33577210460772E-3</v>
      </c>
      <c r="CC847" s="683">
        <f t="shared" si="3487"/>
        <v>2.0063650200636491E-3</v>
      </c>
      <c r="CD847" s="1324">
        <f t="shared" si="3513"/>
        <v>0</v>
      </c>
      <c r="CE847" s="1325">
        <f t="shared" ref="CE847:CN849" si="357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5">
        <f t="shared" si="3579"/>
        <v>0</v>
      </c>
      <c r="CG847" s="1325">
        <f t="shared" si="3579"/>
        <v>0</v>
      </c>
      <c r="CH847" s="1325">
        <f t="shared" si="3579"/>
        <v>0</v>
      </c>
      <c r="CI847" s="1326">
        <f t="shared" si="3579"/>
        <v>0</v>
      </c>
      <c r="CJ847" s="1325">
        <f t="shared" si="3579"/>
        <v>0</v>
      </c>
      <c r="CK847" s="1325">
        <f t="shared" si="3579"/>
        <v>0</v>
      </c>
      <c r="CL847" s="1325">
        <f t="shared" si="3579"/>
        <v>0</v>
      </c>
      <c r="CM847" s="1325">
        <f t="shared" si="3579"/>
        <v>1.8057285180572851E-2</v>
      </c>
      <c r="CN847" s="1324">
        <f t="shared" si="3579"/>
        <v>0.22345890410958905</v>
      </c>
      <c r="CO847" s="530" t="str">
        <f t="shared" si="3489"/>
        <v/>
      </c>
      <c r="CP847" s="531" t="str">
        <f t="shared" si="3490"/>
        <v/>
      </c>
      <c r="CQ847" s="531">
        <f t="shared" si="3491"/>
        <v>0</v>
      </c>
      <c r="CR847" s="531">
        <f t="shared" si="3492"/>
        <v>0</v>
      </c>
      <c r="CS847" s="531">
        <f t="shared" si="3493"/>
        <v>0</v>
      </c>
      <c r="CT847" s="531">
        <f t="shared" si="3494"/>
        <v>0</v>
      </c>
      <c r="CU847" s="532">
        <f t="shared" si="3495"/>
        <v>0</v>
      </c>
      <c r="CV847" s="532">
        <f t="shared" si="3496"/>
        <v>0</v>
      </c>
      <c r="CW847" s="532">
        <f t="shared" si="3497"/>
        <v>0</v>
      </c>
      <c r="CX847" s="531">
        <f t="shared" si="3498"/>
        <v>0</v>
      </c>
      <c r="CY847" s="531">
        <f t="shared" si="3499"/>
        <v>0</v>
      </c>
      <c r="CZ847" s="531">
        <f t="shared" si="3500"/>
        <v>1.8057285180572851E-2</v>
      </c>
      <c r="DA847" s="531">
        <f t="shared" si="3501"/>
        <v>0.22345890410958905</v>
      </c>
      <c r="DB847" s="531" t="str">
        <f t="shared" si="3502"/>
        <v/>
      </c>
      <c r="DC847" s="530" t="str">
        <f t="shared" si="3503"/>
        <v/>
      </c>
      <c r="DD847" s="529" t="str">
        <f t="shared" si="3504"/>
        <v/>
      </c>
      <c r="DE847" s="645">
        <f t="shared" si="3505"/>
        <v>17</v>
      </c>
      <c r="DF847" s="99">
        <f t="shared" si="3506"/>
        <v>11</v>
      </c>
      <c r="DG847" s="99">
        <f t="shared" si="3507"/>
        <v>11</v>
      </c>
      <c r="DH847" s="99">
        <f t="shared" si="3508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2"/>
      <c r="DR847" s="476"/>
    </row>
    <row r="848" spans="1:122" s="478" customFormat="1" ht="15.75" customHeight="1">
      <c r="A848" s="610" t="str">
        <f>A371</f>
        <v>Sweet potato</v>
      </c>
      <c r="B848" s="800">
        <f t="shared" ref="B848:R848" si="3580">SUM(B381)</f>
        <v>0</v>
      </c>
      <c r="C848" s="800">
        <f t="shared" si="3580"/>
        <v>0</v>
      </c>
      <c r="D848" s="800">
        <f t="shared" si="3580"/>
        <v>0</v>
      </c>
      <c r="E848" s="800">
        <f t="shared" si="3580"/>
        <v>0</v>
      </c>
      <c r="F848" s="800">
        <f t="shared" si="3580"/>
        <v>0</v>
      </c>
      <c r="G848" s="800">
        <f t="shared" si="3580"/>
        <v>0</v>
      </c>
      <c r="H848" s="800">
        <f t="shared" si="3580"/>
        <v>0</v>
      </c>
      <c r="I848" s="800">
        <f t="shared" si="3580"/>
        <v>0</v>
      </c>
      <c r="J848" s="800">
        <f t="shared" si="3580"/>
        <v>0</v>
      </c>
      <c r="K848" s="800">
        <f t="shared" si="3580"/>
        <v>0</v>
      </c>
      <c r="L848" s="800">
        <f t="shared" si="3580"/>
        <v>0</v>
      </c>
      <c r="M848" s="800">
        <f t="shared" si="3580"/>
        <v>0</v>
      </c>
      <c r="N848" s="800">
        <f t="shared" si="3580"/>
        <v>0</v>
      </c>
      <c r="O848" s="800">
        <f t="shared" si="3580"/>
        <v>0</v>
      </c>
      <c r="P848" s="800">
        <f t="shared" si="3580"/>
        <v>0</v>
      </c>
      <c r="Q848" s="800">
        <f t="shared" si="3580"/>
        <v>0</v>
      </c>
      <c r="R848" s="800">
        <f t="shared" si="3580"/>
        <v>0</v>
      </c>
      <c r="S848" s="799"/>
      <c r="T848" s="800">
        <f t="shared" ref="T848:AD848" si="3581">SUM(T381)</f>
        <v>4.7026774595267745E-2</v>
      </c>
      <c r="U848" s="800">
        <f t="shared" si="3581"/>
        <v>0</v>
      </c>
      <c r="V848" s="800">
        <f t="shared" si="3581"/>
        <v>0</v>
      </c>
      <c r="W848" s="800">
        <f t="shared" si="3581"/>
        <v>0</v>
      </c>
      <c r="X848" s="800">
        <f t="shared" si="3581"/>
        <v>0</v>
      </c>
      <c r="Y848" s="800">
        <f t="shared" si="3581"/>
        <v>0</v>
      </c>
      <c r="Z848" s="800">
        <f t="shared" si="3581"/>
        <v>0</v>
      </c>
      <c r="AA848" s="800">
        <f t="shared" si="3581"/>
        <v>0</v>
      </c>
      <c r="AB848" s="800">
        <f t="shared" si="3581"/>
        <v>0</v>
      </c>
      <c r="AC848" s="800">
        <f t="shared" si="3581"/>
        <v>0</v>
      </c>
      <c r="AD848" s="800">
        <f t="shared" si="3581"/>
        <v>0</v>
      </c>
      <c r="AE848" s="800"/>
      <c r="AF848" s="800"/>
      <c r="AG848" s="800"/>
      <c r="AH848" s="800"/>
      <c r="AI848" s="800"/>
      <c r="AJ848" s="800"/>
      <c r="AK848" s="799"/>
      <c r="AL848" s="800">
        <f t="shared" ref="AL848:AV848" si="3582">SUM(AL381)</f>
        <v>3.5270080946450809E-2</v>
      </c>
      <c r="AM848" s="800">
        <f t="shared" si="3582"/>
        <v>0</v>
      </c>
      <c r="AN848" s="800">
        <f t="shared" si="3582"/>
        <v>0</v>
      </c>
      <c r="AO848" s="800">
        <f t="shared" si="3582"/>
        <v>0</v>
      </c>
      <c r="AP848" s="800">
        <f t="shared" si="3582"/>
        <v>0</v>
      </c>
      <c r="AQ848" s="800">
        <f t="shared" si="3582"/>
        <v>0</v>
      </c>
      <c r="AR848" s="800">
        <f t="shared" si="3582"/>
        <v>0</v>
      </c>
      <c r="AS848" s="800">
        <f t="shared" si="3582"/>
        <v>0</v>
      </c>
      <c r="AT848" s="800">
        <f t="shared" si="3582"/>
        <v>0</v>
      </c>
      <c r="AU848" s="800">
        <f t="shared" si="3582"/>
        <v>0</v>
      </c>
      <c r="AV848" s="800">
        <f t="shared" si="3582"/>
        <v>0</v>
      </c>
      <c r="AW848" s="800"/>
      <c r="AX848" s="800"/>
      <c r="AY848" s="800"/>
      <c r="AZ848" s="800"/>
      <c r="BA848" s="800"/>
      <c r="BB848" s="800"/>
      <c r="BC848" s="799"/>
      <c r="BD848" s="800">
        <f t="shared" ref="BD848:BN848" si="3583">SUM(BD381)</f>
        <v>2.3018368617683686E-2</v>
      </c>
      <c r="BE848" s="800">
        <f t="shared" si="3583"/>
        <v>0</v>
      </c>
      <c r="BF848" s="800">
        <f t="shared" si="3583"/>
        <v>0</v>
      </c>
      <c r="BG848" s="800">
        <f t="shared" si="3583"/>
        <v>0</v>
      </c>
      <c r="BH848" s="800">
        <f t="shared" si="3583"/>
        <v>0</v>
      </c>
      <c r="BI848" s="800">
        <f t="shared" si="3583"/>
        <v>0</v>
      </c>
      <c r="BJ848" s="800">
        <f t="shared" si="3583"/>
        <v>0</v>
      </c>
      <c r="BK848" s="800">
        <f t="shared" si="3583"/>
        <v>0</v>
      </c>
      <c r="BL848" s="800">
        <f t="shared" si="3583"/>
        <v>0</v>
      </c>
      <c r="BM848" s="800">
        <f t="shared" si="3583"/>
        <v>0</v>
      </c>
      <c r="BN848" s="800">
        <f t="shared" si="3583"/>
        <v>0</v>
      </c>
      <c r="BO848" s="800"/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5">
        <f t="shared" si="3484"/>
        <v>0</v>
      </c>
      <c r="CA848" s="615">
        <f t="shared" si="3485"/>
        <v>0</v>
      </c>
      <c r="CB848" s="615">
        <f t="shared" si="3486"/>
        <v>0</v>
      </c>
      <c r="CC848" s="683">
        <f t="shared" si="3487"/>
        <v>0</v>
      </c>
      <c r="CD848" s="1324">
        <f t="shared" si="3513"/>
        <v>0</v>
      </c>
      <c r="CE848" s="1325">
        <f t="shared" si="3579"/>
        <v>0</v>
      </c>
      <c r="CF848" s="1325">
        <f t="shared" si="3579"/>
        <v>0</v>
      </c>
      <c r="CG848" s="1325">
        <f t="shared" si="3579"/>
        <v>0</v>
      </c>
      <c r="CH848" s="1325">
        <f t="shared" si="3579"/>
        <v>0</v>
      </c>
      <c r="CI848" s="1326">
        <f t="shared" si="3579"/>
        <v>0</v>
      </c>
      <c r="CJ848" s="1325">
        <f t="shared" si="3579"/>
        <v>0</v>
      </c>
      <c r="CK848" s="1325">
        <f t="shared" si="3579"/>
        <v>0</v>
      </c>
      <c r="CL848" s="1325">
        <f t="shared" si="3579"/>
        <v>0</v>
      </c>
      <c r="CM848" s="1325">
        <f t="shared" si="3579"/>
        <v>0</v>
      </c>
      <c r="CN848" s="1324">
        <f t="shared" si="3579"/>
        <v>2.3018368617683686E-2</v>
      </c>
      <c r="CO848" s="530" t="str">
        <f t="shared" si="3489"/>
        <v/>
      </c>
      <c r="CP848" s="531" t="str">
        <f t="shared" si="3490"/>
        <v/>
      </c>
      <c r="CQ848" s="531">
        <f t="shared" si="3491"/>
        <v>0</v>
      </c>
      <c r="CR848" s="531">
        <f t="shared" si="3492"/>
        <v>0</v>
      </c>
      <c r="CS848" s="531">
        <f t="shared" si="3493"/>
        <v>0</v>
      </c>
      <c r="CT848" s="531">
        <f t="shared" si="3494"/>
        <v>0</v>
      </c>
      <c r="CU848" s="532">
        <f t="shared" si="3495"/>
        <v>0</v>
      </c>
      <c r="CV848" s="532">
        <f t="shared" si="3496"/>
        <v>0</v>
      </c>
      <c r="CW848" s="532">
        <f t="shared" si="3497"/>
        <v>0</v>
      </c>
      <c r="CX848" s="531">
        <f t="shared" si="3498"/>
        <v>0</v>
      </c>
      <c r="CY848" s="531">
        <f t="shared" si="3499"/>
        <v>0</v>
      </c>
      <c r="CZ848" s="531">
        <f t="shared" si="3500"/>
        <v>0</v>
      </c>
      <c r="DA848" s="531">
        <f t="shared" si="3501"/>
        <v>2.3018368617683686E-2</v>
      </c>
      <c r="DB848" s="531" t="str">
        <f t="shared" si="3502"/>
        <v/>
      </c>
      <c r="DC848" s="530" t="str">
        <f t="shared" si="3503"/>
        <v/>
      </c>
      <c r="DD848" s="529" t="str">
        <f t="shared" si="3504"/>
        <v/>
      </c>
      <c r="DE848" s="645">
        <f t="shared" si="3505"/>
        <v>17</v>
      </c>
      <c r="DF848" s="99">
        <f t="shared" si="3506"/>
        <v>11</v>
      </c>
      <c r="DG848" s="99">
        <f t="shared" si="3507"/>
        <v>11</v>
      </c>
      <c r="DH848" s="99">
        <f t="shared" si="3508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2"/>
      <c r="DR848" s="476"/>
    </row>
    <row r="849" spans="1:122" s="478" customFormat="1" ht="15.75" customHeight="1">
      <c r="A849" s="610" t="str">
        <f>A382</f>
        <v xml:space="preserve">Other crop: </v>
      </c>
      <c r="B849" s="800">
        <f t="shared" ref="B849:R849" si="3584">SUM(B391)</f>
        <v>0</v>
      </c>
      <c r="C849" s="800">
        <f t="shared" si="3584"/>
        <v>0</v>
      </c>
      <c r="D849" s="800">
        <f t="shared" si="3584"/>
        <v>0</v>
      </c>
      <c r="E849" s="800">
        <f t="shared" si="3584"/>
        <v>0</v>
      </c>
      <c r="F849" s="800">
        <f t="shared" si="3584"/>
        <v>0</v>
      </c>
      <c r="G849" s="800">
        <f t="shared" si="3584"/>
        <v>0</v>
      </c>
      <c r="H849" s="800">
        <f t="shared" si="3584"/>
        <v>0</v>
      </c>
      <c r="I849" s="800">
        <f t="shared" si="3584"/>
        <v>0</v>
      </c>
      <c r="J849" s="800">
        <f t="shared" si="3584"/>
        <v>0</v>
      </c>
      <c r="K849" s="800">
        <f t="shared" si="3584"/>
        <v>0</v>
      </c>
      <c r="L849" s="800">
        <f t="shared" si="3584"/>
        <v>0</v>
      </c>
      <c r="M849" s="800">
        <f t="shared" si="3584"/>
        <v>0</v>
      </c>
      <c r="N849" s="800">
        <f t="shared" si="3584"/>
        <v>0</v>
      </c>
      <c r="O849" s="800">
        <f t="shared" si="3584"/>
        <v>0</v>
      </c>
      <c r="P849" s="800">
        <f t="shared" si="3584"/>
        <v>0</v>
      </c>
      <c r="Q849" s="800">
        <f t="shared" si="3584"/>
        <v>0</v>
      </c>
      <c r="R849" s="800">
        <f t="shared" si="3584"/>
        <v>0</v>
      </c>
      <c r="S849" s="799"/>
      <c r="T849" s="800">
        <f t="shared" ref="T849:AD849" si="3585">SUM(T391)</f>
        <v>0</v>
      </c>
      <c r="U849" s="800">
        <f t="shared" si="3585"/>
        <v>0</v>
      </c>
      <c r="V849" s="800">
        <f t="shared" si="3585"/>
        <v>0</v>
      </c>
      <c r="W849" s="800">
        <f t="shared" si="3585"/>
        <v>0</v>
      </c>
      <c r="X849" s="800">
        <f t="shared" si="3585"/>
        <v>0</v>
      </c>
      <c r="Y849" s="800">
        <f t="shared" si="3585"/>
        <v>0</v>
      </c>
      <c r="Z849" s="800">
        <f t="shared" si="3585"/>
        <v>0</v>
      </c>
      <c r="AA849" s="800">
        <f t="shared" si="3585"/>
        <v>0</v>
      </c>
      <c r="AB849" s="800">
        <f t="shared" si="3585"/>
        <v>0</v>
      </c>
      <c r="AC849" s="800">
        <f t="shared" si="3585"/>
        <v>0</v>
      </c>
      <c r="AD849" s="800">
        <f t="shared" si="3585"/>
        <v>0</v>
      </c>
      <c r="AE849" s="800"/>
      <c r="AF849" s="800"/>
      <c r="AG849" s="800"/>
      <c r="AH849" s="800"/>
      <c r="AI849" s="800"/>
      <c r="AJ849" s="800"/>
      <c r="AK849" s="799"/>
      <c r="AL849" s="800">
        <f t="shared" ref="AL849:AV849" si="3586">SUM(AL391)</f>
        <v>0</v>
      </c>
      <c r="AM849" s="800">
        <f t="shared" si="3586"/>
        <v>0</v>
      </c>
      <c r="AN849" s="800">
        <f t="shared" si="3586"/>
        <v>0</v>
      </c>
      <c r="AO849" s="800">
        <f t="shared" si="3586"/>
        <v>0</v>
      </c>
      <c r="AP849" s="800">
        <f t="shared" si="3586"/>
        <v>0</v>
      </c>
      <c r="AQ849" s="800">
        <f t="shared" si="3586"/>
        <v>0</v>
      </c>
      <c r="AR849" s="800">
        <f t="shared" si="3586"/>
        <v>0</v>
      </c>
      <c r="AS849" s="800">
        <f t="shared" si="3586"/>
        <v>0</v>
      </c>
      <c r="AT849" s="800">
        <f t="shared" si="3586"/>
        <v>0</v>
      </c>
      <c r="AU849" s="800">
        <f t="shared" si="3586"/>
        <v>0</v>
      </c>
      <c r="AV849" s="800">
        <f t="shared" si="3586"/>
        <v>0</v>
      </c>
      <c r="AW849" s="800"/>
      <c r="AX849" s="800"/>
      <c r="AY849" s="800"/>
      <c r="AZ849" s="800"/>
      <c r="BA849" s="800"/>
      <c r="BB849" s="800"/>
      <c r="BC849" s="799"/>
      <c r="BD849" s="800">
        <f t="shared" ref="BD849:BN849" si="3587">SUM(BD391)</f>
        <v>0</v>
      </c>
      <c r="BE849" s="800">
        <f t="shared" si="3587"/>
        <v>0</v>
      </c>
      <c r="BF849" s="800">
        <f t="shared" si="3587"/>
        <v>0</v>
      </c>
      <c r="BG849" s="800">
        <f t="shared" si="3587"/>
        <v>0</v>
      </c>
      <c r="BH849" s="800">
        <f t="shared" si="3587"/>
        <v>0</v>
      </c>
      <c r="BI849" s="800">
        <f t="shared" si="3587"/>
        <v>0</v>
      </c>
      <c r="BJ849" s="800">
        <f t="shared" si="3587"/>
        <v>0</v>
      </c>
      <c r="BK849" s="800">
        <f t="shared" si="3587"/>
        <v>0</v>
      </c>
      <c r="BL849" s="800">
        <f t="shared" si="3587"/>
        <v>0</v>
      </c>
      <c r="BM849" s="800">
        <f t="shared" si="3587"/>
        <v>0</v>
      </c>
      <c r="BN849" s="800">
        <f t="shared" si="3587"/>
        <v>0</v>
      </c>
      <c r="BO849" s="800"/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5">
        <f t="shared" si="3484"/>
        <v>0</v>
      </c>
      <c r="CA849" s="615">
        <f t="shared" si="3485"/>
        <v>0</v>
      </c>
      <c r="CB849" s="615">
        <f t="shared" si="3486"/>
        <v>0</v>
      </c>
      <c r="CC849" s="683">
        <f t="shared" si="3487"/>
        <v>0</v>
      </c>
      <c r="CD849" s="1324">
        <f t="shared" si="3513"/>
        <v>0</v>
      </c>
      <c r="CE849" s="1325">
        <f t="shared" si="3579"/>
        <v>0</v>
      </c>
      <c r="CF849" s="1325">
        <f t="shared" si="3579"/>
        <v>0</v>
      </c>
      <c r="CG849" s="1325">
        <f t="shared" si="3579"/>
        <v>0</v>
      </c>
      <c r="CH849" s="1325">
        <f t="shared" si="3579"/>
        <v>0</v>
      </c>
      <c r="CI849" s="1326">
        <f t="shared" si="3579"/>
        <v>0</v>
      </c>
      <c r="CJ849" s="1325">
        <f t="shared" si="3579"/>
        <v>0</v>
      </c>
      <c r="CK849" s="1325">
        <f t="shared" si="3579"/>
        <v>0</v>
      </c>
      <c r="CL849" s="1325">
        <f t="shared" si="3579"/>
        <v>0</v>
      </c>
      <c r="CM849" s="1325">
        <f t="shared" si="3579"/>
        <v>0</v>
      </c>
      <c r="CN849" s="1324">
        <f t="shared" si="3579"/>
        <v>0</v>
      </c>
      <c r="CO849" s="530" t="str">
        <f t="shared" si="3489"/>
        <v/>
      </c>
      <c r="CP849" s="531" t="str">
        <f t="shared" si="3490"/>
        <v/>
      </c>
      <c r="CQ849" s="531">
        <f t="shared" si="3491"/>
        <v>0</v>
      </c>
      <c r="CR849" s="531">
        <f t="shared" si="3492"/>
        <v>0</v>
      </c>
      <c r="CS849" s="531">
        <f t="shared" si="3493"/>
        <v>0</v>
      </c>
      <c r="CT849" s="531">
        <f t="shared" si="3494"/>
        <v>0</v>
      </c>
      <c r="CU849" s="532">
        <f t="shared" si="3495"/>
        <v>0</v>
      </c>
      <c r="CV849" s="532">
        <f t="shared" si="3496"/>
        <v>0</v>
      </c>
      <c r="CW849" s="532">
        <f t="shared" si="3497"/>
        <v>0</v>
      </c>
      <c r="CX849" s="531">
        <f t="shared" si="3498"/>
        <v>0</v>
      </c>
      <c r="CY849" s="531">
        <f t="shared" si="3499"/>
        <v>0</v>
      </c>
      <c r="CZ849" s="531">
        <f t="shared" si="3500"/>
        <v>0</v>
      </c>
      <c r="DA849" s="531">
        <f t="shared" si="3501"/>
        <v>0</v>
      </c>
      <c r="DB849" s="531" t="str">
        <f t="shared" si="3502"/>
        <v/>
      </c>
      <c r="DC849" s="530" t="str">
        <f t="shared" si="3503"/>
        <v/>
      </c>
      <c r="DD849" s="529" t="str">
        <f t="shared" si="3504"/>
        <v/>
      </c>
      <c r="DE849" s="645">
        <f t="shared" si="3505"/>
        <v>17</v>
      </c>
      <c r="DF849" s="99">
        <f t="shared" si="3506"/>
        <v>11</v>
      </c>
      <c r="DG849" s="99">
        <f t="shared" si="3507"/>
        <v>11</v>
      </c>
      <c r="DH849" s="99">
        <f t="shared" si="3508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2"/>
      <c r="DR849" s="476"/>
    </row>
    <row r="850" spans="1:122" s="478" customFormat="1" ht="15.75" customHeight="1">
      <c r="A850" s="797" t="s">
        <v>389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0"/>
      <c r="CE850" s="1330"/>
      <c r="CF850" s="1330"/>
      <c r="CG850" s="1330"/>
      <c r="CH850" s="1330"/>
      <c r="CI850" s="1330"/>
      <c r="CJ850" s="1330"/>
      <c r="CK850" s="1330"/>
      <c r="CL850" s="1330"/>
      <c r="CM850" s="1330"/>
      <c r="CN850" s="1330"/>
      <c r="CO850" s="807"/>
      <c r="CP850" s="807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645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4"/>
      <c r="DR850" s="476"/>
    </row>
    <row r="851" spans="1:122" s="478" customFormat="1" ht="15.75" customHeight="1">
      <c r="A851" s="610" t="str">
        <f>A428</f>
        <v>FISHING -- see worksheet Data 3</v>
      </c>
      <c r="B851" s="800">
        <f t="shared" ref="B851:R851" si="3588">SUM(B437)</f>
        <v>0</v>
      </c>
      <c r="C851" s="800">
        <f t="shared" si="3588"/>
        <v>0</v>
      </c>
      <c r="D851" s="800">
        <f t="shared" si="3588"/>
        <v>0</v>
      </c>
      <c r="E851" s="800">
        <f t="shared" si="3588"/>
        <v>0</v>
      </c>
      <c r="F851" s="800">
        <f t="shared" si="3588"/>
        <v>0</v>
      </c>
      <c r="G851" s="800">
        <f t="shared" si="3588"/>
        <v>0</v>
      </c>
      <c r="H851" s="800">
        <f t="shared" si="3588"/>
        <v>0</v>
      </c>
      <c r="I851" s="800">
        <f t="shared" si="3588"/>
        <v>0</v>
      </c>
      <c r="J851" s="800">
        <f t="shared" si="3588"/>
        <v>0</v>
      </c>
      <c r="K851" s="800">
        <f t="shared" si="3588"/>
        <v>0</v>
      </c>
      <c r="L851" s="800">
        <f t="shared" si="3588"/>
        <v>0</v>
      </c>
      <c r="M851" s="800">
        <f t="shared" si="3588"/>
        <v>0</v>
      </c>
      <c r="N851" s="800">
        <f t="shared" si="3588"/>
        <v>0</v>
      </c>
      <c r="O851" s="800">
        <f t="shared" si="3588"/>
        <v>0</v>
      </c>
      <c r="P851" s="800">
        <f t="shared" si="3588"/>
        <v>0</v>
      </c>
      <c r="Q851" s="800">
        <f t="shared" si="3588"/>
        <v>0</v>
      </c>
      <c r="R851" s="800">
        <f t="shared" si="3588"/>
        <v>0</v>
      </c>
      <c r="S851" s="799"/>
      <c r="T851" s="800">
        <f t="shared" ref="T851:AD851" si="3589">SUM(T437)</f>
        <v>0</v>
      </c>
      <c r="U851" s="800">
        <f t="shared" si="3589"/>
        <v>0</v>
      </c>
      <c r="V851" s="800">
        <f t="shared" si="3589"/>
        <v>0</v>
      </c>
      <c r="W851" s="800">
        <f t="shared" si="3589"/>
        <v>0</v>
      </c>
      <c r="X851" s="800">
        <f t="shared" si="3589"/>
        <v>0</v>
      </c>
      <c r="Y851" s="800">
        <f t="shared" si="3589"/>
        <v>0</v>
      </c>
      <c r="Z851" s="800">
        <f t="shared" si="3589"/>
        <v>0</v>
      </c>
      <c r="AA851" s="800">
        <f t="shared" si="3589"/>
        <v>0</v>
      </c>
      <c r="AB851" s="800">
        <f t="shared" si="3589"/>
        <v>0</v>
      </c>
      <c r="AC851" s="800">
        <f t="shared" si="3589"/>
        <v>0</v>
      </c>
      <c r="AD851" s="800">
        <f t="shared" si="3589"/>
        <v>0</v>
      </c>
      <c r="AE851" s="800"/>
      <c r="AF851" s="800"/>
      <c r="AG851" s="800"/>
      <c r="AH851" s="800"/>
      <c r="AI851" s="800"/>
      <c r="AJ851" s="800"/>
      <c r="AK851" s="799"/>
      <c r="AL851" s="800">
        <f t="shared" ref="AL851:AV851" si="3590">SUM(AL437)</f>
        <v>0</v>
      </c>
      <c r="AM851" s="800">
        <f t="shared" si="3590"/>
        <v>0</v>
      </c>
      <c r="AN851" s="800">
        <f t="shared" si="3590"/>
        <v>0</v>
      </c>
      <c r="AO851" s="800">
        <f t="shared" si="3590"/>
        <v>0</v>
      </c>
      <c r="AP851" s="800">
        <f t="shared" si="3590"/>
        <v>0</v>
      </c>
      <c r="AQ851" s="800">
        <f t="shared" si="3590"/>
        <v>0</v>
      </c>
      <c r="AR851" s="800">
        <f t="shared" si="3590"/>
        <v>0</v>
      </c>
      <c r="AS851" s="800">
        <f t="shared" si="3590"/>
        <v>0</v>
      </c>
      <c r="AT851" s="800">
        <f t="shared" si="3590"/>
        <v>0</v>
      </c>
      <c r="AU851" s="800">
        <f t="shared" si="3590"/>
        <v>0</v>
      </c>
      <c r="AV851" s="800">
        <f t="shared" si="3590"/>
        <v>0</v>
      </c>
      <c r="AW851" s="800"/>
      <c r="AX851" s="800"/>
      <c r="AY851" s="800"/>
      <c r="AZ851" s="800"/>
      <c r="BA851" s="800"/>
      <c r="BB851" s="800"/>
      <c r="BC851" s="799"/>
      <c r="BD851" s="800">
        <f t="shared" ref="BD851:BN851" si="3591">SUM(BD437)</f>
        <v>0</v>
      </c>
      <c r="BE851" s="800">
        <f t="shared" si="3591"/>
        <v>0</v>
      </c>
      <c r="BF851" s="800">
        <f t="shared" si="3591"/>
        <v>0</v>
      </c>
      <c r="BG851" s="800">
        <f t="shared" si="3591"/>
        <v>0</v>
      </c>
      <c r="BH851" s="800">
        <f t="shared" si="3591"/>
        <v>0</v>
      </c>
      <c r="BI851" s="800">
        <f t="shared" si="3591"/>
        <v>0</v>
      </c>
      <c r="BJ851" s="800">
        <f t="shared" si="3591"/>
        <v>0</v>
      </c>
      <c r="BK851" s="800">
        <f t="shared" si="3591"/>
        <v>0</v>
      </c>
      <c r="BL851" s="800">
        <f t="shared" si="3591"/>
        <v>0</v>
      </c>
      <c r="BM851" s="800">
        <f t="shared" si="3591"/>
        <v>0</v>
      </c>
      <c r="BN851" s="800">
        <f t="shared" si="3591"/>
        <v>0</v>
      </c>
      <c r="BO851" s="800"/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4">
        <f t="shared" ref="CD851:CN852" si="359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5">
        <f t="shared" si="3592"/>
        <v>0</v>
      </c>
      <c r="CF851" s="1325">
        <f t="shared" si="3592"/>
        <v>0</v>
      </c>
      <c r="CG851" s="1325">
        <f t="shared" si="3592"/>
        <v>0</v>
      </c>
      <c r="CH851" s="1325">
        <f t="shared" si="3592"/>
        <v>0</v>
      </c>
      <c r="CI851" s="1326">
        <f t="shared" si="3592"/>
        <v>0</v>
      </c>
      <c r="CJ851" s="1325">
        <f t="shared" si="3592"/>
        <v>0</v>
      </c>
      <c r="CK851" s="1325">
        <f t="shared" si="3592"/>
        <v>0</v>
      </c>
      <c r="CL851" s="1325">
        <f t="shared" si="3592"/>
        <v>0</v>
      </c>
      <c r="CM851" s="1325">
        <f t="shared" si="3592"/>
        <v>0</v>
      </c>
      <c r="CN851" s="1324">
        <f t="shared" si="3592"/>
        <v>0</v>
      </c>
      <c r="CO851" s="530" t="str">
        <f t="shared" ref="CO851:CW852" si="3593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3"/>
        <v/>
      </c>
      <c r="CQ851" s="531">
        <f t="shared" si="3593"/>
        <v>0</v>
      </c>
      <c r="CR851" s="531">
        <f t="shared" si="3593"/>
        <v>0</v>
      </c>
      <c r="CS851" s="531">
        <f t="shared" si="3593"/>
        <v>0</v>
      </c>
      <c r="CT851" s="531">
        <f t="shared" si="3593"/>
        <v>0</v>
      </c>
      <c r="CU851" s="532">
        <f t="shared" si="3593"/>
        <v>0</v>
      </c>
      <c r="CV851" s="532">
        <f t="shared" si="3593"/>
        <v>0</v>
      </c>
      <c r="CW851" s="532">
        <f t="shared" si="3593"/>
        <v>0</v>
      </c>
      <c r="CX851" s="531">
        <f t="shared" ref="CX851:DD852" si="359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4"/>
        <v>0</v>
      </c>
      <c r="CZ851" s="531">
        <f t="shared" si="3594"/>
        <v>0</v>
      </c>
      <c r="DA851" s="531">
        <f t="shared" si="3594"/>
        <v>0</v>
      </c>
      <c r="DB851" s="531" t="str">
        <f t="shared" si="3594"/>
        <v/>
      </c>
      <c r="DC851" s="530" t="str">
        <f t="shared" si="3594"/>
        <v/>
      </c>
      <c r="DD851" s="529" t="str">
        <f t="shared" si="3594"/>
        <v/>
      </c>
      <c r="DE851" s="645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2"/>
      <c r="DR851" s="476"/>
    </row>
    <row r="852" spans="1:122" s="478" customFormat="1" ht="15.75" customHeight="1">
      <c r="A852" s="610" t="str">
        <f>A438</f>
        <v>WILD FOODS -- see worksheet Data 3</v>
      </c>
      <c r="B852" s="800">
        <f t="shared" ref="B852:R852" si="3595">SUM(B447)</f>
        <v>0</v>
      </c>
      <c r="C852" s="800">
        <f t="shared" si="3595"/>
        <v>0</v>
      </c>
      <c r="D852" s="800">
        <f t="shared" si="3595"/>
        <v>0</v>
      </c>
      <c r="E852" s="800">
        <f t="shared" si="3595"/>
        <v>0</v>
      </c>
      <c r="F852" s="800">
        <f t="shared" si="3595"/>
        <v>0</v>
      </c>
      <c r="G852" s="800">
        <f t="shared" si="3595"/>
        <v>0</v>
      </c>
      <c r="H852" s="800">
        <f t="shared" si="3595"/>
        <v>0</v>
      </c>
      <c r="I852" s="800">
        <f t="shared" si="3595"/>
        <v>0</v>
      </c>
      <c r="J852" s="800">
        <f t="shared" si="3595"/>
        <v>0</v>
      </c>
      <c r="K852" s="800">
        <f t="shared" si="3595"/>
        <v>0</v>
      </c>
      <c r="L852" s="800">
        <f t="shared" si="3595"/>
        <v>0</v>
      </c>
      <c r="M852" s="800">
        <f t="shared" si="3595"/>
        <v>0</v>
      </c>
      <c r="N852" s="800">
        <f t="shared" si="3595"/>
        <v>0</v>
      </c>
      <c r="O852" s="800">
        <f t="shared" si="3595"/>
        <v>0</v>
      </c>
      <c r="P852" s="800">
        <f t="shared" si="3595"/>
        <v>0</v>
      </c>
      <c r="Q852" s="800">
        <f t="shared" si="3595"/>
        <v>0</v>
      </c>
      <c r="R852" s="800">
        <f t="shared" si="3595"/>
        <v>0</v>
      </c>
      <c r="S852" s="799"/>
      <c r="T852" s="800">
        <f t="shared" ref="T852:AD852" si="3596">SUM(T447)</f>
        <v>0</v>
      </c>
      <c r="U852" s="800">
        <f t="shared" si="3596"/>
        <v>0</v>
      </c>
      <c r="V852" s="800">
        <f t="shared" si="3596"/>
        <v>0</v>
      </c>
      <c r="W852" s="800">
        <f t="shared" si="3596"/>
        <v>0</v>
      </c>
      <c r="X852" s="800">
        <f t="shared" si="3596"/>
        <v>0</v>
      </c>
      <c r="Y852" s="800">
        <f t="shared" si="3596"/>
        <v>0</v>
      </c>
      <c r="Z852" s="800">
        <f t="shared" si="3596"/>
        <v>0</v>
      </c>
      <c r="AA852" s="800">
        <f t="shared" si="3596"/>
        <v>0</v>
      </c>
      <c r="AB852" s="800">
        <f t="shared" si="3596"/>
        <v>0</v>
      </c>
      <c r="AC852" s="800">
        <f t="shared" si="3596"/>
        <v>0</v>
      </c>
      <c r="AD852" s="800">
        <f t="shared" si="3596"/>
        <v>0</v>
      </c>
      <c r="AE852" s="800"/>
      <c r="AF852" s="800"/>
      <c r="AG852" s="800"/>
      <c r="AH852" s="800"/>
      <c r="AI852" s="800"/>
      <c r="AJ852" s="800"/>
      <c r="AK852" s="799"/>
      <c r="AL852" s="800">
        <f t="shared" ref="AL852:AV852" si="3597">SUM(AL447)</f>
        <v>0</v>
      </c>
      <c r="AM852" s="800">
        <f t="shared" si="3597"/>
        <v>0</v>
      </c>
      <c r="AN852" s="800">
        <f t="shared" si="3597"/>
        <v>0</v>
      </c>
      <c r="AO852" s="800">
        <f t="shared" si="3597"/>
        <v>0</v>
      </c>
      <c r="AP852" s="800">
        <f t="shared" si="3597"/>
        <v>0</v>
      </c>
      <c r="AQ852" s="800">
        <f t="shared" si="3597"/>
        <v>0</v>
      </c>
      <c r="AR852" s="800">
        <f t="shared" si="3597"/>
        <v>0</v>
      </c>
      <c r="AS852" s="800">
        <f t="shared" si="3597"/>
        <v>0</v>
      </c>
      <c r="AT852" s="800">
        <f t="shared" si="3597"/>
        <v>0</v>
      </c>
      <c r="AU852" s="800">
        <f t="shared" si="3597"/>
        <v>0</v>
      </c>
      <c r="AV852" s="800">
        <f t="shared" si="3597"/>
        <v>0</v>
      </c>
      <c r="AW852" s="800"/>
      <c r="AX852" s="800"/>
      <c r="AY852" s="800"/>
      <c r="AZ852" s="800"/>
      <c r="BA852" s="800"/>
      <c r="BB852" s="800"/>
      <c r="BC852" s="799"/>
      <c r="BD852" s="800">
        <f t="shared" ref="BD852:BN852" si="3598">SUM(BD447)</f>
        <v>0</v>
      </c>
      <c r="BE852" s="800">
        <f t="shared" si="3598"/>
        <v>0</v>
      </c>
      <c r="BF852" s="800">
        <f t="shared" si="3598"/>
        <v>0</v>
      </c>
      <c r="BG852" s="800">
        <f t="shared" si="3598"/>
        <v>0</v>
      </c>
      <c r="BH852" s="800">
        <f t="shared" si="3598"/>
        <v>0</v>
      </c>
      <c r="BI852" s="800">
        <f t="shared" si="3598"/>
        <v>0</v>
      </c>
      <c r="BJ852" s="800">
        <f t="shared" si="3598"/>
        <v>0</v>
      </c>
      <c r="BK852" s="800">
        <f t="shared" si="3598"/>
        <v>0</v>
      </c>
      <c r="BL852" s="800">
        <f t="shared" si="3598"/>
        <v>0</v>
      </c>
      <c r="BM852" s="800">
        <f t="shared" si="3598"/>
        <v>0</v>
      </c>
      <c r="BN852" s="800">
        <f t="shared" si="3598"/>
        <v>0</v>
      </c>
      <c r="BO852" s="800"/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4">
        <f t="shared" si="3592"/>
        <v>0</v>
      </c>
      <c r="CE852" s="1325">
        <f t="shared" ref="CE852:CN852" si="359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5">
        <f t="shared" si="3599"/>
        <v>0</v>
      </c>
      <c r="CG852" s="1325">
        <f t="shared" si="3599"/>
        <v>0</v>
      </c>
      <c r="CH852" s="1325">
        <f t="shared" si="3599"/>
        <v>0</v>
      </c>
      <c r="CI852" s="1326">
        <f t="shared" si="3599"/>
        <v>0</v>
      </c>
      <c r="CJ852" s="1325">
        <f t="shared" si="3599"/>
        <v>0</v>
      </c>
      <c r="CK852" s="1325">
        <f t="shared" si="3599"/>
        <v>0</v>
      </c>
      <c r="CL852" s="1325">
        <f t="shared" si="3599"/>
        <v>0</v>
      </c>
      <c r="CM852" s="1325">
        <f t="shared" si="3599"/>
        <v>0</v>
      </c>
      <c r="CN852" s="1324">
        <f t="shared" si="3599"/>
        <v>0</v>
      </c>
      <c r="CO852" s="530" t="str">
        <f t="shared" si="3593"/>
        <v/>
      </c>
      <c r="CP852" s="531" t="str">
        <f t="shared" si="3593"/>
        <v/>
      </c>
      <c r="CQ852" s="531">
        <f t="shared" si="3593"/>
        <v>0</v>
      </c>
      <c r="CR852" s="531">
        <f t="shared" si="3593"/>
        <v>0</v>
      </c>
      <c r="CS852" s="531">
        <f t="shared" si="3593"/>
        <v>0</v>
      </c>
      <c r="CT852" s="531">
        <f t="shared" si="3593"/>
        <v>0</v>
      </c>
      <c r="CU852" s="532">
        <f t="shared" si="3593"/>
        <v>0</v>
      </c>
      <c r="CV852" s="532">
        <f t="shared" si="3593"/>
        <v>0</v>
      </c>
      <c r="CW852" s="532">
        <f t="shared" si="3593"/>
        <v>0</v>
      </c>
      <c r="CX852" s="531">
        <f t="shared" si="3594"/>
        <v>0</v>
      </c>
      <c r="CY852" s="531">
        <f t="shared" si="3594"/>
        <v>0</v>
      </c>
      <c r="CZ852" s="531">
        <f t="shared" si="3594"/>
        <v>0</v>
      </c>
      <c r="DA852" s="531">
        <f t="shared" si="3594"/>
        <v>0</v>
      </c>
      <c r="DB852" s="531" t="str">
        <f t="shared" si="3594"/>
        <v/>
      </c>
      <c r="DC852" s="530" t="str">
        <f t="shared" si="3594"/>
        <v/>
      </c>
      <c r="DD852" s="529" t="str">
        <f t="shared" si="3594"/>
        <v/>
      </c>
      <c r="DE852" s="645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2"/>
      <c r="DR852" s="476"/>
    </row>
    <row r="853" spans="1:122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7"/>
      <c r="CE853" s="1351"/>
      <c r="CF853" s="1351"/>
      <c r="CG853" s="1351"/>
      <c r="CH853" s="1351"/>
      <c r="CI853" s="1351"/>
      <c r="CJ853" s="1351"/>
      <c r="CK853" s="1351"/>
      <c r="CL853" s="1351"/>
      <c r="CM853" s="1351"/>
      <c r="CN853" s="1327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4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800">
        <f t="shared" ref="B854:R854" si="3600">SUM(B649)</f>
        <v>0</v>
      </c>
      <c r="C854" s="800">
        <f t="shared" si="3600"/>
        <v>0</v>
      </c>
      <c r="D854" s="800">
        <f t="shared" si="3600"/>
        <v>0</v>
      </c>
      <c r="E854" s="800">
        <f t="shared" si="3600"/>
        <v>0</v>
      </c>
      <c r="F854" s="800">
        <f t="shared" si="3600"/>
        <v>0</v>
      </c>
      <c r="G854" s="800">
        <f t="shared" si="3600"/>
        <v>0</v>
      </c>
      <c r="H854" s="800">
        <f t="shared" si="3600"/>
        <v>0</v>
      </c>
      <c r="I854" s="800">
        <f t="shared" si="3600"/>
        <v>0</v>
      </c>
      <c r="J854" s="800">
        <f t="shared" si="3600"/>
        <v>0</v>
      </c>
      <c r="K854" s="800">
        <f t="shared" si="3600"/>
        <v>0</v>
      </c>
      <c r="L854" s="800">
        <f t="shared" si="3600"/>
        <v>0</v>
      </c>
      <c r="M854" s="800">
        <f t="shared" si="3600"/>
        <v>0</v>
      </c>
      <c r="N854" s="800">
        <f t="shared" si="3600"/>
        <v>0</v>
      </c>
      <c r="O854" s="800">
        <f t="shared" si="3600"/>
        <v>0</v>
      </c>
      <c r="P854" s="800">
        <f t="shared" si="3600"/>
        <v>0</v>
      </c>
      <c r="Q854" s="800">
        <f t="shared" si="3600"/>
        <v>0</v>
      </c>
      <c r="R854" s="800">
        <f t="shared" si="3600"/>
        <v>0</v>
      </c>
      <c r="S854" s="799"/>
      <c r="T854" s="800">
        <f t="shared" ref="T854:AD854" si="3601">SUM(T649)</f>
        <v>0</v>
      </c>
      <c r="U854" s="800">
        <f t="shared" si="3601"/>
        <v>0</v>
      </c>
      <c r="V854" s="800">
        <f t="shared" si="3601"/>
        <v>0</v>
      </c>
      <c r="W854" s="800">
        <f t="shared" si="3601"/>
        <v>0</v>
      </c>
      <c r="X854" s="800">
        <f t="shared" si="3601"/>
        <v>0</v>
      </c>
      <c r="Y854" s="800">
        <f t="shared" si="3601"/>
        <v>0</v>
      </c>
      <c r="Z854" s="800">
        <f t="shared" si="3601"/>
        <v>0</v>
      </c>
      <c r="AA854" s="800">
        <f t="shared" si="3601"/>
        <v>0</v>
      </c>
      <c r="AB854" s="800">
        <f t="shared" si="3601"/>
        <v>0</v>
      </c>
      <c r="AC854" s="800">
        <f t="shared" si="3601"/>
        <v>0</v>
      </c>
      <c r="AD854" s="800">
        <f t="shared" si="3601"/>
        <v>0</v>
      </c>
      <c r="AE854" s="800"/>
      <c r="AF854" s="800"/>
      <c r="AG854" s="800"/>
      <c r="AH854" s="800"/>
      <c r="AI854" s="800"/>
      <c r="AJ854" s="800"/>
      <c r="AK854" s="799"/>
      <c r="AL854" s="800">
        <f t="shared" ref="AL854:AV854" si="3602">SUM(AL649)</f>
        <v>0</v>
      </c>
      <c r="AM854" s="800">
        <f t="shared" si="3602"/>
        <v>0</v>
      </c>
      <c r="AN854" s="800">
        <f t="shared" si="3602"/>
        <v>0</v>
      </c>
      <c r="AO854" s="800">
        <f t="shared" si="3602"/>
        <v>0</v>
      </c>
      <c r="AP854" s="800">
        <f t="shared" si="3602"/>
        <v>0</v>
      </c>
      <c r="AQ854" s="800">
        <f t="shared" si="3602"/>
        <v>0</v>
      </c>
      <c r="AR854" s="800">
        <f t="shared" si="3602"/>
        <v>0</v>
      </c>
      <c r="AS854" s="800">
        <f t="shared" si="3602"/>
        <v>0</v>
      </c>
      <c r="AT854" s="800">
        <f t="shared" si="3602"/>
        <v>0</v>
      </c>
      <c r="AU854" s="800">
        <f t="shared" si="3602"/>
        <v>0</v>
      </c>
      <c r="AV854" s="800">
        <f t="shared" si="3602"/>
        <v>0</v>
      </c>
      <c r="AW854" s="800"/>
      <c r="AX854" s="800"/>
      <c r="AY854" s="800"/>
      <c r="AZ854" s="800"/>
      <c r="BA854" s="800"/>
      <c r="BB854" s="800"/>
      <c r="BC854" s="799"/>
      <c r="BD854" s="800">
        <f t="shared" ref="BD854:BN854" si="3603">SUM(BD649)</f>
        <v>0</v>
      </c>
      <c r="BE854" s="800">
        <f t="shared" si="3603"/>
        <v>0</v>
      </c>
      <c r="BF854" s="800">
        <f t="shared" si="3603"/>
        <v>0</v>
      </c>
      <c r="BG854" s="800">
        <f t="shared" si="3603"/>
        <v>0</v>
      </c>
      <c r="BH854" s="800">
        <f t="shared" si="3603"/>
        <v>0</v>
      </c>
      <c r="BI854" s="800">
        <f t="shared" si="3603"/>
        <v>0</v>
      </c>
      <c r="BJ854" s="800">
        <f t="shared" si="3603"/>
        <v>0</v>
      </c>
      <c r="BK854" s="800">
        <f t="shared" si="3603"/>
        <v>0</v>
      </c>
      <c r="BL854" s="800">
        <f t="shared" si="3603"/>
        <v>0</v>
      </c>
      <c r="BM854" s="800">
        <f t="shared" si="3603"/>
        <v>0</v>
      </c>
      <c r="BN854" s="800">
        <f t="shared" si="3603"/>
        <v>0</v>
      </c>
      <c r="BO854" s="800"/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4">
        <f t="shared" ref="CD854:CN854" si="360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3604"/>
        <v>0</v>
      </c>
      <c r="CF854" s="1325">
        <f t="shared" si="3604"/>
        <v>0</v>
      </c>
      <c r="CG854" s="1325">
        <f t="shared" si="3604"/>
        <v>0</v>
      </c>
      <c r="CH854" s="1325">
        <f t="shared" si="3604"/>
        <v>0</v>
      </c>
      <c r="CI854" s="1326">
        <f t="shared" si="3604"/>
        <v>0</v>
      </c>
      <c r="CJ854" s="1325">
        <f t="shared" si="3604"/>
        <v>0</v>
      </c>
      <c r="CK854" s="1325">
        <f t="shared" si="3604"/>
        <v>0</v>
      </c>
      <c r="CL854" s="1325">
        <f t="shared" si="3604"/>
        <v>0</v>
      </c>
      <c r="CM854" s="1325">
        <f t="shared" si="3604"/>
        <v>0</v>
      </c>
      <c r="CN854" s="1324">
        <f t="shared" si="3604"/>
        <v>0</v>
      </c>
      <c r="CO854" s="530" t="str">
        <f t="shared" ref="CO854:CW857" si="3605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5"/>
        <v/>
      </c>
      <c r="CQ854" s="531">
        <f t="shared" si="3605"/>
        <v>0</v>
      </c>
      <c r="CR854" s="531">
        <f t="shared" si="3605"/>
        <v>0</v>
      </c>
      <c r="CS854" s="531">
        <f t="shared" si="3605"/>
        <v>0</v>
      </c>
      <c r="CT854" s="531">
        <f t="shared" si="3605"/>
        <v>0</v>
      </c>
      <c r="CU854" s="532">
        <f t="shared" si="3605"/>
        <v>0</v>
      </c>
      <c r="CV854" s="532">
        <f t="shared" si="3605"/>
        <v>0</v>
      </c>
      <c r="CW854" s="532">
        <f t="shared" si="3605"/>
        <v>0</v>
      </c>
      <c r="CX854" s="531">
        <f t="shared" ref="CX854:DD857" si="360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6"/>
        <v>0</v>
      </c>
      <c r="CZ854" s="531">
        <f t="shared" si="3606"/>
        <v>0</v>
      </c>
      <c r="DA854" s="531">
        <f t="shared" si="3606"/>
        <v>0</v>
      </c>
      <c r="DB854" s="531" t="str">
        <f t="shared" si="3606"/>
        <v/>
      </c>
      <c r="DC854" s="530" t="str">
        <f t="shared" si="3606"/>
        <v/>
      </c>
      <c r="DD854" s="529" t="str">
        <f t="shared" si="3606"/>
        <v/>
      </c>
      <c r="DE854" s="645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2"/>
      <c r="DR854" s="476"/>
    </row>
    <row r="855" spans="1:122" s="478" customFormat="1" ht="15.75" customHeight="1">
      <c r="A855" s="610" t="str">
        <f>A650</f>
        <v>Labour: Planting</v>
      </c>
      <c r="B855" s="800">
        <f t="shared" ref="B855:R855" si="3607">SUM(B655)</f>
        <v>0</v>
      </c>
      <c r="C855" s="800">
        <f t="shared" si="3607"/>
        <v>0</v>
      </c>
      <c r="D855" s="800">
        <f t="shared" si="3607"/>
        <v>0</v>
      </c>
      <c r="E855" s="800">
        <f t="shared" si="3607"/>
        <v>0</v>
      </c>
      <c r="F855" s="800">
        <f t="shared" si="3607"/>
        <v>0</v>
      </c>
      <c r="G855" s="800">
        <f t="shared" si="3607"/>
        <v>0</v>
      </c>
      <c r="H855" s="800">
        <f t="shared" si="3607"/>
        <v>0</v>
      </c>
      <c r="I855" s="800">
        <f t="shared" si="3607"/>
        <v>0</v>
      </c>
      <c r="J855" s="800">
        <f t="shared" si="3607"/>
        <v>0</v>
      </c>
      <c r="K855" s="800">
        <f t="shared" si="3607"/>
        <v>0</v>
      </c>
      <c r="L855" s="800">
        <f t="shared" si="3607"/>
        <v>0</v>
      </c>
      <c r="M855" s="800">
        <f t="shared" si="3607"/>
        <v>0</v>
      </c>
      <c r="N855" s="800">
        <f t="shared" si="3607"/>
        <v>0</v>
      </c>
      <c r="O855" s="800">
        <f t="shared" si="3607"/>
        <v>0</v>
      </c>
      <c r="P855" s="800">
        <f t="shared" si="3607"/>
        <v>0</v>
      </c>
      <c r="Q855" s="800">
        <f t="shared" si="3607"/>
        <v>0</v>
      </c>
      <c r="R855" s="800">
        <f t="shared" si="3607"/>
        <v>0</v>
      </c>
      <c r="S855" s="799"/>
      <c r="T855" s="800">
        <f t="shared" ref="T855:AD855" si="3608">SUM(T655)</f>
        <v>0</v>
      </c>
      <c r="U855" s="800">
        <f t="shared" si="3608"/>
        <v>0</v>
      </c>
      <c r="V855" s="800">
        <f t="shared" si="3608"/>
        <v>0</v>
      </c>
      <c r="W855" s="800">
        <f t="shared" si="3608"/>
        <v>0</v>
      </c>
      <c r="X855" s="800">
        <f t="shared" si="3608"/>
        <v>0</v>
      </c>
      <c r="Y855" s="800">
        <f t="shared" si="3608"/>
        <v>0</v>
      </c>
      <c r="Z855" s="800">
        <f t="shared" si="3608"/>
        <v>0</v>
      </c>
      <c r="AA855" s="800">
        <f t="shared" si="3608"/>
        <v>0</v>
      </c>
      <c r="AB855" s="800">
        <f t="shared" si="3608"/>
        <v>0</v>
      </c>
      <c r="AC855" s="800">
        <f t="shared" si="3608"/>
        <v>0</v>
      </c>
      <c r="AD855" s="800">
        <f t="shared" si="3608"/>
        <v>0</v>
      </c>
      <c r="AE855" s="800"/>
      <c r="AF855" s="800"/>
      <c r="AG855" s="800"/>
      <c r="AH855" s="800"/>
      <c r="AI855" s="800"/>
      <c r="AJ855" s="800"/>
      <c r="AK855" s="799"/>
      <c r="AL855" s="800">
        <f t="shared" ref="AL855:AV855" si="3609">SUM(AL655)</f>
        <v>3.5487431506849312E-2</v>
      </c>
      <c r="AM855" s="800">
        <f t="shared" si="3609"/>
        <v>0</v>
      </c>
      <c r="AN855" s="800">
        <f t="shared" si="3609"/>
        <v>1.5772191780821915E-2</v>
      </c>
      <c r="AO855" s="800">
        <f t="shared" si="3609"/>
        <v>0</v>
      </c>
      <c r="AP855" s="800">
        <f t="shared" si="3609"/>
        <v>0</v>
      </c>
      <c r="AQ855" s="800">
        <f t="shared" si="3609"/>
        <v>0</v>
      </c>
      <c r="AR855" s="800">
        <f t="shared" si="3609"/>
        <v>0</v>
      </c>
      <c r="AS855" s="800">
        <f t="shared" si="3609"/>
        <v>0</v>
      </c>
      <c r="AT855" s="800">
        <f t="shared" si="3609"/>
        <v>0</v>
      </c>
      <c r="AU855" s="800">
        <f t="shared" si="3609"/>
        <v>1.0139266144814089E-2</v>
      </c>
      <c r="AV855" s="800">
        <f t="shared" si="3609"/>
        <v>0</v>
      </c>
      <c r="AW855" s="800"/>
      <c r="AX855" s="800"/>
      <c r="AY855" s="800"/>
      <c r="AZ855" s="800"/>
      <c r="BA855" s="800"/>
      <c r="BB855" s="800"/>
      <c r="BC855" s="799"/>
      <c r="BD855" s="800">
        <f t="shared" ref="BD855:BN855" si="3610">SUM(BD655)</f>
        <v>0</v>
      </c>
      <c r="BE855" s="800">
        <f t="shared" si="3610"/>
        <v>0</v>
      </c>
      <c r="BF855" s="800">
        <f t="shared" si="3610"/>
        <v>0</v>
      </c>
      <c r="BG855" s="800">
        <f t="shared" si="3610"/>
        <v>0</v>
      </c>
      <c r="BH855" s="800">
        <f t="shared" si="3610"/>
        <v>0</v>
      </c>
      <c r="BI855" s="800">
        <f t="shared" si="3610"/>
        <v>0</v>
      </c>
      <c r="BJ855" s="800">
        <f t="shared" si="3610"/>
        <v>0</v>
      </c>
      <c r="BK855" s="800">
        <f t="shared" si="3610"/>
        <v>0</v>
      </c>
      <c r="BL855" s="800">
        <f t="shared" si="3610"/>
        <v>0</v>
      </c>
      <c r="BM855" s="800">
        <f t="shared" si="3610"/>
        <v>0</v>
      </c>
      <c r="BN855" s="800">
        <f t="shared" si="3610"/>
        <v>0</v>
      </c>
      <c r="BO855" s="800"/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3.1544383561643831E-2</v>
      </c>
      <c r="BY855" s="800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3">
        <f>IF(DH855&lt;3,"",(SUM(BD855:BT855)-MIN(BD855:BT855)-MAX(BD855:BT855))/(DH855-2))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ref="CE855:CN857" si="361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5">
        <f t="shared" si="3611"/>
        <v>0</v>
      </c>
      <c r="CG855" s="1325">
        <f t="shared" si="3611"/>
        <v>0</v>
      </c>
      <c r="CH855" s="1325">
        <f t="shared" si="3611"/>
        <v>0</v>
      </c>
      <c r="CI855" s="1326">
        <f t="shared" si="3611"/>
        <v>0</v>
      </c>
      <c r="CJ855" s="1325">
        <f t="shared" si="3611"/>
        <v>0</v>
      </c>
      <c r="CK855" s="1325">
        <f t="shared" si="3611"/>
        <v>0</v>
      </c>
      <c r="CL855" s="1325">
        <f t="shared" si="3611"/>
        <v>0</v>
      </c>
      <c r="CM855" s="1325">
        <f t="shared" si="3611"/>
        <v>0</v>
      </c>
      <c r="CN855" s="1324">
        <f t="shared" si="3611"/>
        <v>0</v>
      </c>
      <c r="CO855" s="530" t="str">
        <f t="shared" si="3605"/>
        <v/>
      </c>
      <c r="CP855" s="531" t="str">
        <f t="shared" si="3605"/>
        <v/>
      </c>
      <c r="CQ855" s="531">
        <f t="shared" si="3605"/>
        <v>0</v>
      </c>
      <c r="CR855" s="531">
        <f t="shared" si="3605"/>
        <v>0</v>
      </c>
      <c r="CS855" s="531">
        <f t="shared" si="3605"/>
        <v>0</v>
      </c>
      <c r="CT855" s="531">
        <f t="shared" si="3605"/>
        <v>0</v>
      </c>
      <c r="CU855" s="532">
        <f t="shared" si="3605"/>
        <v>0</v>
      </c>
      <c r="CV855" s="532">
        <f t="shared" si="3605"/>
        <v>0</v>
      </c>
      <c r="CW855" s="532">
        <f t="shared" si="3605"/>
        <v>0</v>
      </c>
      <c r="CX855" s="531">
        <f t="shared" si="3606"/>
        <v>0</v>
      </c>
      <c r="CY855" s="531">
        <f t="shared" si="3606"/>
        <v>0</v>
      </c>
      <c r="CZ855" s="531">
        <f t="shared" si="3606"/>
        <v>0</v>
      </c>
      <c r="DA855" s="531">
        <f t="shared" si="3606"/>
        <v>0</v>
      </c>
      <c r="DB855" s="531" t="str">
        <f t="shared" si="3606"/>
        <v/>
      </c>
      <c r="DC855" s="530" t="str">
        <f t="shared" si="3606"/>
        <v/>
      </c>
      <c r="DD855" s="529" t="str">
        <f t="shared" si="3606"/>
        <v/>
      </c>
      <c r="DE855" s="645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2"/>
      <c r="DR855" s="476"/>
    </row>
    <row r="856" spans="1:122" s="478" customFormat="1" ht="15.75" customHeight="1">
      <c r="A856" s="610" t="str">
        <f>A656</f>
        <v>Labour: Weeding</v>
      </c>
      <c r="B856" s="800">
        <f t="shared" ref="B856:R856" si="3612">SUM(B661)</f>
        <v>0</v>
      </c>
      <c r="C856" s="800">
        <f t="shared" si="3612"/>
        <v>0</v>
      </c>
      <c r="D856" s="800">
        <f t="shared" si="3612"/>
        <v>0</v>
      </c>
      <c r="E856" s="800">
        <f t="shared" si="3612"/>
        <v>0</v>
      </c>
      <c r="F856" s="800">
        <f t="shared" si="3612"/>
        <v>0</v>
      </c>
      <c r="G856" s="800">
        <f t="shared" si="3612"/>
        <v>0</v>
      </c>
      <c r="H856" s="800">
        <f t="shared" si="3612"/>
        <v>0</v>
      </c>
      <c r="I856" s="800">
        <f t="shared" si="3612"/>
        <v>0</v>
      </c>
      <c r="J856" s="800">
        <f t="shared" si="3612"/>
        <v>0</v>
      </c>
      <c r="K856" s="800">
        <f t="shared" si="3612"/>
        <v>0</v>
      </c>
      <c r="L856" s="800">
        <f t="shared" si="3612"/>
        <v>0</v>
      </c>
      <c r="M856" s="800">
        <f t="shared" si="3612"/>
        <v>0</v>
      </c>
      <c r="N856" s="800">
        <f t="shared" si="3612"/>
        <v>0</v>
      </c>
      <c r="O856" s="800">
        <f t="shared" si="3612"/>
        <v>0</v>
      </c>
      <c r="P856" s="800">
        <f t="shared" si="3612"/>
        <v>0</v>
      </c>
      <c r="Q856" s="800">
        <f t="shared" si="3612"/>
        <v>0</v>
      </c>
      <c r="R856" s="800">
        <f t="shared" si="3612"/>
        <v>0</v>
      </c>
      <c r="S856" s="799"/>
      <c r="T856" s="800">
        <f t="shared" ref="T856:AD856" si="3613">SUM(T661)</f>
        <v>0</v>
      </c>
      <c r="U856" s="800">
        <f t="shared" si="3613"/>
        <v>0</v>
      </c>
      <c r="V856" s="800">
        <f t="shared" si="3613"/>
        <v>0</v>
      </c>
      <c r="W856" s="800">
        <f t="shared" si="3613"/>
        <v>0</v>
      </c>
      <c r="X856" s="800">
        <f t="shared" si="3613"/>
        <v>0</v>
      </c>
      <c r="Y856" s="800">
        <f t="shared" si="3613"/>
        <v>0</v>
      </c>
      <c r="Z856" s="800">
        <f t="shared" si="3613"/>
        <v>0</v>
      </c>
      <c r="AA856" s="800">
        <f t="shared" si="3613"/>
        <v>0</v>
      </c>
      <c r="AB856" s="800">
        <f t="shared" si="3613"/>
        <v>0</v>
      </c>
      <c r="AC856" s="800">
        <f t="shared" si="3613"/>
        <v>0</v>
      </c>
      <c r="AD856" s="800">
        <f t="shared" si="3613"/>
        <v>0</v>
      </c>
      <c r="AE856" s="800"/>
      <c r="AF856" s="800"/>
      <c r="AG856" s="800"/>
      <c r="AH856" s="800"/>
      <c r="AI856" s="800"/>
      <c r="AJ856" s="800"/>
      <c r="AK856" s="799"/>
      <c r="AL856" s="800">
        <f t="shared" ref="AL856:AV856" si="3614">SUM(AL661)</f>
        <v>0</v>
      </c>
      <c r="AM856" s="800">
        <f t="shared" si="3614"/>
        <v>0</v>
      </c>
      <c r="AN856" s="800">
        <f t="shared" si="3614"/>
        <v>0</v>
      </c>
      <c r="AO856" s="800">
        <f t="shared" si="3614"/>
        <v>0</v>
      </c>
      <c r="AP856" s="800">
        <f t="shared" si="3614"/>
        <v>0</v>
      </c>
      <c r="AQ856" s="800">
        <f t="shared" si="3614"/>
        <v>7.8860958904109577E-3</v>
      </c>
      <c r="AR856" s="800">
        <f t="shared" si="3614"/>
        <v>0</v>
      </c>
      <c r="AS856" s="800">
        <f t="shared" si="3614"/>
        <v>0</v>
      </c>
      <c r="AT856" s="800">
        <f t="shared" si="3614"/>
        <v>0</v>
      </c>
      <c r="AU856" s="800">
        <f t="shared" si="3614"/>
        <v>1.0139266144814089E-2</v>
      </c>
      <c r="AV856" s="800">
        <f t="shared" si="3614"/>
        <v>0.16655434520547946</v>
      </c>
      <c r="AW856" s="800"/>
      <c r="AX856" s="800"/>
      <c r="AY856" s="800"/>
      <c r="AZ856" s="800"/>
      <c r="BA856" s="800"/>
      <c r="BB856" s="800"/>
      <c r="BC856" s="799"/>
      <c r="BD856" s="800">
        <f t="shared" ref="BD856:BN856" si="3615">SUM(BD661)</f>
        <v>0</v>
      </c>
      <c r="BE856" s="800">
        <f t="shared" si="3615"/>
        <v>0</v>
      </c>
      <c r="BF856" s="800">
        <f t="shared" si="3615"/>
        <v>0</v>
      </c>
      <c r="BG856" s="800">
        <f t="shared" si="3615"/>
        <v>0</v>
      </c>
      <c r="BH856" s="800">
        <f t="shared" si="3615"/>
        <v>0</v>
      </c>
      <c r="BI856" s="800">
        <f t="shared" si="3615"/>
        <v>0</v>
      </c>
      <c r="BJ856" s="800">
        <f t="shared" si="3615"/>
        <v>0</v>
      </c>
      <c r="BK856" s="800">
        <f t="shared" si="3615"/>
        <v>0</v>
      </c>
      <c r="BL856" s="800">
        <f t="shared" si="3615"/>
        <v>0</v>
      </c>
      <c r="BM856" s="800">
        <f t="shared" si="3615"/>
        <v>0</v>
      </c>
      <c r="BN856" s="800">
        <f t="shared" si="3615"/>
        <v>0</v>
      </c>
      <c r="BO856" s="800"/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2.1292458904109589E-2</v>
      </c>
      <c r="BY856" s="800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3">
        <f>IF(DH856&lt;3,"",(SUM(BD856:BT856)-MIN(BD856:BT856)-MAX(BD856:BT856))/(DH856-2))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3611"/>
        <v>0</v>
      </c>
      <c r="CF856" s="1325">
        <f t="shared" si="3611"/>
        <v>0</v>
      </c>
      <c r="CG856" s="1325">
        <f t="shared" si="3611"/>
        <v>0</v>
      </c>
      <c r="CH856" s="1325">
        <f t="shared" si="3611"/>
        <v>0</v>
      </c>
      <c r="CI856" s="1326">
        <f t="shared" si="3611"/>
        <v>0</v>
      </c>
      <c r="CJ856" s="1325">
        <f t="shared" si="3611"/>
        <v>0</v>
      </c>
      <c r="CK856" s="1325">
        <f t="shared" si="3611"/>
        <v>0</v>
      </c>
      <c r="CL856" s="1325">
        <f t="shared" si="3611"/>
        <v>0</v>
      </c>
      <c r="CM856" s="1325">
        <f t="shared" si="3611"/>
        <v>0</v>
      </c>
      <c r="CN856" s="1324">
        <f t="shared" si="3611"/>
        <v>0</v>
      </c>
      <c r="CO856" s="530" t="str">
        <f t="shared" si="3605"/>
        <v/>
      </c>
      <c r="CP856" s="531" t="str">
        <f t="shared" si="3605"/>
        <v/>
      </c>
      <c r="CQ856" s="531">
        <f t="shared" si="3605"/>
        <v>0</v>
      </c>
      <c r="CR856" s="531">
        <f t="shared" si="3605"/>
        <v>0</v>
      </c>
      <c r="CS856" s="531">
        <f t="shared" si="3605"/>
        <v>0</v>
      </c>
      <c r="CT856" s="531">
        <f t="shared" si="3605"/>
        <v>0</v>
      </c>
      <c r="CU856" s="532">
        <f t="shared" si="3605"/>
        <v>0</v>
      </c>
      <c r="CV856" s="532">
        <f t="shared" si="3605"/>
        <v>0</v>
      </c>
      <c r="CW856" s="532">
        <f t="shared" si="3605"/>
        <v>0</v>
      </c>
      <c r="CX856" s="531">
        <f t="shared" si="3606"/>
        <v>0</v>
      </c>
      <c r="CY856" s="531">
        <f t="shared" si="3606"/>
        <v>0</v>
      </c>
      <c r="CZ856" s="531">
        <f t="shared" si="3606"/>
        <v>0</v>
      </c>
      <c r="DA856" s="531">
        <f t="shared" si="3606"/>
        <v>0</v>
      </c>
      <c r="DB856" s="531" t="str">
        <f t="shared" si="3606"/>
        <v/>
      </c>
      <c r="DC856" s="530" t="str">
        <f t="shared" si="3606"/>
        <v/>
      </c>
      <c r="DD856" s="529" t="str">
        <f t="shared" si="3606"/>
        <v/>
      </c>
      <c r="DE856" s="645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2"/>
      <c r="DR856" s="476"/>
    </row>
    <row r="857" spans="1:122" s="478" customFormat="1" ht="15.75" customHeight="1">
      <c r="A857" s="610" t="str">
        <f>A662</f>
        <v>Labour migration: no. people per HH</v>
      </c>
      <c r="B857" s="800">
        <f t="shared" ref="B857:R857" si="3616">SUM(B664)</f>
        <v>0</v>
      </c>
      <c r="C857" s="800">
        <f t="shared" si="3616"/>
        <v>0</v>
      </c>
      <c r="D857" s="800">
        <f t="shared" si="3616"/>
        <v>0</v>
      </c>
      <c r="E857" s="800">
        <f t="shared" si="3616"/>
        <v>0</v>
      </c>
      <c r="F857" s="800">
        <f t="shared" si="3616"/>
        <v>0</v>
      </c>
      <c r="G857" s="800">
        <f t="shared" si="3616"/>
        <v>0</v>
      </c>
      <c r="H857" s="800">
        <f t="shared" si="3616"/>
        <v>0</v>
      </c>
      <c r="I857" s="800">
        <f t="shared" si="3616"/>
        <v>0</v>
      </c>
      <c r="J857" s="800">
        <f t="shared" si="3616"/>
        <v>0</v>
      </c>
      <c r="K857" s="800">
        <f t="shared" si="3616"/>
        <v>0</v>
      </c>
      <c r="L857" s="800">
        <f t="shared" si="3616"/>
        <v>0</v>
      </c>
      <c r="M857" s="800">
        <f t="shared" si="3616"/>
        <v>0</v>
      </c>
      <c r="N857" s="800">
        <f t="shared" si="3616"/>
        <v>0</v>
      </c>
      <c r="O857" s="800">
        <f t="shared" si="3616"/>
        <v>0</v>
      </c>
      <c r="P857" s="800">
        <f t="shared" si="3616"/>
        <v>0</v>
      </c>
      <c r="Q857" s="800">
        <f t="shared" si="3616"/>
        <v>0</v>
      </c>
      <c r="R857" s="800">
        <f t="shared" si="3616"/>
        <v>0</v>
      </c>
      <c r="S857" s="799"/>
      <c r="T857" s="800">
        <f t="shared" ref="T857:AD857" si="3617">SUM(T664)</f>
        <v>0</v>
      </c>
      <c r="U857" s="800">
        <f t="shared" si="3617"/>
        <v>0</v>
      </c>
      <c r="V857" s="800">
        <f t="shared" si="3617"/>
        <v>0</v>
      </c>
      <c r="W857" s="800">
        <f t="shared" si="3617"/>
        <v>0</v>
      </c>
      <c r="X857" s="800">
        <f t="shared" si="3617"/>
        <v>0</v>
      </c>
      <c r="Y857" s="800">
        <f t="shared" si="3617"/>
        <v>0</v>
      </c>
      <c r="Z857" s="800">
        <f t="shared" si="3617"/>
        <v>0</v>
      </c>
      <c r="AA857" s="800">
        <f t="shared" si="3617"/>
        <v>0</v>
      </c>
      <c r="AB857" s="800">
        <f t="shared" si="3617"/>
        <v>0</v>
      </c>
      <c r="AC857" s="800">
        <f t="shared" si="3617"/>
        <v>0</v>
      </c>
      <c r="AD857" s="800">
        <f t="shared" si="3617"/>
        <v>0</v>
      </c>
      <c r="AE857" s="800"/>
      <c r="AF857" s="800"/>
      <c r="AG857" s="800"/>
      <c r="AH857" s="800"/>
      <c r="AI857" s="800"/>
      <c r="AJ857" s="800"/>
      <c r="AK857" s="799"/>
      <c r="AL857" s="800">
        <f t="shared" ref="AL857:AV857" si="3618">SUM(AL664)</f>
        <v>0</v>
      </c>
      <c r="AM857" s="800">
        <f t="shared" si="3618"/>
        <v>0</v>
      </c>
      <c r="AN857" s="800">
        <f t="shared" si="3618"/>
        <v>0</v>
      </c>
      <c r="AO857" s="800">
        <f t="shared" si="3618"/>
        <v>0</v>
      </c>
      <c r="AP857" s="800">
        <f t="shared" si="3618"/>
        <v>0</v>
      </c>
      <c r="AQ857" s="800">
        <f t="shared" si="3618"/>
        <v>0</v>
      </c>
      <c r="AR857" s="800">
        <f t="shared" si="3618"/>
        <v>0</v>
      </c>
      <c r="AS857" s="800">
        <f t="shared" si="3618"/>
        <v>0</v>
      </c>
      <c r="AT857" s="800">
        <f t="shared" si="3618"/>
        <v>0</v>
      </c>
      <c r="AU857" s="800">
        <f t="shared" si="3618"/>
        <v>0</v>
      </c>
      <c r="AV857" s="800">
        <f t="shared" si="3618"/>
        <v>0</v>
      </c>
      <c r="AW857" s="800"/>
      <c r="AX857" s="800"/>
      <c r="AY857" s="800"/>
      <c r="AZ857" s="800"/>
      <c r="BA857" s="800"/>
      <c r="BB857" s="800"/>
      <c r="BC857" s="799"/>
      <c r="BD857" s="800">
        <f t="shared" ref="BD857:BN857" si="3619">SUM(BD664)</f>
        <v>0</v>
      </c>
      <c r="BE857" s="800">
        <f t="shared" si="3619"/>
        <v>0</v>
      </c>
      <c r="BF857" s="800">
        <f t="shared" si="3619"/>
        <v>0</v>
      </c>
      <c r="BG857" s="800">
        <f t="shared" si="3619"/>
        <v>0</v>
      </c>
      <c r="BH857" s="800">
        <f t="shared" si="3619"/>
        <v>0</v>
      </c>
      <c r="BI857" s="800">
        <f t="shared" si="3619"/>
        <v>0</v>
      </c>
      <c r="BJ857" s="800">
        <f t="shared" si="3619"/>
        <v>0</v>
      </c>
      <c r="BK857" s="800">
        <f t="shared" si="3619"/>
        <v>0</v>
      </c>
      <c r="BL857" s="800">
        <f t="shared" si="3619"/>
        <v>0</v>
      </c>
      <c r="BM857" s="800">
        <f t="shared" si="3619"/>
        <v>0</v>
      </c>
      <c r="BN857" s="800">
        <f t="shared" si="3619"/>
        <v>0</v>
      </c>
      <c r="BO857" s="800"/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5">
        <f t="shared" si="3611"/>
        <v>0</v>
      </c>
      <c r="CF857" s="1325">
        <f t="shared" si="3611"/>
        <v>0</v>
      </c>
      <c r="CG857" s="1325">
        <f t="shared" si="3611"/>
        <v>0</v>
      </c>
      <c r="CH857" s="1325">
        <f t="shared" si="3611"/>
        <v>0</v>
      </c>
      <c r="CI857" s="1326">
        <f t="shared" si="3611"/>
        <v>0</v>
      </c>
      <c r="CJ857" s="1325">
        <f t="shared" si="3611"/>
        <v>0</v>
      </c>
      <c r="CK857" s="1325">
        <f t="shared" si="3611"/>
        <v>0</v>
      </c>
      <c r="CL857" s="1325">
        <f t="shared" si="3611"/>
        <v>0</v>
      </c>
      <c r="CM857" s="1325">
        <f t="shared" si="3611"/>
        <v>0</v>
      </c>
      <c r="CN857" s="1324">
        <f t="shared" si="3611"/>
        <v>0</v>
      </c>
      <c r="CO857" s="530" t="str">
        <f t="shared" si="3605"/>
        <v/>
      </c>
      <c r="CP857" s="531" t="str">
        <f t="shared" si="3605"/>
        <v/>
      </c>
      <c r="CQ857" s="531">
        <f t="shared" si="3605"/>
        <v>0</v>
      </c>
      <c r="CR857" s="531">
        <f t="shared" si="3605"/>
        <v>0</v>
      </c>
      <c r="CS857" s="531">
        <f t="shared" si="3605"/>
        <v>0</v>
      </c>
      <c r="CT857" s="531">
        <f t="shared" si="3605"/>
        <v>0</v>
      </c>
      <c r="CU857" s="532">
        <f t="shared" si="3605"/>
        <v>0</v>
      </c>
      <c r="CV857" s="532">
        <f t="shared" si="3605"/>
        <v>0</v>
      </c>
      <c r="CW857" s="532">
        <f t="shared" si="3605"/>
        <v>0</v>
      </c>
      <c r="CX857" s="531">
        <f t="shared" si="3606"/>
        <v>0</v>
      </c>
      <c r="CY857" s="531">
        <f t="shared" si="3606"/>
        <v>0</v>
      </c>
      <c r="CZ857" s="531">
        <f t="shared" si="3606"/>
        <v>0</v>
      </c>
      <c r="DA857" s="531">
        <f t="shared" si="3606"/>
        <v>0</v>
      </c>
      <c r="DB857" s="531" t="str">
        <f t="shared" si="3606"/>
        <v/>
      </c>
      <c r="DC857" s="530" t="str">
        <f t="shared" si="3606"/>
        <v/>
      </c>
      <c r="DD857" s="529" t="str">
        <f t="shared" si="3606"/>
        <v/>
      </c>
      <c r="DE857" s="645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2"/>
      <c r="DR857" s="476"/>
    </row>
    <row r="858" spans="1:122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7"/>
      <c r="CE858" s="1351"/>
      <c r="CF858" s="1351"/>
      <c r="CG858" s="1351"/>
      <c r="CH858" s="1351"/>
      <c r="CI858" s="1351"/>
      <c r="CJ858" s="1351"/>
      <c r="CK858" s="1351"/>
      <c r="CL858" s="1351"/>
      <c r="CM858" s="1351"/>
      <c r="CN858" s="1327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4"/>
      <c r="DR858" s="476"/>
    </row>
    <row r="859" spans="1:122" s="478" customFormat="1" ht="15.75" customHeight="1">
      <c r="A859" s="44" t="str">
        <f>$A$449</f>
        <v>Maize meal purchase</v>
      </c>
      <c r="B859" s="800">
        <f>SUM(B455)</f>
        <v>0</v>
      </c>
      <c r="C859" s="800">
        <f t="shared" ref="C859:R859" si="3620">SUM(C455)</f>
        <v>0</v>
      </c>
      <c r="D859" s="800">
        <f t="shared" si="3620"/>
        <v>0</v>
      </c>
      <c r="E859" s="800">
        <f t="shared" si="3620"/>
        <v>0</v>
      </c>
      <c r="F859" s="800">
        <f t="shared" si="3620"/>
        <v>0</v>
      </c>
      <c r="G859" s="800">
        <f t="shared" si="3620"/>
        <v>0</v>
      </c>
      <c r="H859" s="800">
        <f t="shared" si="3620"/>
        <v>0</v>
      </c>
      <c r="I859" s="800">
        <f t="shared" si="3620"/>
        <v>0</v>
      </c>
      <c r="J859" s="800">
        <f t="shared" si="3620"/>
        <v>0</v>
      </c>
      <c r="K859" s="800">
        <f t="shared" si="3620"/>
        <v>0</v>
      </c>
      <c r="L859" s="800">
        <f t="shared" si="3620"/>
        <v>0</v>
      </c>
      <c r="M859" s="800">
        <f t="shared" si="3620"/>
        <v>0</v>
      </c>
      <c r="N859" s="800">
        <f t="shared" si="3620"/>
        <v>0</v>
      </c>
      <c r="O859" s="800">
        <f t="shared" si="3620"/>
        <v>0</v>
      </c>
      <c r="P859" s="800">
        <f t="shared" si="3620"/>
        <v>0</v>
      </c>
      <c r="Q859" s="800">
        <f t="shared" si="3620"/>
        <v>0</v>
      </c>
      <c r="R859" s="800">
        <f t="shared" si="3620"/>
        <v>0</v>
      </c>
      <c r="S859" s="799"/>
      <c r="T859" s="800">
        <f>SUM(T455)</f>
        <v>0.47186226650062263</v>
      </c>
      <c r="U859" s="800">
        <f t="shared" ref="U859:AD859" si="3621">SUM(U455)</f>
        <v>0.47186226650062263</v>
      </c>
      <c r="V859" s="800">
        <f t="shared" si="3621"/>
        <v>0.40445337128624798</v>
      </c>
      <c r="W859" s="800">
        <f t="shared" si="3621"/>
        <v>0.35389669987546701</v>
      </c>
      <c r="X859" s="800">
        <f t="shared" si="3621"/>
        <v>0.47186226650062263</v>
      </c>
      <c r="Y859" s="800">
        <f t="shared" si="3621"/>
        <v>0.47186226650062263</v>
      </c>
      <c r="Z859" s="800">
        <f t="shared" si="3621"/>
        <v>0.23593113325031131</v>
      </c>
      <c r="AA859" s="800">
        <f t="shared" si="3621"/>
        <v>0.47186226650062263</v>
      </c>
      <c r="AB859" s="800">
        <f t="shared" si="3621"/>
        <v>0.35389669987546701</v>
      </c>
      <c r="AC859" s="800">
        <f t="shared" si="3621"/>
        <v>0.42467603985056041</v>
      </c>
      <c r="AD859" s="800">
        <f t="shared" si="3621"/>
        <v>0.28311735990037362</v>
      </c>
      <c r="AE859" s="800"/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V859" si="3622">SUM(AM455)</f>
        <v>0.28311735990037362</v>
      </c>
      <c r="AN859" s="800">
        <f t="shared" si="3622"/>
        <v>0.47186226650062263</v>
      </c>
      <c r="AO859" s="800">
        <f t="shared" si="3622"/>
        <v>0.20222668564312399</v>
      </c>
      <c r="AP859" s="800">
        <f t="shared" si="3622"/>
        <v>0.40445337128624798</v>
      </c>
      <c r="AQ859" s="800">
        <f t="shared" si="3622"/>
        <v>0.47186226650062263</v>
      </c>
      <c r="AR859" s="800">
        <f t="shared" si="3622"/>
        <v>0.10111334282156199</v>
      </c>
      <c r="AS859" s="800">
        <f t="shared" si="3622"/>
        <v>0.23593113325031131</v>
      </c>
      <c r="AT859" s="800">
        <f t="shared" si="3622"/>
        <v>0.28311735990037362</v>
      </c>
      <c r="AU859" s="800">
        <f t="shared" si="3622"/>
        <v>0.40445337128624798</v>
      </c>
      <c r="AV859" s="800">
        <f t="shared" si="3622"/>
        <v>0.23593113325031131</v>
      </c>
      <c r="AW859" s="800"/>
      <c r="AX859" s="800"/>
      <c r="AY859" s="800"/>
      <c r="AZ859" s="800"/>
      <c r="BA859" s="800"/>
      <c r="BB859" s="800"/>
      <c r="BC859" s="799"/>
      <c r="BD859" s="800">
        <f>SUM(BD455)</f>
        <v>0.23593113325031131</v>
      </c>
      <c r="BE859" s="800">
        <f t="shared" ref="BE859:BN859" si="3623">SUM(BE455)</f>
        <v>0.23593113325031131</v>
      </c>
      <c r="BF859" s="800">
        <f t="shared" si="3623"/>
        <v>0.28311735990037362</v>
      </c>
      <c r="BG859" s="800">
        <f t="shared" si="3623"/>
        <v>0.47186226650062263</v>
      </c>
      <c r="BH859" s="800">
        <f t="shared" si="3623"/>
        <v>0.28311735990037362</v>
      </c>
      <c r="BI859" s="800">
        <f t="shared" si="3623"/>
        <v>0.23593113325031131</v>
      </c>
      <c r="BJ859" s="800">
        <f t="shared" si="3623"/>
        <v>0.33030358655043585</v>
      </c>
      <c r="BK859" s="800">
        <f t="shared" si="3623"/>
        <v>0.35389669987546701</v>
      </c>
      <c r="BL859" s="800">
        <f t="shared" si="3623"/>
        <v>0.23593113325031131</v>
      </c>
      <c r="BM859" s="800">
        <f t="shared" si="3623"/>
        <v>0.17694834993773351</v>
      </c>
      <c r="BN859" s="800">
        <f t="shared" si="3623"/>
        <v>0.17694834993773351</v>
      </c>
      <c r="BO859" s="800"/>
      <c r="BP859" s="800"/>
      <c r="BQ859" s="800"/>
      <c r="BR859" s="800"/>
      <c r="BS859" s="800"/>
      <c r="BT859" s="800"/>
      <c r="BU859" s="799"/>
      <c r="BV859" s="800">
        <f t="shared" ref="BV859:BY859" si="3624">SUM(BV455)</f>
        <v>0</v>
      </c>
      <c r="BW859" s="800">
        <f t="shared" si="3624"/>
        <v>0.47186226650062263</v>
      </c>
      <c r="BX859" s="800">
        <f t="shared" si="3624"/>
        <v>0.23593113325031131</v>
      </c>
      <c r="BY859" s="800">
        <f t="shared" si="3624"/>
        <v>0.23593113325031131</v>
      </c>
      <c r="BZ859" s="615">
        <f t="shared" ref="BZ859:BZ887" si="3625">IF(DE859&lt;3,"",(SUM(B859:R859)-MIN(B859:R859)-MAX(B859:R859))/(DE859-2))</f>
        <v>0</v>
      </c>
      <c r="CA859" s="615">
        <f t="shared" ref="CA859:CA887" si="3626">IF(DF859&lt;3,"",(SUM(T859:AJ859)-MIN(T859:AJ859)-MAX(T859:AJ859))/(DF859-2))</f>
        <v>0.41194324853228959</v>
      </c>
      <c r="CB859" s="615">
        <f t="shared" ref="CB859:CB887" si="3627">IF(DG859&lt;3,"",(SUM(AL859:BB859)-MIN(AL859:BB859)-MAX(AL859:BB859))/(DG859-2))</f>
        <v>0.29978233677281618</v>
      </c>
      <c r="CC859" s="683">
        <f t="shared" ref="CC859:CC887" si="3628">IF(DH859&lt;3,"",(SUM(BD859:BT859)-MIN(BD859:BT859)-MAX(BD859:BT859))/(DH859-2))</f>
        <v>0.26345643212951431</v>
      </c>
      <c r="CD859" s="1324">
        <f t="shared" ref="CD859:CN874" si="362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0.10111334282156199</v>
      </c>
      <c r="CE859" s="1325">
        <f t="shared" si="3629"/>
        <v>0.17694834993773351</v>
      </c>
      <c r="CF859" s="1325">
        <f t="shared" si="3629"/>
        <v>0.20222668564312399</v>
      </c>
      <c r="CG859" s="1325">
        <f t="shared" si="3629"/>
        <v>0.23593113325031131</v>
      </c>
      <c r="CH859" s="1325">
        <f t="shared" si="3629"/>
        <v>0.23593113325031131</v>
      </c>
      <c r="CI859" s="1326">
        <f t="shared" si="3629"/>
        <v>0.28311735990037362</v>
      </c>
      <c r="CJ859" s="1325">
        <f t="shared" si="3629"/>
        <v>0.28311735990037362</v>
      </c>
      <c r="CK859" s="1325">
        <f t="shared" si="3629"/>
        <v>0.40445337128624798</v>
      </c>
      <c r="CL859" s="1325">
        <f t="shared" si="3629"/>
        <v>0.40445337128624798</v>
      </c>
      <c r="CM859" s="1325">
        <f t="shared" si="3629"/>
        <v>0.47186226650062263</v>
      </c>
      <c r="CN859" s="1324">
        <f t="shared" si="3629"/>
        <v>0.47186226650062263</v>
      </c>
      <c r="CO859" s="1334" t="str">
        <f t="shared" ref="CO859:DC874" si="3630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5" t="str">
        <f t="shared" si="3630"/>
        <v/>
      </c>
      <c r="CQ859" s="1335">
        <f t="shared" si="3630"/>
        <v>0.17694834993773351</v>
      </c>
      <c r="CR859" s="1335">
        <f t="shared" si="3630"/>
        <v>0.17694834993773351</v>
      </c>
      <c r="CS859" s="1335">
        <f t="shared" si="3630"/>
        <v>0.23593113325031131</v>
      </c>
      <c r="CT859" s="1335">
        <f t="shared" si="3630"/>
        <v>0.23593113325031131</v>
      </c>
      <c r="CU859" s="1336">
        <f t="shared" si="3630"/>
        <v>0.23593113325031131</v>
      </c>
      <c r="CV859" s="1336">
        <f t="shared" si="3630"/>
        <v>0.23593113325031131</v>
      </c>
      <c r="CW859" s="1336">
        <f t="shared" si="3630"/>
        <v>0.28311735990037362</v>
      </c>
      <c r="CX859" s="1335">
        <f t="shared" si="3630"/>
        <v>0.28311735990037362</v>
      </c>
      <c r="CY859" s="1335">
        <f t="shared" si="3630"/>
        <v>0.33030358655043585</v>
      </c>
      <c r="CZ859" s="1335">
        <f t="shared" si="3630"/>
        <v>0.35389669987546701</v>
      </c>
      <c r="DA859" s="1335">
        <f t="shared" si="3630"/>
        <v>0.47186226650062263</v>
      </c>
      <c r="DB859" s="1335" t="str">
        <f t="shared" si="3630"/>
        <v/>
      </c>
      <c r="DC859" s="1334" t="str">
        <f t="shared" si="3630"/>
        <v/>
      </c>
      <c r="DD859" s="1392" t="str">
        <f t="shared" ref="DD859:DD887" si="363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632">COUNT(B859:R859)</f>
        <v>17</v>
      </c>
      <c r="DF859" s="99">
        <f t="shared" ref="DF859:DF887" si="3633">COUNT(T859:AJ859)</f>
        <v>11</v>
      </c>
      <c r="DG859" s="99">
        <f t="shared" ref="DG859:DG887" si="3634">COUNT(AL859:BB859)</f>
        <v>11</v>
      </c>
      <c r="DH859" s="99">
        <f t="shared" ref="DH859:DH887" si="3635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2"/>
      <c r="DR859" s="476"/>
    </row>
    <row r="860" spans="1:122" s="478" customFormat="1" ht="15.75" customHeight="1">
      <c r="A860" s="44" t="str">
        <f>$A$458</f>
        <v>Maize samp purchase</v>
      </c>
      <c r="B860" s="800">
        <f>SUM(B464)</f>
        <v>0</v>
      </c>
      <c r="C860" s="800">
        <f t="shared" ref="C860:R860" si="3636">SUM(C464)</f>
        <v>0</v>
      </c>
      <c r="D860" s="800">
        <f t="shared" si="3636"/>
        <v>0</v>
      </c>
      <c r="E860" s="800">
        <f t="shared" si="3636"/>
        <v>0</v>
      </c>
      <c r="F860" s="800">
        <f t="shared" si="3636"/>
        <v>0</v>
      </c>
      <c r="G860" s="800">
        <f t="shared" si="3636"/>
        <v>0</v>
      </c>
      <c r="H860" s="800">
        <f t="shared" si="3636"/>
        <v>0</v>
      </c>
      <c r="I860" s="800">
        <f t="shared" si="3636"/>
        <v>0</v>
      </c>
      <c r="J860" s="800">
        <f t="shared" si="3636"/>
        <v>0</v>
      </c>
      <c r="K860" s="800">
        <f t="shared" si="3636"/>
        <v>0</v>
      </c>
      <c r="L860" s="800">
        <f t="shared" si="3636"/>
        <v>0</v>
      </c>
      <c r="M860" s="800">
        <f t="shared" si="3636"/>
        <v>0</v>
      </c>
      <c r="N860" s="800">
        <f t="shared" si="3636"/>
        <v>0</v>
      </c>
      <c r="O860" s="800">
        <f t="shared" si="3636"/>
        <v>0</v>
      </c>
      <c r="P860" s="800">
        <f t="shared" si="3636"/>
        <v>0</v>
      </c>
      <c r="Q860" s="800">
        <f t="shared" si="3636"/>
        <v>0</v>
      </c>
      <c r="R860" s="800">
        <f t="shared" si="3636"/>
        <v>0</v>
      </c>
      <c r="S860" s="799"/>
      <c r="T860" s="800">
        <f t="shared" ref="T860:AD860" si="3637">SUM(T464)</f>
        <v>0</v>
      </c>
      <c r="U860" s="800">
        <f t="shared" si="3637"/>
        <v>9.46331506849315E-2</v>
      </c>
      <c r="V860" s="800">
        <f t="shared" si="3637"/>
        <v>4.0557064579256355E-2</v>
      </c>
      <c r="W860" s="800">
        <f t="shared" si="3637"/>
        <v>8.8718578767123274E-2</v>
      </c>
      <c r="X860" s="800">
        <f t="shared" si="3637"/>
        <v>0.11829143835616435</v>
      </c>
      <c r="Y860" s="800">
        <f t="shared" si="3637"/>
        <v>9.46331506849315E-2</v>
      </c>
      <c r="Z860" s="800">
        <f t="shared" si="3637"/>
        <v>0.11829143835616435</v>
      </c>
      <c r="AA860" s="800">
        <f t="shared" si="3637"/>
        <v>0.11829143835616435</v>
      </c>
      <c r="AB860" s="800">
        <f t="shared" si="3637"/>
        <v>0.14194972602739725</v>
      </c>
      <c r="AC860" s="800">
        <f t="shared" si="3637"/>
        <v>0.11355978082191778</v>
      </c>
      <c r="AD860" s="800">
        <f t="shared" si="3637"/>
        <v>0.14194972602739722</v>
      </c>
      <c r="AE860" s="800"/>
      <c r="AF860" s="800"/>
      <c r="AG860" s="800"/>
      <c r="AH860" s="800"/>
      <c r="AI860" s="800"/>
      <c r="AJ860" s="800"/>
      <c r="AK860" s="799"/>
      <c r="AL860" s="800">
        <f t="shared" ref="AL860:AV860" si="3638">SUM(AL464)</f>
        <v>3.5487431506849312E-2</v>
      </c>
      <c r="AM860" s="800">
        <f t="shared" si="3638"/>
        <v>0.11355978082191778</v>
      </c>
      <c r="AN860" s="800">
        <f t="shared" si="3638"/>
        <v>0</v>
      </c>
      <c r="AO860" s="800">
        <f t="shared" si="3638"/>
        <v>4.0557064579256355E-2</v>
      </c>
      <c r="AP860" s="800">
        <f t="shared" si="3638"/>
        <v>8.111412915851271E-2</v>
      </c>
      <c r="AQ860" s="800">
        <f t="shared" si="3638"/>
        <v>0</v>
      </c>
      <c r="AR860" s="800">
        <f t="shared" si="3638"/>
        <v>0</v>
      </c>
      <c r="AS860" s="800">
        <f t="shared" si="3638"/>
        <v>9.46331506849315E-2</v>
      </c>
      <c r="AT860" s="800">
        <f t="shared" si="3638"/>
        <v>0.11355978082191778</v>
      </c>
      <c r="AU860" s="800">
        <f t="shared" si="3638"/>
        <v>8.111412915851271E-2</v>
      </c>
      <c r="AV860" s="800">
        <f t="shared" si="3638"/>
        <v>9.46331506849315E-2</v>
      </c>
      <c r="AW860" s="800"/>
      <c r="AX860" s="800"/>
      <c r="AY860" s="800"/>
      <c r="AZ860" s="800"/>
      <c r="BA860" s="800"/>
      <c r="BB860" s="800"/>
      <c r="BC860" s="799"/>
      <c r="BD860" s="800">
        <f t="shared" ref="BD860:BN860" si="3639">SUM(BD464)</f>
        <v>9.46331506849315E-2</v>
      </c>
      <c r="BE860" s="800">
        <f t="shared" si="3639"/>
        <v>9.46331506849315E-2</v>
      </c>
      <c r="BF860" s="800">
        <f t="shared" si="3639"/>
        <v>0.11355978082191778</v>
      </c>
      <c r="BG860" s="800">
        <f t="shared" si="3639"/>
        <v>9.46331506849315E-2</v>
      </c>
      <c r="BH860" s="800">
        <f t="shared" si="3639"/>
        <v>0.11355978082191778</v>
      </c>
      <c r="BI860" s="800">
        <f t="shared" si="3639"/>
        <v>9.46331506849315E-2</v>
      </c>
      <c r="BJ860" s="800">
        <f t="shared" si="3639"/>
        <v>9.46331506849315E-2</v>
      </c>
      <c r="BK860" s="800">
        <f t="shared" si="3639"/>
        <v>0.14194972602739725</v>
      </c>
      <c r="BL860" s="800">
        <f t="shared" si="3639"/>
        <v>0.189266301369863</v>
      </c>
      <c r="BM860" s="800">
        <f t="shared" si="3639"/>
        <v>0.2838994520547945</v>
      </c>
      <c r="BN860" s="800">
        <f t="shared" si="3639"/>
        <v>0.14194972602739725</v>
      </c>
      <c r="BO860" s="800"/>
      <c r="BP860" s="800"/>
      <c r="BQ860" s="800"/>
      <c r="BR860" s="800"/>
      <c r="BS860" s="800"/>
      <c r="BT860" s="800"/>
      <c r="BU860" s="799"/>
      <c r="BV860" s="800">
        <f t="shared" ref="BV860:BY860" si="3640">SUM(BV464)</f>
        <v>0</v>
      </c>
      <c r="BW860" s="800">
        <f t="shared" si="3640"/>
        <v>9.46331506849315E-2</v>
      </c>
      <c r="BX860" s="800">
        <f t="shared" si="3640"/>
        <v>9.46331506849315E-2</v>
      </c>
      <c r="BY860" s="800">
        <f t="shared" si="3640"/>
        <v>9.46331506849315E-2</v>
      </c>
      <c r="BZ860" s="615">
        <f t="shared" si="3625"/>
        <v>0</v>
      </c>
      <c r="CA860" s="615">
        <f t="shared" si="3626"/>
        <v>0.10321397407045008</v>
      </c>
      <c r="CB860" s="615">
        <f t="shared" si="3627"/>
        <v>6.0122092954990207E-2</v>
      </c>
      <c r="CC860" s="683">
        <f t="shared" si="3628"/>
        <v>0.11986865753424657</v>
      </c>
      <c r="CD860" s="1324">
        <f t="shared" si="3629"/>
        <v>0</v>
      </c>
      <c r="CE860" s="1325">
        <f t="shared" si="3629"/>
        <v>0</v>
      </c>
      <c r="CF860" s="1325">
        <f t="shared" si="3629"/>
        <v>0</v>
      </c>
      <c r="CG860" s="1325">
        <f t="shared" si="3629"/>
        <v>3.5487431506849312E-2</v>
      </c>
      <c r="CH860" s="1325">
        <f t="shared" si="3629"/>
        <v>4.0557064579256355E-2</v>
      </c>
      <c r="CI860" s="1326">
        <f t="shared" si="3629"/>
        <v>8.111412915851271E-2</v>
      </c>
      <c r="CJ860" s="1325">
        <f t="shared" si="3629"/>
        <v>8.111412915851271E-2</v>
      </c>
      <c r="CK860" s="1325">
        <f t="shared" si="3629"/>
        <v>9.46331506849315E-2</v>
      </c>
      <c r="CL860" s="1325">
        <f t="shared" si="3629"/>
        <v>9.46331506849315E-2</v>
      </c>
      <c r="CM860" s="1325">
        <f t="shared" si="3629"/>
        <v>0.11355978082191778</v>
      </c>
      <c r="CN860" s="1324">
        <f t="shared" si="3629"/>
        <v>0.11355978082191778</v>
      </c>
      <c r="CO860" s="1334" t="str">
        <f t="shared" si="3630"/>
        <v/>
      </c>
      <c r="CP860" s="1335" t="str">
        <f t="shared" si="3630"/>
        <v/>
      </c>
      <c r="CQ860" s="1335">
        <f t="shared" si="3630"/>
        <v>9.46331506849315E-2</v>
      </c>
      <c r="CR860" s="1335">
        <f t="shared" si="3630"/>
        <v>9.46331506849315E-2</v>
      </c>
      <c r="CS860" s="1335">
        <f t="shared" si="3630"/>
        <v>9.46331506849315E-2</v>
      </c>
      <c r="CT860" s="1335">
        <f t="shared" si="3630"/>
        <v>9.46331506849315E-2</v>
      </c>
      <c r="CU860" s="1336">
        <f t="shared" si="3630"/>
        <v>9.46331506849315E-2</v>
      </c>
      <c r="CV860" s="1336">
        <f t="shared" si="3630"/>
        <v>0.11355978082191778</v>
      </c>
      <c r="CW860" s="1336">
        <f t="shared" si="3630"/>
        <v>0.11355978082191778</v>
      </c>
      <c r="CX860" s="1335">
        <f t="shared" si="3630"/>
        <v>0.14194972602739725</v>
      </c>
      <c r="CY860" s="1335">
        <f t="shared" si="3630"/>
        <v>0.14194972602739725</v>
      </c>
      <c r="CZ860" s="1335">
        <f t="shared" si="3630"/>
        <v>0.189266301369863</v>
      </c>
      <c r="DA860" s="1335">
        <f t="shared" si="3630"/>
        <v>0.2838994520547945</v>
      </c>
      <c r="DB860" s="1335" t="str">
        <f t="shared" si="3630"/>
        <v/>
      </c>
      <c r="DC860" s="1334" t="str">
        <f t="shared" si="3630"/>
        <v/>
      </c>
      <c r="DD860" s="1392" t="str">
        <f t="shared" si="3631"/>
        <v/>
      </c>
      <c r="DE860" s="645">
        <f t="shared" si="3632"/>
        <v>17</v>
      </c>
      <c r="DF860" s="99">
        <f t="shared" si="3633"/>
        <v>11</v>
      </c>
      <c r="DG860" s="99">
        <f t="shared" si="3634"/>
        <v>11</v>
      </c>
      <c r="DH860" s="99">
        <f t="shared" si="3635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2"/>
      <c r="DR860" s="476"/>
    </row>
    <row r="861" spans="1:122" s="478" customFormat="1" ht="15.75" customHeight="1">
      <c r="A861" s="44" t="str">
        <f>$A$467</f>
        <v>Rice purchase</v>
      </c>
      <c r="B861" s="800">
        <f>SUM(B473)</f>
        <v>0</v>
      </c>
      <c r="C861" s="800">
        <f t="shared" ref="C861:R861" si="3641">SUM(C473)</f>
        <v>0</v>
      </c>
      <c r="D861" s="800">
        <f t="shared" si="3641"/>
        <v>0</v>
      </c>
      <c r="E861" s="800">
        <f t="shared" si="3641"/>
        <v>0</v>
      </c>
      <c r="F861" s="800">
        <f t="shared" si="3641"/>
        <v>0</v>
      </c>
      <c r="G861" s="800">
        <f t="shared" si="3641"/>
        <v>0</v>
      </c>
      <c r="H861" s="800">
        <f t="shared" si="3641"/>
        <v>0</v>
      </c>
      <c r="I861" s="800">
        <f t="shared" si="3641"/>
        <v>0</v>
      </c>
      <c r="J861" s="800">
        <f t="shared" si="3641"/>
        <v>0</v>
      </c>
      <c r="K861" s="800">
        <f t="shared" si="3641"/>
        <v>0</v>
      </c>
      <c r="L861" s="800">
        <f t="shared" si="3641"/>
        <v>0</v>
      </c>
      <c r="M861" s="800">
        <f t="shared" si="3641"/>
        <v>0</v>
      </c>
      <c r="N861" s="800">
        <f t="shared" si="3641"/>
        <v>0</v>
      </c>
      <c r="O861" s="800">
        <f t="shared" si="3641"/>
        <v>0</v>
      </c>
      <c r="P861" s="800">
        <f t="shared" si="3641"/>
        <v>0</v>
      </c>
      <c r="Q861" s="800">
        <f t="shared" si="3641"/>
        <v>0</v>
      </c>
      <c r="R861" s="800">
        <f t="shared" si="3641"/>
        <v>0</v>
      </c>
      <c r="S861" s="799"/>
      <c r="T861" s="800">
        <f>SUM(T473)</f>
        <v>9.2286874221668744E-2</v>
      </c>
      <c r="U861" s="800">
        <f t="shared" ref="U861:AD861" si="3642">SUM(U473)</f>
        <v>0.23071718555417184</v>
      </c>
      <c r="V861" s="800">
        <f t="shared" si="3642"/>
        <v>0.19775758761786158</v>
      </c>
      <c r="W861" s="800">
        <f t="shared" si="3642"/>
        <v>0.1730378891656289</v>
      </c>
      <c r="X861" s="800">
        <f t="shared" si="3642"/>
        <v>9.2286874221668744E-2</v>
      </c>
      <c r="Y861" s="800">
        <f t="shared" si="3642"/>
        <v>0.23071718555417184</v>
      </c>
      <c r="Z861" s="800">
        <f t="shared" si="3642"/>
        <v>0.23071718555417184</v>
      </c>
      <c r="AA861" s="800">
        <f t="shared" si="3642"/>
        <v>0.23071718555417184</v>
      </c>
      <c r="AB861" s="800">
        <f t="shared" si="3642"/>
        <v>0.13843031133250311</v>
      </c>
      <c r="AC861" s="800">
        <f t="shared" si="3642"/>
        <v>0.11074424906600248</v>
      </c>
      <c r="AD861" s="800">
        <f t="shared" si="3642"/>
        <v>0.11074424906600248</v>
      </c>
      <c r="AE861" s="800"/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V861" si="3643">SUM(AM473)</f>
        <v>0.11074424906600248</v>
      </c>
      <c r="AN861" s="800">
        <f t="shared" si="3643"/>
        <v>9.2286874221668744E-2</v>
      </c>
      <c r="AO861" s="800">
        <f t="shared" si="3643"/>
        <v>7.9103035047144624E-2</v>
      </c>
      <c r="AP861" s="800">
        <f t="shared" si="3643"/>
        <v>7.9103035047144624E-2</v>
      </c>
      <c r="AQ861" s="800">
        <f t="shared" si="3643"/>
        <v>9.2286874221668744E-2</v>
      </c>
      <c r="AR861" s="800">
        <f t="shared" si="3643"/>
        <v>7.9103035047144624E-2</v>
      </c>
      <c r="AS861" s="800">
        <f t="shared" si="3643"/>
        <v>9.2286874221668744E-2</v>
      </c>
      <c r="AT861" s="800">
        <f t="shared" si="3643"/>
        <v>0.11074424906600248</v>
      </c>
      <c r="AU861" s="800">
        <f t="shared" si="3643"/>
        <v>0.11865455257071696</v>
      </c>
      <c r="AV861" s="800">
        <f t="shared" si="3643"/>
        <v>9.2286874221668744E-2</v>
      </c>
      <c r="AW861" s="800"/>
      <c r="AX861" s="800"/>
      <c r="AY861" s="800"/>
      <c r="AZ861" s="800"/>
      <c r="BA861" s="800"/>
      <c r="BB861" s="800"/>
      <c r="BC861" s="799"/>
      <c r="BD861" s="800">
        <f>SUM(BD473)</f>
        <v>0.23071718555417184</v>
      </c>
      <c r="BE861" s="800">
        <f t="shared" ref="BE861:BN861" si="3644">SUM(BE473)</f>
        <v>0.18457374844333749</v>
      </c>
      <c r="BF861" s="800">
        <f t="shared" si="3644"/>
        <v>0.13843031133250311</v>
      </c>
      <c r="BG861" s="800">
        <f t="shared" si="3644"/>
        <v>0.23071718555417184</v>
      </c>
      <c r="BH861" s="800">
        <f t="shared" si="3644"/>
        <v>0.27686062266500622</v>
      </c>
      <c r="BI861" s="800">
        <f t="shared" si="3644"/>
        <v>6.1524582814445818E-2</v>
      </c>
      <c r="BJ861" s="800">
        <f t="shared" si="3644"/>
        <v>0.11535859277708592</v>
      </c>
      <c r="BK861" s="800">
        <f t="shared" si="3644"/>
        <v>0.1730378891656289</v>
      </c>
      <c r="BL861" s="800">
        <f t="shared" si="3644"/>
        <v>9.2286874221668744E-2</v>
      </c>
      <c r="BM861" s="800">
        <f t="shared" si="3644"/>
        <v>0.13843031133250311</v>
      </c>
      <c r="BN861" s="800">
        <f t="shared" si="3644"/>
        <v>0.1730378891656289</v>
      </c>
      <c r="BO861" s="800"/>
      <c r="BP861" s="800"/>
      <c r="BQ861" s="800"/>
      <c r="BR861" s="800"/>
      <c r="BS861" s="800"/>
      <c r="BT861" s="800"/>
      <c r="BU861" s="799"/>
      <c r="BV861" s="800">
        <f t="shared" ref="BV861:BY861" si="3645">SUM(BV473)</f>
        <v>0</v>
      </c>
      <c r="BW861" s="800">
        <f t="shared" si="3645"/>
        <v>9.2286874221668744E-2</v>
      </c>
      <c r="BX861" s="800">
        <f t="shared" si="3645"/>
        <v>9.2286874221668744E-2</v>
      </c>
      <c r="BY861" s="800">
        <f t="shared" si="3645"/>
        <v>0.15688768617683685</v>
      </c>
      <c r="BZ861" s="615">
        <f t="shared" si="3625"/>
        <v>0</v>
      </c>
      <c r="CA861" s="615">
        <f t="shared" si="3626"/>
        <v>0.16835030190357586</v>
      </c>
      <c r="CB861" s="615">
        <f t="shared" si="3627"/>
        <v>9.1993900017790425E-2</v>
      </c>
      <c r="CC861" s="683">
        <f t="shared" si="3628"/>
        <v>0.16406555417185556</v>
      </c>
      <c r="CD861" s="1324">
        <f t="shared" si="3629"/>
        <v>6.9215155666251554E-2</v>
      </c>
      <c r="CE861" s="1325">
        <f t="shared" si="3629"/>
        <v>7.9103035047144624E-2</v>
      </c>
      <c r="CF861" s="1325">
        <f t="shared" si="3629"/>
        <v>7.9103035047144624E-2</v>
      </c>
      <c r="CG861" s="1325">
        <f t="shared" si="3629"/>
        <v>7.9103035047144624E-2</v>
      </c>
      <c r="CH861" s="1325">
        <f t="shared" si="3629"/>
        <v>9.2286874221668744E-2</v>
      </c>
      <c r="CI861" s="1326">
        <f t="shared" si="3629"/>
        <v>9.2286874221668744E-2</v>
      </c>
      <c r="CJ861" s="1325">
        <f t="shared" si="3629"/>
        <v>9.2286874221668744E-2</v>
      </c>
      <c r="CK861" s="1325">
        <f t="shared" si="3629"/>
        <v>9.2286874221668744E-2</v>
      </c>
      <c r="CL861" s="1325">
        <f t="shared" si="3629"/>
        <v>0.11074424906600248</v>
      </c>
      <c r="CM861" s="1325">
        <f t="shared" si="3629"/>
        <v>0.11074424906600248</v>
      </c>
      <c r="CN861" s="1324">
        <f t="shared" si="3629"/>
        <v>0.11865455257071696</v>
      </c>
      <c r="CO861" s="1334" t="str">
        <f t="shared" si="3630"/>
        <v/>
      </c>
      <c r="CP861" s="1335" t="str">
        <f t="shared" si="3630"/>
        <v/>
      </c>
      <c r="CQ861" s="1335">
        <f t="shared" si="3630"/>
        <v>6.1524582814445818E-2</v>
      </c>
      <c r="CR861" s="1335">
        <f t="shared" si="3630"/>
        <v>9.2286874221668744E-2</v>
      </c>
      <c r="CS861" s="1335">
        <f t="shared" si="3630"/>
        <v>0.11535859277708592</v>
      </c>
      <c r="CT861" s="1335">
        <f t="shared" si="3630"/>
        <v>0.13843031133250311</v>
      </c>
      <c r="CU861" s="1336">
        <f t="shared" si="3630"/>
        <v>0.13843031133250311</v>
      </c>
      <c r="CV861" s="1336">
        <f t="shared" si="3630"/>
        <v>0.1730378891656289</v>
      </c>
      <c r="CW861" s="1336">
        <f t="shared" si="3630"/>
        <v>0.1730378891656289</v>
      </c>
      <c r="CX861" s="1335">
        <f t="shared" si="3630"/>
        <v>0.18457374844333749</v>
      </c>
      <c r="CY861" s="1335">
        <f t="shared" si="3630"/>
        <v>0.23071718555417184</v>
      </c>
      <c r="CZ861" s="1335">
        <f t="shared" si="3630"/>
        <v>0.23071718555417184</v>
      </c>
      <c r="DA861" s="1335">
        <f t="shared" si="3630"/>
        <v>0.27686062266500622</v>
      </c>
      <c r="DB861" s="1335" t="str">
        <f t="shared" si="3630"/>
        <v/>
      </c>
      <c r="DC861" s="1334" t="str">
        <f t="shared" si="3630"/>
        <v/>
      </c>
      <c r="DD861" s="1392" t="str">
        <f t="shared" si="3631"/>
        <v/>
      </c>
      <c r="DE861" s="645">
        <f t="shared" si="3632"/>
        <v>17</v>
      </c>
      <c r="DF861" s="99">
        <f t="shared" si="3633"/>
        <v>11</v>
      </c>
      <c r="DG861" s="99">
        <f t="shared" si="3634"/>
        <v>11</v>
      </c>
      <c r="DH861" s="99">
        <f t="shared" si="3635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2"/>
      <c r="DR861" s="476"/>
    </row>
    <row r="862" spans="1:122" s="478" customFormat="1" ht="15.75" customHeight="1">
      <c r="A862" s="44" t="str">
        <f>$A$476</f>
        <v>Potatoes purchase</v>
      </c>
      <c r="B862" s="800">
        <f>SUM(B482)</f>
        <v>0</v>
      </c>
      <c r="C862" s="800">
        <f t="shared" ref="C862:R862" si="3646">SUM(C482)</f>
        <v>0</v>
      </c>
      <c r="D862" s="800">
        <f t="shared" si="3646"/>
        <v>0</v>
      </c>
      <c r="E862" s="800">
        <f t="shared" si="3646"/>
        <v>0</v>
      </c>
      <c r="F862" s="800">
        <f t="shared" si="3646"/>
        <v>0</v>
      </c>
      <c r="G862" s="800">
        <f t="shared" si="3646"/>
        <v>0</v>
      </c>
      <c r="H862" s="800">
        <f t="shared" si="3646"/>
        <v>0</v>
      </c>
      <c r="I862" s="800">
        <f t="shared" si="3646"/>
        <v>0</v>
      </c>
      <c r="J862" s="800">
        <f t="shared" si="3646"/>
        <v>0</v>
      </c>
      <c r="K862" s="800">
        <f t="shared" si="3646"/>
        <v>0</v>
      </c>
      <c r="L862" s="800">
        <f t="shared" si="3646"/>
        <v>0</v>
      </c>
      <c r="M862" s="800">
        <f t="shared" si="3646"/>
        <v>0</v>
      </c>
      <c r="N862" s="800">
        <f t="shared" si="3646"/>
        <v>0</v>
      </c>
      <c r="O862" s="800">
        <f t="shared" si="3646"/>
        <v>0</v>
      </c>
      <c r="P862" s="800">
        <f t="shared" si="3646"/>
        <v>0</v>
      </c>
      <c r="Q862" s="800">
        <f t="shared" si="3646"/>
        <v>0</v>
      </c>
      <c r="R862" s="800">
        <f t="shared" si="3646"/>
        <v>0</v>
      </c>
      <c r="S862" s="799"/>
      <c r="T862" s="800">
        <f t="shared" ref="T862:AD862" si="3647">SUM(T482)</f>
        <v>0</v>
      </c>
      <c r="U862" s="800">
        <f t="shared" si="3647"/>
        <v>1.9552303860523038E-2</v>
      </c>
      <c r="V862" s="800">
        <f t="shared" si="3647"/>
        <v>1.6759117594734033E-2</v>
      </c>
      <c r="W862" s="800">
        <f t="shared" si="3647"/>
        <v>1.4664227895392278E-2</v>
      </c>
      <c r="X862" s="800">
        <f t="shared" si="3647"/>
        <v>1.9552303860523038E-2</v>
      </c>
      <c r="Y862" s="800">
        <f t="shared" si="3647"/>
        <v>1.9552303860523038E-2</v>
      </c>
      <c r="Z862" s="800">
        <f t="shared" si="3647"/>
        <v>1.9552303860523038E-2</v>
      </c>
      <c r="AA862" s="800">
        <f t="shared" si="3647"/>
        <v>1.9552303860523038E-2</v>
      </c>
      <c r="AB862" s="800">
        <f t="shared" si="3647"/>
        <v>0</v>
      </c>
      <c r="AC862" s="800">
        <f t="shared" si="3647"/>
        <v>0</v>
      </c>
      <c r="AD862" s="800">
        <f t="shared" si="3647"/>
        <v>0</v>
      </c>
      <c r="AE862" s="800"/>
      <c r="AF862" s="800"/>
      <c r="AG862" s="800"/>
      <c r="AH862" s="800"/>
      <c r="AI862" s="800"/>
      <c r="AJ862" s="800"/>
      <c r="AK862" s="799"/>
      <c r="AL862" s="800">
        <f t="shared" ref="AL862:AV862" si="3648">SUM(AL482)</f>
        <v>1.4664227895392278E-2</v>
      </c>
      <c r="AM862" s="800">
        <f t="shared" si="3648"/>
        <v>0</v>
      </c>
      <c r="AN862" s="800">
        <f t="shared" si="3648"/>
        <v>1.9552303860523038E-2</v>
      </c>
      <c r="AO862" s="800">
        <f t="shared" si="3648"/>
        <v>1.6759117594734033E-2</v>
      </c>
      <c r="AP862" s="800">
        <f t="shared" si="3648"/>
        <v>1.6759117594734033E-2</v>
      </c>
      <c r="AQ862" s="800">
        <f t="shared" si="3648"/>
        <v>1.9552303860523038E-2</v>
      </c>
      <c r="AR862" s="800">
        <f t="shared" si="3648"/>
        <v>0</v>
      </c>
      <c r="AS862" s="800">
        <f t="shared" si="3648"/>
        <v>1.9552303860523038E-2</v>
      </c>
      <c r="AT862" s="800">
        <f t="shared" si="3648"/>
        <v>2.3462764632627642E-2</v>
      </c>
      <c r="AU862" s="800">
        <f t="shared" si="3648"/>
        <v>1.6759117594734033E-2</v>
      </c>
      <c r="AV862" s="800">
        <f t="shared" si="3648"/>
        <v>1.9552303860523038E-2</v>
      </c>
      <c r="AW862" s="800"/>
      <c r="AX862" s="800"/>
      <c r="AY862" s="800"/>
      <c r="AZ862" s="800"/>
      <c r="BA862" s="800"/>
      <c r="BB862" s="800"/>
      <c r="BC862" s="799"/>
      <c r="BD862" s="800">
        <f t="shared" ref="BD862:BN862" si="3649">SUM(BD482)</f>
        <v>1.9552303860523038E-2</v>
      </c>
      <c r="BE862" s="800">
        <f t="shared" si="3649"/>
        <v>1.9552303860523038E-2</v>
      </c>
      <c r="BF862" s="800">
        <f t="shared" si="3649"/>
        <v>2.3462764632627642E-2</v>
      </c>
      <c r="BG862" s="800">
        <f t="shared" si="3649"/>
        <v>1.9552303860523038E-2</v>
      </c>
      <c r="BH862" s="800">
        <f t="shared" si="3649"/>
        <v>2.3462764632627642E-2</v>
      </c>
      <c r="BI862" s="800">
        <f t="shared" si="3649"/>
        <v>3.9104607721046077E-2</v>
      </c>
      <c r="BJ862" s="800">
        <f t="shared" si="3649"/>
        <v>1.9552303860523038E-2</v>
      </c>
      <c r="BK862" s="800">
        <f t="shared" si="3649"/>
        <v>1.4664227895392278E-2</v>
      </c>
      <c r="BL862" s="800">
        <f t="shared" si="3649"/>
        <v>3.9104607721046077E-2</v>
      </c>
      <c r="BM862" s="800">
        <f t="shared" si="3649"/>
        <v>2.9328455790784556E-2</v>
      </c>
      <c r="BN862" s="800">
        <f t="shared" si="3649"/>
        <v>2.9328455790784556E-2</v>
      </c>
      <c r="BO862" s="800"/>
      <c r="BP862" s="800"/>
      <c r="BQ862" s="800"/>
      <c r="BR862" s="800"/>
      <c r="BS862" s="800"/>
      <c r="BT862" s="800"/>
      <c r="BU862" s="799"/>
      <c r="BV862" s="800">
        <f t="shared" ref="BV862:BY862" si="3650">SUM(BV482)</f>
        <v>0</v>
      </c>
      <c r="BW862" s="800">
        <f t="shared" si="3650"/>
        <v>1.9552303860523038E-2</v>
      </c>
      <c r="BX862" s="800">
        <f t="shared" si="3650"/>
        <v>1.9552303860523038E-2</v>
      </c>
      <c r="BY862" s="800">
        <f t="shared" si="3650"/>
        <v>1.9552303860523038E-2</v>
      </c>
      <c r="BZ862" s="615">
        <f t="shared" si="3625"/>
        <v>0</v>
      </c>
      <c r="CA862" s="615">
        <f t="shared" si="3626"/>
        <v>1.2181395659135385E-2</v>
      </c>
      <c r="CB862" s="615">
        <f t="shared" si="3627"/>
        <v>1.5905644013520723E-2</v>
      </c>
      <c r="CC862" s="683">
        <f t="shared" si="3628"/>
        <v>2.4766251556662511E-2</v>
      </c>
      <c r="CD862" s="1324">
        <f t="shared" si="3629"/>
        <v>0</v>
      </c>
      <c r="CE862" s="1325">
        <f t="shared" si="3629"/>
        <v>0</v>
      </c>
      <c r="CF862" s="1325">
        <f t="shared" si="3629"/>
        <v>1.4664227895392278E-2</v>
      </c>
      <c r="CG862" s="1325">
        <f t="shared" si="3629"/>
        <v>1.6759117594734033E-2</v>
      </c>
      <c r="CH862" s="1325">
        <f t="shared" si="3629"/>
        <v>1.6759117594734033E-2</v>
      </c>
      <c r="CI862" s="1326">
        <f t="shared" si="3629"/>
        <v>1.6759117594734033E-2</v>
      </c>
      <c r="CJ862" s="1325">
        <f t="shared" si="3629"/>
        <v>1.9552303860523038E-2</v>
      </c>
      <c r="CK862" s="1325">
        <f t="shared" si="3629"/>
        <v>1.9552303860523038E-2</v>
      </c>
      <c r="CL862" s="1325">
        <f t="shared" si="3629"/>
        <v>1.9552303860523038E-2</v>
      </c>
      <c r="CM862" s="1325">
        <f t="shared" si="3629"/>
        <v>1.9552303860523038E-2</v>
      </c>
      <c r="CN862" s="1324">
        <f t="shared" si="3629"/>
        <v>2.3462764632627642E-2</v>
      </c>
      <c r="CO862" s="1334" t="str">
        <f t="shared" si="3630"/>
        <v/>
      </c>
      <c r="CP862" s="1335" t="str">
        <f t="shared" si="3630"/>
        <v/>
      </c>
      <c r="CQ862" s="1335">
        <f t="shared" si="3630"/>
        <v>1.4664227895392278E-2</v>
      </c>
      <c r="CR862" s="1335">
        <f t="shared" si="3630"/>
        <v>1.9552303860523038E-2</v>
      </c>
      <c r="CS862" s="1335">
        <f t="shared" si="3630"/>
        <v>1.9552303860523038E-2</v>
      </c>
      <c r="CT862" s="1335">
        <f t="shared" si="3630"/>
        <v>1.9552303860523038E-2</v>
      </c>
      <c r="CU862" s="1336">
        <f t="shared" si="3630"/>
        <v>1.9552303860523038E-2</v>
      </c>
      <c r="CV862" s="1336">
        <f t="shared" si="3630"/>
        <v>2.3462764632627642E-2</v>
      </c>
      <c r="CW862" s="1336">
        <f t="shared" si="3630"/>
        <v>2.3462764632627642E-2</v>
      </c>
      <c r="CX862" s="1335">
        <f t="shared" si="3630"/>
        <v>2.9328455790784556E-2</v>
      </c>
      <c r="CY862" s="1335">
        <f t="shared" si="3630"/>
        <v>2.9328455790784556E-2</v>
      </c>
      <c r="CZ862" s="1335">
        <f t="shared" si="3630"/>
        <v>3.9104607721046077E-2</v>
      </c>
      <c r="DA862" s="1335">
        <f t="shared" si="3630"/>
        <v>3.9104607721046077E-2</v>
      </c>
      <c r="DB862" s="1335" t="str">
        <f t="shared" si="3630"/>
        <v/>
      </c>
      <c r="DC862" s="1334" t="str">
        <f t="shared" si="3630"/>
        <v/>
      </c>
      <c r="DD862" s="1392" t="str">
        <f t="shared" si="3631"/>
        <v/>
      </c>
      <c r="DE862" s="645">
        <f t="shared" si="3632"/>
        <v>17</v>
      </c>
      <c r="DF862" s="99">
        <f t="shared" si="3633"/>
        <v>11</v>
      </c>
      <c r="DG862" s="99">
        <f t="shared" si="3634"/>
        <v>11</v>
      </c>
      <c r="DH862" s="99">
        <f t="shared" si="3635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2"/>
      <c r="DR862" s="476"/>
    </row>
    <row r="863" spans="1:122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R863" si="3651">SUM(C491)</f>
        <v>0</v>
      </c>
      <c r="D863" s="800">
        <f t="shared" si="3651"/>
        <v>0</v>
      </c>
      <c r="E863" s="800">
        <f t="shared" si="3651"/>
        <v>0</v>
      </c>
      <c r="F863" s="800">
        <f t="shared" si="3651"/>
        <v>0</v>
      </c>
      <c r="G863" s="800">
        <f t="shared" si="3651"/>
        <v>0</v>
      </c>
      <c r="H863" s="800">
        <f t="shared" si="3651"/>
        <v>0</v>
      </c>
      <c r="I863" s="800">
        <f t="shared" si="3651"/>
        <v>0</v>
      </c>
      <c r="J863" s="800">
        <f t="shared" si="3651"/>
        <v>0</v>
      </c>
      <c r="K863" s="800">
        <f t="shared" si="3651"/>
        <v>0</v>
      </c>
      <c r="L863" s="800">
        <f t="shared" si="3651"/>
        <v>0</v>
      </c>
      <c r="M863" s="800">
        <f t="shared" si="3651"/>
        <v>0</v>
      </c>
      <c r="N863" s="800">
        <f t="shared" si="3651"/>
        <v>0</v>
      </c>
      <c r="O863" s="800">
        <f t="shared" si="3651"/>
        <v>0</v>
      </c>
      <c r="P863" s="800">
        <f t="shared" si="3651"/>
        <v>0</v>
      </c>
      <c r="Q863" s="800">
        <f t="shared" si="3651"/>
        <v>0</v>
      </c>
      <c r="R863" s="800">
        <f t="shared" si="3651"/>
        <v>0</v>
      </c>
      <c r="S863" s="799"/>
      <c r="T863" s="800">
        <f>SUM(T491)</f>
        <v>0</v>
      </c>
      <c r="U863" s="800">
        <f t="shared" ref="U863:AD863" si="3652">SUM(U491)</f>
        <v>0</v>
      </c>
      <c r="V863" s="800">
        <f t="shared" si="3652"/>
        <v>0</v>
      </c>
      <c r="W863" s="800">
        <f t="shared" si="3652"/>
        <v>0</v>
      </c>
      <c r="X863" s="800">
        <f t="shared" si="3652"/>
        <v>0</v>
      </c>
      <c r="Y863" s="800">
        <f t="shared" si="3652"/>
        <v>0</v>
      </c>
      <c r="Z863" s="800">
        <f t="shared" si="3652"/>
        <v>0</v>
      </c>
      <c r="AA863" s="800">
        <f t="shared" si="3652"/>
        <v>0</v>
      </c>
      <c r="AB863" s="800">
        <f t="shared" si="3652"/>
        <v>0</v>
      </c>
      <c r="AC863" s="800">
        <f t="shared" si="3652"/>
        <v>0</v>
      </c>
      <c r="AD863" s="800">
        <f t="shared" si="3652"/>
        <v>0</v>
      </c>
      <c r="AE863" s="800"/>
      <c r="AF863" s="800"/>
      <c r="AG863" s="800"/>
      <c r="AH863" s="800"/>
      <c r="AI863" s="800"/>
      <c r="AJ863" s="800"/>
      <c r="AK863" s="799"/>
      <c r="AL863" s="800">
        <f>SUM(AL491)</f>
        <v>9.9775406600249056E-2</v>
      </c>
      <c r="AM863" s="800">
        <f t="shared" ref="AM863:AV863" si="3653">SUM(AM491)</f>
        <v>0</v>
      </c>
      <c r="AN863" s="800">
        <f t="shared" si="3653"/>
        <v>0.13303387546699874</v>
      </c>
      <c r="AO863" s="800">
        <f t="shared" si="3653"/>
        <v>0</v>
      </c>
      <c r="AP863" s="800">
        <f t="shared" si="3653"/>
        <v>7.2218389539227892E-2</v>
      </c>
      <c r="AQ863" s="800">
        <f t="shared" si="3653"/>
        <v>4.4344625155666249E-2</v>
      </c>
      <c r="AR863" s="800">
        <f t="shared" si="3653"/>
        <v>0</v>
      </c>
      <c r="AS863" s="800">
        <f t="shared" si="3653"/>
        <v>0</v>
      </c>
      <c r="AT863" s="800">
        <f t="shared" si="3653"/>
        <v>0.106427100373599</v>
      </c>
      <c r="AU863" s="800">
        <f t="shared" si="3653"/>
        <v>0.11402903611457034</v>
      </c>
      <c r="AV863" s="800">
        <f t="shared" si="3653"/>
        <v>6.6516937733499371E-2</v>
      </c>
      <c r="AW863" s="800"/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N863" si="3654">SUM(BE491)</f>
        <v>0.22172312577833125</v>
      </c>
      <c r="BF863" s="800">
        <f t="shared" si="3654"/>
        <v>0.1596406505603985</v>
      </c>
      <c r="BG863" s="800">
        <f t="shared" si="3654"/>
        <v>0.13303387546699874</v>
      </c>
      <c r="BH863" s="800">
        <f t="shared" si="3654"/>
        <v>0.1596406505603985</v>
      </c>
      <c r="BI863" s="800">
        <f t="shared" si="3654"/>
        <v>5.3213550186799491E-2</v>
      </c>
      <c r="BJ863" s="800">
        <f t="shared" si="3654"/>
        <v>0.13303387546699874</v>
      </c>
      <c r="BK863" s="800">
        <f t="shared" si="3654"/>
        <v>0.36584315753424651</v>
      </c>
      <c r="BL863" s="800">
        <f t="shared" si="3654"/>
        <v>0.13746833798256536</v>
      </c>
      <c r="BM863" s="800">
        <f t="shared" si="3654"/>
        <v>0.13303387546699874</v>
      </c>
      <c r="BN863" s="800">
        <f t="shared" si="3654"/>
        <v>9.9775406600249056E-2</v>
      </c>
      <c r="BO863" s="800"/>
      <c r="BP863" s="800"/>
      <c r="BQ863" s="800"/>
      <c r="BR863" s="800"/>
      <c r="BS863" s="800"/>
      <c r="BT863" s="800"/>
      <c r="BU863" s="799"/>
      <c r="BV863" s="800">
        <f t="shared" ref="BV863:BY863" si="3655">SUM(BV491)</f>
        <v>0</v>
      </c>
      <c r="BW863" s="800">
        <f t="shared" si="3655"/>
        <v>0</v>
      </c>
      <c r="BX863" s="800">
        <f t="shared" si="3655"/>
        <v>8.8689250311332499E-2</v>
      </c>
      <c r="BY863" s="800">
        <f t="shared" si="3655"/>
        <v>0.13303387546699874</v>
      </c>
      <c r="BZ863" s="615">
        <f t="shared" si="3625"/>
        <v>0</v>
      </c>
      <c r="CA863" s="615">
        <f t="shared" si="3626"/>
        <v>0</v>
      </c>
      <c r="CB863" s="615">
        <f t="shared" si="3627"/>
        <v>5.5923499501868E-2</v>
      </c>
      <c r="CC863" s="683">
        <f t="shared" si="3628"/>
        <v>0.14559818592777088</v>
      </c>
      <c r="CD863" s="1324">
        <f t="shared" si="3629"/>
        <v>0</v>
      </c>
      <c r="CE863" s="1325">
        <f t="shared" si="3629"/>
        <v>0</v>
      </c>
      <c r="CF863" s="1325">
        <f t="shared" si="3629"/>
        <v>0</v>
      </c>
      <c r="CG863" s="1325">
        <f t="shared" si="3629"/>
        <v>0</v>
      </c>
      <c r="CH863" s="1325">
        <f t="shared" si="3629"/>
        <v>4.4344625155666249E-2</v>
      </c>
      <c r="CI863" s="1326">
        <f t="shared" si="3629"/>
        <v>6.6516937733499371E-2</v>
      </c>
      <c r="CJ863" s="1325">
        <f t="shared" si="3629"/>
        <v>7.2218389539227892E-2</v>
      </c>
      <c r="CK863" s="1325">
        <f t="shared" si="3629"/>
        <v>9.9775406600249056E-2</v>
      </c>
      <c r="CL863" s="1325">
        <f t="shared" si="3629"/>
        <v>0.106427100373599</v>
      </c>
      <c r="CM863" s="1325">
        <f t="shared" si="3629"/>
        <v>0.11402903611457034</v>
      </c>
      <c r="CN863" s="1324">
        <f t="shared" si="3629"/>
        <v>0.13303387546699874</v>
      </c>
      <c r="CO863" s="1334" t="str">
        <f t="shared" si="3630"/>
        <v/>
      </c>
      <c r="CP863" s="1335" t="str">
        <f t="shared" si="3630"/>
        <v/>
      </c>
      <c r="CQ863" s="1335">
        <f t="shared" si="3630"/>
        <v>5.3213550186799491E-2</v>
      </c>
      <c r="CR863" s="1335">
        <f t="shared" si="3630"/>
        <v>9.9775406600249056E-2</v>
      </c>
      <c r="CS863" s="1335">
        <f t="shared" si="3630"/>
        <v>0.13303387546699874</v>
      </c>
      <c r="CT863" s="1335">
        <f t="shared" si="3630"/>
        <v>0.13303387546699874</v>
      </c>
      <c r="CU863" s="1336">
        <f t="shared" si="3630"/>
        <v>0.13303387546699874</v>
      </c>
      <c r="CV863" s="1336">
        <f t="shared" si="3630"/>
        <v>0.13303387546699874</v>
      </c>
      <c r="CW863" s="1336">
        <f t="shared" si="3630"/>
        <v>0.13746833798256536</v>
      </c>
      <c r="CX863" s="1335">
        <f t="shared" si="3630"/>
        <v>0.1596406505603985</v>
      </c>
      <c r="CY863" s="1335">
        <f t="shared" si="3630"/>
        <v>0.1596406505603985</v>
      </c>
      <c r="CZ863" s="1335">
        <f t="shared" si="3630"/>
        <v>0.22172312577833125</v>
      </c>
      <c r="DA863" s="1335">
        <f t="shared" si="3630"/>
        <v>0.36584315753424651</v>
      </c>
      <c r="DB863" s="1335" t="str">
        <f t="shared" si="3630"/>
        <v/>
      </c>
      <c r="DC863" s="1334" t="str">
        <f t="shared" si="3630"/>
        <v/>
      </c>
      <c r="DD863" s="1392" t="str">
        <f t="shared" si="3631"/>
        <v/>
      </c>
      <c r="DE863" s="645">
        <f t="shared" si="3632"/>
        <v>17</v>
      </c>
      <c r="DF863" s="99">
        <f t="shared" si="3633"/>
        <v>11</v>
      </c>
      <c r="DG863" s="99">
        <f t="shared" si="3634"/>
        <v>11</v>
      </c>
      <c r="DH863" s="99">
        <f t="shared" si="3635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2"/>
      <c r="DR863" s="476"/>
    </row>
    <row r="864" spans="1:122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R864" si="3656">SUM(C500)</f>
        <v>0</v>
      </c>
      <c r="D864" s="800">
        <f t="shared" si="3656"/>
        <v>0</v>
      </c>
      <c r="E864" s="800">
        <f t="shared" si="3656"/>
        <v>0</v>
      </c>
      <c r="F864" s="800">
        <f t="shared" si="3656"/>
        <v>0</v>
      </c>
      <c r="G864" s="800">
        <f t="shared" si="3656"/>
        <v>0</v>
      </c>
      <c r="H864" s="800">
        <f t="shared" si="3656"/>
        <v>0</v>
      </c>
      <c r="I864" s="800">
        <f t="shared" si="3656"/>
        <v>0</v>
      </c>
      <c r="J864" s="800">
        <f t="shared" si="3656"/>
        <v>0</v>
      </c>
      <c r="K864" s="800">
        <f t="shared" si="3656"/>
        <v>0</v>
      </c>
      <c r="L864" s="800">
        <f t="shared" si="3656"/>
        <v>0</v>
      </c>
      <c r="M864" s="800">
        <f t="shared" si="3656"/>
        <v>0</v>
      </c>
      <c r="N864" s="800">
        <f t="shared" si="3656"/>
        <v>0</v>
      </c>
      <c r="O864" s="800">
        <f t="shared" si="3656"/>
        <v>0</v>
      </c>
      <c r="P864" s="800">
        <f t="shared" si="3656"/>
        <v>0</v>
      </c>
      <c r="Q864" s="800">
        <f t="shared" si="3656"/>
        <v>0</v>
      </c>
      <c r="R864" s="800">
        <f t="shared" si="3656"/>
        <v>0</v>
      </c>
      <c r="S864" s="799"/>
      <c r="T864" s="800">
        <f t="shared" ref="T864:AD864" si="3657">SUM(T500)</f>
        <v>0</v>
      </c>
      <c r="U864" s="800">
        <f t="shared" si="3657"/>
        <v>0</v>
      </c>
      <c r="V864" s="800">
        <f t="shared" si="3657"/>
        <v>0</v>
      </c>
      <c r="W864" s="800">
        <f t="shared" si="3657"/>
        <v>0</v>
      </c>
      <c r="X864" s="800">
        <f t="shared" si="3657"/>
        <v>0</v>
      </c>
      <c r="Y864" s="800">
        <f t="shared" si="3657"/>
        <v>0</v>
      </c>
      <c r="Z864" s="800">
        <f t="shared" si="3657"/>
        <v>0</v>
      </c>
      <c r="AA864" s="800">
        <f t="shared" si="3657"/>
        <v>0</v>
      </c>
      <c r="AB864" s="800">
        <f t="shared" si="3657"/>
        <v>0</v>
      </c>
      <c r="AC864" s="800">
        <f t="shared" si="3657"/>
        <v>0</v>
      </c>
      <c r="AD864" s="800">
        <f t="shared" si="3657"/>
        <v>0</v>
      </c>
      <c r="AE864" s="800"/>
      <c r="AF864" s="800"/>
      <c r="AG864" s="800"/>
      <c r="AH864" s="800"/>
      <c r="AI864" s="800"/>
      <c r="AJ864" s="800"/>
      <c r="AK864" s="799"/>
      <c r="AL864" s="800">
        <f t="shared" ref="AL864:AV864" si="3658">SUM(AL500)</f>
        <v>0</v>
      </c>
      <c r="AM864" s="800">
        <f t="shared" si="3658"/>
        <v>0</v>
      </c>
      <c r="AN864" s="800">
        <f t="shared" si="3658"/>
        <v>0</v>
      </c>
      <c r="AO864" s="800">
        <f t="shared" si="3658"/>
        <v>0</v>
      </c>
      <c r="AP864" s="800">
        <f t="shared" si="3658"/>
        <v>0</v>
      </c>
      <c r="AQ864" s="800">
        <f t="shared" si="3658"/>
        <v>0</v>
      </c>
      <c r="AR864" s="800">
        <f t="shared" si="3658"/>
        <v>0</v>
      </c>
      <c r="AS864" s="800">
        <f t="shared" si="3658"/>
        <v>0</v>
      </c>
      <c r="AT864" s="800">
        <f t="shared" si="3658"/>
        <v>0</v>
      </c>
      <c r="AU864" s="800">
        <f t="shared" si="3658"/>
        <v>0</v>
      </c>
      <c r="AV864" s="800">
        <f t="shared" si="3658"/>
        <v>0</v>
      </c>
      <c r="AW864" s="800"/>
      <c r="AX864" s="800"/>
      <c r="AY864" s="800"/>
      <c r="AZ864" s="800"/>
      <c r="BA864" s="800"/>
      <c r="BB864" s="800"/>
      <c r="BC864" s="799"/>
      <c r="BD864" s="800">
        <f t="shared" ref="BD864:BN864" si="3659">SUM(BD500)</f>
        <v>0</v>
      </c>
      <c r="BE864" s="800">
        <f t="shared" si="3659"/>
        <v>0</v>
      </c>
      <c r="BF864" s="800">
        <f t="shared" si="3659"/>
        <v>0</v>
      </c>
      <c r="BG864" s="800">
        <f t="shared" si="3659"/>
        <v>0</v>
      </c>
      <c r="BH864" s="800">
        <f t="shared" si="3659"/>
        <v>0</v>
      </c>
      <c r="BI864" s="800">
        <f t="shared" si="3659"/>
        <v>0</v>
      </c>
      <c r="BJ864" s="800">
        <f t="shared" si="3659"/>
        <v>0</v>
      </c>
      <c r="BK864" s="800">
        <f t="shared" si="3659"/>
        <v>0</v>
      </c>
      <c r="BL864" s="800">
        <f t="shared" si="3659"/>
        <v>0</v>
      </c>
      <c r="BM864" s="800">
        <f t="shared" si="3659"/>
        <v>0</v>
      </c>
      <c r="BN864" s="800">
        <f t="shared" si="3659"/>
        <v>0</v>
      </c>
      <c r="BO864" s="800"/>
      <c r="BP864" s="800"/>
      <c r="BQ864" s="800"/>
      <c r="BR864" s="800"/>
      <c r="BS864" s="800"/>
      <c r="BT864" s="800"/>
      <c r="BU864" s="799"/>
      <c r="BV864" s="800">
        <f t="shared" ref="BV864:BY864" si="3660">SUM(BV500)</f>
        <v>0</v>
      </c>
      <c r="BW864" s="800">
        <f t="shared" si="3660"/>
        <v>0</v>
      </c>
      <c r="BX864" s="800">
        <f t="shared" si="3660"/>
        <v>0</v>
      </c>
      <c r="BY864" s="800">
        <f t="shared" si="3660"/>
        <v>0</v>
      </c>
      <c r="BZ864" s="615">
        <f t="shared" si="3625"/>
        <v>0</v>
      </c>
      <c r="CA864" s="615">
        <f t="shared" si="3626"/>
        <v>0</v>
      </c>
      <c r="CB864" s="615">
        <f t="shared" si="3627"/>
        <v>0</v>
      </c>
      <c r="CC864" s="683">
        <f t="shared" si="3628"/>
        <v>0</v>
      </c>
      <c r="CD864" s="1324">
        <f t="shared" si="3629"/>
        <v>0</v>
      </c>
      <c r="CE864" s="1325">
        <f t="shared" si="3629"/>
        <v>0</v>
      </c>
      <c r="CF864" s="1325">
        <f t="shared" si="3629"/>
        <v>0</v>
      </c>
      <c r="CG864" s="1325">
        <f t="shared" si="3629"/>
        <v>0</v>
      </c>
      <c r="CH864" s="1325">
        <f t="shared" si="3629"/>
        <v>0</v>
      </c>
      <c r="CI864" s="1326">
        <f t="shared" si="3629"/>
        <v>0</v>
      </c>
      <c r="CJ864" s="1325">
        <f t="shared" si="3629"/>
        <v>0</v>
      </c>
      <c r="CK864" s="1325">
        <f t="shared" si="3629"/>
        <v>0</v>
      </c>
      <c r="CL864" s="1325">
        <f t="shared" si="3629"/>
        <v>0</v>
      </c>
      <c r="CM864" s="1325">
        <f t="shared" si="3629"/>
        <v>0</v>
      </c>
      <c r="CN864" s="1324">
        <f t="shared" si="3629"/>
        <v>0</v>
      </c>
      <c r="CO864" s="1334" t="str">
        <f t="shared" si="3630"/>
        <v/>
      </c>
      <c r="CP864" s="1335" t="str">
        <f t="shared" si="3630"/>
        <v/>
      </c>
      <c r="CQ864" s="1335">
        <f t="shared" si="3630"/>
        <v>0</v>
      </c>
      <c r="CR864" s="1335">
        <f t="shared" si="3630"/>
        <v>0</v>
      </c>
      <c r="CS864" s="1335">
        <f t="shared" si="3630"/>
        <v>0</v>
      </c>
      <c r="CT864" s="1335">
        <f t="shared" si="3630"/>
        <v>0</v>
      </c>
      <c r="CU864" s="1336">
        <f t="shared" si="3630"/>
        <v>0</v>
      </c>
      <c r="CV864" s="1336">
        <f t="shared" si="3630"/>
        <v>0</v>
      </c>
      <c r="CW864" s="1336">
        <f t="shared" si="3630"/>
        <v>0</v>
      </c>
      <c r="CX864" s="1335">
        <f t="shared" si="3630"/>
        <v>0</v>
      </c>
      <c r="CY864" s="1335">
        <f t="shared" si="3630"/>
        <v>0</v>
      </c>
      <c r="CZ864" s="1335">
        <f t="shared" si="3630"/>
        <v>0</v>
      </c>
      <c r="DA864" s="1335">
        <f t="shared" si="3630"/>
        <v>0</v>
      </c>
      <c r="DB864" s="1335" t="str">
        <f t="shared" si="3630"/>
        <v/>
      </c>
      <c r="DC864" s="1334" t="str">
        <f t="shared" si="3630"/>
        <v/>
      </c>
      <c r="DD864" s="1392" t="str">
        <f t="shared" si="3631"/>
        <v/>
      </c>
      <c r="DE864" s="645">
        <f t="shared" si="3632"/>
        <v>17</v>
      </c>
      <c r="DF864" s="99">
        <f t="shared" si="3633"/>
        <v>11</v>
      </c>
      <c r="DG864" s="99">
        <f t="shared" si="3634"/>
        <v>11</v>
      </c>
      <c r="DH864" s="99">
        <f t="shared" si="3635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2"/>
      <c r="DR864" s="476"/>
    </row>
    <row r="865" spans="1:122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R865" si="3661">SUM(C506)</f>
        <v>0</v>
      </c>
      <c r="D865" s="800">
        <f t="shared" si="3661"/>
        <v>0</v>
      </c>
      <c r="E865" s="800">
        <f t="shared" si="3661"/>
        <v>0</v>
      </c>
      <c r="F865" s="800">
        <f t="shared" si="3661"/>
        <v>0</v>
      </c>
      <c r="G865" s="800">
        <f t="shared" si="3661"/>
        <v>0</v>
      </c>
      <c r="H865" s="800">
        <f t="shared" si="3661"/>
        <v>0</v>
      </c>
      <c r="I865" s="800">
        <f t="shared" si="3661"/>
        <v>0</v>
      </c>
      <c r="J865" s="800">
        <f t="shared" si="3661"/>
        <v>0</v>
      </c>
      <c r="K865" s="800">
        <f t="shared" si="3661"/>
        <v>0</v>
      </c>
      <c r="L865" s="800">
        <f t="shared" si="3661"/>
        <v>0</v>
      </c>
      <c r="M865" s="800">
        <f t="shared" si="3661"/>
        <v>0</v>
      </c>
      <c r="N865" s="800">
        <f t="shared" si="3661"/>
        <v>0</v>
      </c>
      <c r="O865" s="800">
        <f t="shared" si="3661"/>
        <v>0</v>
      </c>
      <c r="P865" s="800">
        <f t="shared" si="3661"/>
        <v>0</v>
      </c>
      <c r="Q865" s="800">
        <f t="shared" si="3661"/>
        <v>0</v>
      </c>
      <c r="R865" s="800">
        <f t="shared" si="3661"/>
        <v>0</v>
      </c>
      <c r="S865" s="799"/>
      <c r="T865" s="800">
        <f>SUM(T506)</f>
        <v>0</v>
      </c>
      <c r="U865" s="800">
        <f t="shared" ref="U865:AD865" si="3662">SUM(U506)</f>
        <v>0</v>
      </c>
      <c r="V865" s="800">
        <f t="shared" si="3662"/>
        <v>0</v>
      </c>
      <c r="W865" s="800">
        <f t="shared" si="3662"/>
        <v>0</v>
      </c>
      <c r="X865" s="800">
        <f t="shared" si="3662"/>
        <v>0</v>
      </c>
      <c r="Y865" s="800">
        <f t="shared" si="3662"/>
        <v>0</v>
      </c>
      <c r="Z865" s="800">
        <f t="shared" si="3662"/>
        <v>0</v>
      </c>
      <c r="AA865" s="800">
        <f t="shared" si="3662"/>
        <v>0</v>
      </c>
      <c r="AB865" s="800">
        <f t="shared" si="3662"/>
        <v>0</v>
      </c>
      <c r="AC865" s="800">
        <f t="shared" si="3662"/>
        <v>0</v>
      </c>
      <c r="AD865" s="800">
        <f t="shared" si="3662"/>
        <v>0</v>
      </c>
      <c r="AE865" s="800"/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V865" si="3663">SUM(AM506)</f>
        <v>0</v>
      </c>
      <c r="AN865" s="800">
        <f t="shared" si="3663"/>
        <v>0</v>
      </c>
      <c r="AO865" s="800">
        <f t="shared" si="3663"/>
        <v>0</v>
      </c>
      <c r="AP865" s="800">
        <f t="shared" si="3663"/>
        <v>0</v>
      </c>
      <c r="AQ865" s="800">
        <f t="shared" si="3663"/>
        <v>0</v>
      </c>
      <c r="AR865" s="800">
        <f t="shared" si="3663"/>
        <v>0</v>
      </c>
      <c r="AS865" s="800">
        <f t="shared" si="3663"/>
        <v>0</v>
      </c>
      <c r="AT865" s="800">
        <f t="shared" si="3663"/>
        <v>0</v>
      </c>
      <c r="AU865" s="800">
        <f t="shared" si="3663"/>
        <v>0</v>
      </c>
      <c r="AV865" s="800">
        <f t="shared" si="3663"/>
        <v>0</v>
      </c>
      <c r="AW865" s="800"/>
      <c r="AX865" s="800"/>
      <c r="AY865" s="800"/>
      <c r="AZ865" s="800"/>
      <c r="BA865" s="800"/>
      <c r="BB865" s="800"/>
      <c r="BC865" s="799"/>
      <c r="BD865" s="800">
        <f>SUM(BD506)</f>
        <v>8.6899128268991283E-3</v>
      </c>
      <c r="BE865" s="800">
        <f t="shared" ref="BE865:BN865" si="3664">SUM(BE506)</f>
        <v>1.7379825653798257E-2</v>
      </c>
      <c r="BF865" s="800">
        <f t="shared" si="3664"/>
        <v>1.3034869240348693E-2</v>
      </c>
      <c r="BG865" s="800">
        <f t="shared" si="3664"/>
        <v>1.086239103362391E-2</v>
      </c>
      <c r="BH865" s="800">
        <f t="shared" si="3664"/>
        <v>0</v>
      </c>
      <c r="BI865" s="800">
        <f t="shared" si="3664"/>
        <v>0</v>
      </c>
      <c r="BJ865" s="800">
        <f t="shared" si="3664"/>
        <v>1.086239103362391E-2</v>
      </c>
      <c r="BK865" s="800">
        <f t="shared" si="3664"/>
        <v>8.1467932752179329E-3</v>
      </c>
      <c r="BL865" s="800">
        <f t="shared" si="3664"/>
        <v>1.086239103362391E-2</v>
      </c>
      <c r="BM865" s="800">
        <f t="shared" si="3664"/>
        <v>1.6293586550435866E-2</v>
      </c>
      <c r="BN865" s="800">
        <f t="shared" si="3664"/>
        <v>8.1467932752179329E-3</v>
      </c>
      <c r="BO865" s="800"/>
      <c r="BP865" s="800"/>
      <c r="BQ865" s="800"/>
      <c r="BR865" s="800"/>
      <c r="BS865" s="800"/>
      <c r="BT865" s="800"/>
      <c r="BU865" s="799"/>
      <c r="BV865" s="800">
        <f t="shared" ref="BV865:BY865" si="3665">SUM(BV506)</f>
        <v>0</v>
      </c>
      <c r="BW865" s="800">
        <f t="shared" si="3665"/>
        <v>0</v>
      </c>
      <c r="BX865" s="1567">
        <f t="shared" si="3665"/>
        <v>0</v>
      </c>
      <c r="BY865" s="800">
        <f t="shared" si="3665"/>
        <v>0.1355626400996264</v>
      </c>
      <c r="BZ865" s="615">
        <f t="shared" si="3625"/>
        <v>0</v>
      </c>
      <c r="CA865" s="615">
        <f t="shared" si="3626"/>
        <v>0</v>
      </c>
      <c r="CB865" s="615">
        <f t="shared" si="3627"/>
        <v>0</v>
      </c>
      <c r="CC865" s="683">
        <f t="shared" si="3628"/>
        <v>9.655458696554587E-3</v>
      </c>
      <c r="CD865" s="1324">
        <f t="shared" si="3629"/>
        <v>0</v>
      </c>
      <c r="CE865" s="1325">
        <f t="shared" si="3629"/>
        <v>0</v>
      </c>
      <c r="CF865" s="1325">
        <f t="shared" si="3629"/>
        <v>0</v>
      </c>
      <c r="CG865" s="1325">
        <f t="shared" si="3629"/>
        <v>0</v>
      </c>
      <c r="CH865" s="1325">
        <f t="shared" si="3629"/>
        <v>0</v>
      </c>
      <c r="CI865" s="1326">
        <f t="shared" si="3629"/>
        <v>0</v>
      </c>
      <c r="CJ865" s="1325">
        <f t="shared" si="3629"/>
        <v>0</v>
      </c>
      <c r="CK865" s="1325">
        <f t="shared" si="3629"/>
        <v>0</v>
      </c>
      <c r="CL865" s="1325">
        <f t="shared" si="3629"/>
        <v>0</v>
      </c>
      <c r="CM865" s="1325">
        <f t="shared" si="3629"/>
        <v>0</v>
      </c>
      <c r="CN865" s="1324">
        <f t="shared" si="3629"/>
        <v>0</v>
      </c>
      <c r="CO865" s="1334" t="str">
        <f t="shared" si="3630"/>
        <v/>
      </c>
      <c r="CP865" s="1335" t="str">
        <f t="shared" si="3630"/>
        <v/>
      </c>
      <c r="CQ865" s="1335">
        <f t="shared" si="3630"/>
        <v>0</v>
      </c>
      <c r="CR865" s="1335">
        <f t="shared" si="3630"/>
        <v>0</v>
      </c>
      <c r="CS865" s="1335">
        <f t="shared" si="3630"/>
        <v>8.1467932752179329E-3</v>
      </c>
      <c r="CT865" s="1335">
        <f t="shared" si="3630"/>
        <v>8.1467932752179329E-3</v>
      </c>
      <c r="CU865" s="1336">
        <f t="shared" si="3630"/>
        <v>8.6899128268991283E-3</v>
      </c>
      <c r="CV865" s="1336">
        <f t="shared" si="3630"/>
        <v>1.086239103362391E-2</v>
      </c>
      <c r="CW865" s="1336">
        <f t="shared" si="3630"/>
        <v>1.086239103362391E-2</v>
      </c>
      <c r="CX865" s="1335">
        <f t="shared" si="3630"/>
        <v>1.086239103362391E-2</v>
      </c>
      <c r="CY865" s="1335">
        <f t="shared" si="3630"/>
        <v>1.3034869240348693E-2</v>
      </c>
      <c r="CZ865" s="1335">
        <f t="shared" si="3630"/>
        <v>1.6293586550435866E-2</v>
      </c>
      <c r="DA865" s="1335">
        <f t="shared" si="3630"/>
        <v>1.7379825653798257E-2</v>
      </c>
      <c r="DB865" s="1335" t="str">
        <f t="shared" si="3630"/>
        <v/>
      </c>
      <c r="DC865" s="1334" t="str">
        <f t="shared" si="3630"/>
        <v/>
      </c>
      <c r="DD865" s="1392" t="str">
        <f t="shared" si="3631"/>
        <v/>
      </c>
      <c r="DE865" s="645">
        <f t="shared" si="3632"/>
        <v>17</v>
      </c>
      <c r="DF865" s="99">
        <f t="shared" si="3633"/>
        <v>11</v>
      </c>
      <c r="DG865" s="99">
        <f t="shared" si="3634"/>
        <v>11</v>
      </c>
      <c r="DH865" s="99">
        <f t="shared" si="3635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2"/>
      <c r="DR865" s="476"/>
    </row>
    <row r="866" spans="1:122" s="478" customFormat="1" ht="15.75" customHeight="1">
      <c r="A866" s="44" t="str">
        <f>$A$509</f>
        <v>White sugar purchase</v>
      </c>
      <c r="B866" s="800">
        <f>SUM(B512)</f>
        <v>0</v>
      </c>
      <c r="C866" s="800">
        <f t="shared" ref="C866:R866" si="3666">SUM(C512)</f>
        <v>0</v>
      </c>
      <c r="D866" s="800">
        <f t="shared" si="3666"/>
        <v>0</v>
      </c>
      <c r="E866" s="800">
        <f t="shared" si="3666"/>
        <v>0</v>
      </c>
      <c r="F866" s="800">
        <f t="shared" si="3666"/>
        <v>0</v>
      </c>
      <c r="G866" s="800">
        <f t="shared" si="3666"/>
        <v>0</v>
      </c>
      <c r="H866" s="800">
        <f t="shared" si="3666"/>
        <v>0</v>
      </c>
      <c r="I866" s="800">
        <f t="shared" si="3666"/>
        <v>0</v>
      </c>
      <c r="J866" s="800">
        <f t="shared" si="3666"/>
        <v>0</v>
      </c>
      <c r="K866" s="800">
        <f t="shared" si="3666"/>
        <v>0</v>
      </c>
      <c r="L866" s="800">
        <f t="shared" si="3666"/>
        <v>0</v>
      </c>
      <c r="M866" s="800">
        <f t="shared" si="3666"/>
        <v>0</v>
      </c>
      <c r="N866" s="800">
        <f t="shared" si="3666"/>
        <v>0</v>
      </c>
      <c r="O866" s="800">
        <f t="shared" si="3666"/>
        <v>0</v>
      </c>
      <c r="P866" s="800">
        <f t="shared" si="3666"/>
        <v>0</v>
      </c>
      <c r="Q866" s="800">
        <f t="shared" si="3666"/>
        <v>0</v>
      </c>
      <c r="R866" s="800">
        <f t="shared" si="3666"/>
        <v>0</v>
      </c>
      <c r="S866" s="799"/>
      <c r="T866" s="800">
        <f t="shared" ref="T866:AD866" si="3667">SUM(T512)</f>
        <v>0.1319780510585305</v>
      </c>
      <c r="U866" s="800">
        <f t="shared" si="3667"/>
        <v>0.1319780510585305</v>
      </c>
      <c r="V866" s="800">
        <f t="shared" si="3667"/>
        <v>0.11312404376445473</v>
      </c>
      <c r="W866" s="800">
        <f t="shared" si="3667"/>
        <v>9.8983538293897888E-2</v>
      </c>
      <c r="X866" s="800">
        <f t="shared" si="3667"/>
        <v>0.1319780510585305</v>
      </c>
      <c r="Y866" s="800">
        <f t="shared" si="3667"/>
        <v>0.1319780510585305</v>
      </c>
      <c r="Z866" s="800">
        <f t="shared" si="3667"/>
        <v>0.1319780510585305</v>
      </c>
      <c r="AA866" s="800">
        <f t="shared" si="3667"/>
        <v>0.1319780510585305</v>
      </c>
      <c r="AB866" s="800">
        <f t="shared" si="3667"/>
        <v>0.19796707658779578</v>
      </c>
      <c r="AC866" s="800">
        <f t="shared" si="3667"/>
        <v>0.15837366127023661</v>
      </c>
      <c r="AD866" s="800">
        <f t="shared" si="3667"/>
        <v>0.15837366127023661</v>
      </c>
      <c r="AE866" s="800"/>
      <c r="AF866" s="800"/>
      <c r="AG866" s="800"/>
      <c r="AH866" s="800"/>
      <c r="AI866" s="800"/>
      <c r="AJ866" s="800"/>
      <c r="AK866" s="799"/>
      <c r="AL866" s="800">
        <f t="shared" ref="AL866:AV866" si="3668">SUM(AL512)</f>
        <v>9.8983538293897888E-2</v>
      </c>
      <c r="AM866" s="800">
        <f t="shared" si="3668"/>
        <v>0.12669892901618929</v>
      </c>
      <c r="AN866" s="800">
        <f t="shared" si="3668"/>
        <v>0.1319780510585305</v>
      </c>
      <c r="AO866" s="800">
        <f t="shared" si="3668"/>
        <v>0.11312404376445473</v>
      </c>
      <c r="AP866" s="800">
        <f t="shared" si="3668"/>
        <v>0.11312404376445473</v>
      </c>
      <c r="AQ866" s="800">
        <f t="shared" si="3668"/>
        <v>0.1055824408468244</v>
      </c>
      <c r="AR866" s="800">
        <f t="shared" si="3668"/>
        <v>9.0499235011563775E-2</v>
      </c>
      <c r="AS866" s="800">
        <f t="shared" si="3668"/>
        <v>0.1055824408468244</v>
      </c>
      <c r="AT866" s="800">
        <f t="shared" si="3668"/>
        <v>0.12669892901618929</v>
      </c>
      <c r="AU866" s="800">
        <f t="shared" si="3668"/>
        <v>4.5249617505781888E-2</v>
      </c>
      <c r="AV866" s="800">
        <f t="shared" si="3668"/>
        <v>0.1055824408468244</v>
      </c>
      <c r="AW866" s="800"/>
      <c r="AX866" s="800"/>
      <c r="AY866" s="800"/>
      <c r="AZ866" s="800"/>
      <c r="BA866" s="800"/>
      <c r="BB866" s="800"/>
      <c r="BC866" s="799"/>
      <c r="BD866" s="800">
        <f t="shared" ref="BD866:BN866" si="3669">SUM(BD512)</f>
        <v>0</v>
      </c>
      <c r="BE866" s="800">
        <f t="shared" si="3669"/>
        <v>0</v>
      </c>
      <c r="BF866" s="800">
        <f t="shared" si="3669"/>
        <v>0</v>
      </c>
      <c r="BG866" s="800">
        <f t="shared" si="3669"/>
        <v>0</v>
      </c>
      <c r="BH866" s="800">
        <f t="shared" si="3669"/>
        <v>0</v>
      </c>
      <c r="BI866" s="800">
        <f t="shared" si="3669"/>
        <v>0</v>
      </c>
      <c r="BJ866" s="800">
        <f t="shared" si="3669"/>
        <v>0</v>
      </c>
      <c r="BK866" s="800">
        <f t="shared" si="3669"/>
        <v>0</v>
      </c>
      <c r="BL866" s="800">
        <f t="shared" si="3669"/>
        <v>0</v>
      </c>
      <c r="BM866" s="800">
        <f t="shared" si="3669"/>
        <v>0</v>
      </c>
      <c r="BN866" s="800">
        <f t="shared" si="3669"/>
        <v>0</v>
      </c>
      <c r="BO866" s="800"/>
      <c r="BP866" s="800"/>
      <c r="BQ866" s="800"/>
      <c r="BR866" s="800"/>
      <c r="BS866" s="800"/>
      <c r="BT866" s="800"/>
      <c r="BU866" s="799"/>
      <c r="BV866" s="800">
        <f t="shared" ref="BV866:BY866" si="3670">SUM(BV512)</f>
        <v>0</v>
      </c>
      <c r="BW866" s="800">
        <f t="shared" si="3670"/>
        <v>0.13725717310087177</v>
      </c>
      <c r="BX866" s="1567">
        <f t="shared" si="3670"/>
        <v>0.1055824408468244</v>
      </c>
      <c r="BY866" s="800">
        <f t="shared" si="3670"/>
        <v>0</v>
      </c>
      <c r="BZ866" s="615">
        <f t="shared" si="3625"/>
        <v>0</v>
      </c>
      <c r="CA866" s="615">
        <f t="shared" si="3626"/>
        <v>0.13574885251734564</v>
      </c>
      <c r="CB866" s="615">
        <f t="shared" si="3627"/>
        <v>0.10954178237858035</v>
      </c>
      <c r="CC866" s="683">
        <f t="shared" si="3628"/>
        <v>0</v>
      </c>
      <c r="CD866" s="1324">
        <f t="shared" si="3629"/>
        <v>4.5249617505781888E-2</v>
      </c>
      <c r="CE866" s="1325">
        <f t="shared" si="3629"/>
        <v>9.0499235011563775E-2</v>
      </c>
      <c r="CF866" s="1325">
        <f t="shared" si="3629"/>
        <v>9.8983538293897888E-2</v>
      </c>
      <c r="CG866" s="1325">
        <f t="shared" si="3629"/>
        <v>0.1055824408468244</v>
      </c>
      <c r="CH866" s="1325">
        <f t="shared" si="3629"/>
        <v>0.1055824408468244</v>
      </c>
      <c r="CI866" s="1326">
        <f t="shared" si="3629"/>
        <v>0.1055824408468244</v>
      </c>
      <c r="CJ866" s="1325">
        <f t="shared" si="3629"/>
        <v>0.11312404376445473</v>
      </c>
      <c r="CK866" s="1325">
        <f t="shared" si="3629"/>
        <v>0.11312404376445473</v>
      </c>
      <c r="CL866" s="1325">
        <f t="shared" si="3629"/>
        <v>0.12669892901618929</v>
      </c>
      <c r="CM866" s="1325">
        <f t="shared" si="3629"/>
        <v>0.12669892901618929</v>
      </c>
      <c r="CN866" s="1324">
        <f t="shared" si="3629"/>
        <v>0.1319780510585305</v>
      </c>
      <c r="CO866" s="1334" t="str">
        <f t="shared" si="3630"/>
        <v/>
      </c>
      <c r="CP866" s="1335" t="str">
        <f t="shared" si="3630"/>
        <v/>
      </c>
      <c r="CQ866" s="1335">
        <f t="shared" si="3630"/>
        <v>0</v>
      </c>
      <c r="CR866" s="1335">
        <f t="shared" si="3630"/>
        <v>0</v>
      </c>
      <c r="CS866" s="1335">
        <f t="shared" si="3630"/>
        <v>0</v>
      </c>
      <c r="CT866" s="1335">
        <f t="shared" si="3630"/>
        <v>0</v>
      </c>
      <c r="CU866" s="1336">
        <f t="shared" si="3630"/>
        <v>0</v>
      </c>
      <c r="CV866" s="1336">
        <f t="shared" si="3630"/>
        <v>0</v>
      </c>
      <c r="CW866" s="1336">
        <f t="shared" si="3630"/>
        <v>0</v>
      </c>
      <c r="CX866" s="1335">
        <f t="shared" si="3630"/>
        <v>0</v>
      </c>
      <c r="CY866" s="1335">
        <f t="shared" si="3630"/>
        <v>0</v>
      </c>
      <c r="CZ866" s="1335">
        <f t="shared" si="3630"/>
        <v>0</v>
      </c>
      <c r="DA866" s="1335">
        <f t="shared" si="3630"/>
        <v>0</v>
      </c>
      <c r="DB866" s="1335" t="str">
        <f t="shared" si="3630"/>
        <v/>
      </c>
      <c r="DC866" s="1334" t="str">
        <f t="shared" si="3630"/>
        <v/>
      </c>
      <c r="DD866" s="1392" t="str">
        <f t="shared" si="3631"/>
        <v/>
      </c>
      <c r="DE866" s="645">
        <f t="shared" si="3632"/>
        <v>17</v>
      </c>
      <c r="DF866" s="99">
        <f t="shared" si="3633"/>
        <v>11</v>
      </c>
      <c r="DG866" s="99">
        <f t="shared" si="3634"/>
        <v>11</v>
      </c>
      <c r="DH866" s="99">
        <f t="shared" si="3635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2"/>
      <c r="DR866" s="476"/>
    </row>
    <row r="867" spans="1:122" s="478" customFormat="1" ht="15.75" customHeight="1">
      <c r="A867" s="44" t="str">
        <f>$A$515</f>
        <v>Oil purchase: quantity (kg)</v>
      </c>
      <c r="B867" s="800">
        <f>SUM(B518)</f>
        <v>0</v>
      </c>
      <c r="C867" s="800">
        <f t="shared" ref="C867:R867" si="3671">SUM(C518)</f>
        <v>0</v>
      </c>
      <c r="D867" s="800">
        <f t="shared" si="3671"/>
        <v>0</v>
      </c>
      <c r="E867" s="800">
        <f t="shared" si="3671"/>
        <v>0</v>
      </c>
      <c r="F867" s="800">
        <f t="shared" si="3671"/>
        <v>0</v>
      </c>
      <c r="G867" s="800">
        <f t="shared" si="3671"/>
        <v>0</v>
      </c>
      <c r="H867" s="800">
        <f t="shared" si="3671"/>
        <v>0</v>
      </c>
      <c r="I867" s="800">
        <f t="shared" si="3671"/>
        <v>0</v>
      </c>
      <c r="J867" s="800">
        <f t="shared" si="3671"/>
        <v>0</v>
      </c>
      <c r="K867" s="800">
        <f t="shared" si="3671"/>
        <v>0</v>
      </c>
      <c r="L867" s="800">
        <f t="shared" si="3671"/>
        <v>0</v>
      </c>
      <c r="M867" s="800">
        <f t="shared" si="3671"/>
        <v>0</v>
      </c>
      <c r="N867" s="800">
        <f t="shared" si="3671"/>
        <v>0</v>
      </c>
      <c r="O867" s="800">
        <f t="shared" si="3671"/>
        <v>0</v>
      </c>
      <c r="P867" s="800">
        <f t="shared" si="3671"/>
        <v>0</v>
      </c>
      <c r="Q867" s="800">
        <f t="shared" si="3671"/>
        <v>0</v>
      </c>
      <c r="R867" s="800">
        <f t="shared" si="3671"/>
        <v>0</v>
      </c>
      <c r="S867" s="799"/>
      <c r="T867" s="800">
        <f>SUM(T518)</f>
        <v>0.11731382316313822</v>
      </c>
      <c r="U867" s="800">
        <f t="shared" ref="U867:AD867" si="3672">SUM(U518)</f>
        <v>0.11731382316313822</v>
      </c>
      <c r="V867" s="800">
        <f t="shared" si="3672"/>
        <v>0.10055470556840419</v>
      </c>
      <c r="W867" s="800">
        <f t="shared" si="3672"/>
        <v>8.7985367372353671E-2</v>
      </c>
      <c r="X867" s="800">
        <f t="shared" si="3672"/>
        <v>0.11731382316313822</v>
      </c>
      <c r="Y867" s="800">
        <f t="shared" si="3672"/>
        <v>0.11731382316313822</v>
      </c>
      <c r="Z867" s="800">
        <f t="shared" si="3672"/>
        <v>0.11731382316313822</v>
      </c>
      <c r="AA867" s="800">
        <f t="shared" si="3672"/>
        <v>0.11731382316313822</v>
      </c>
      <c r="AB867" s="800">
        <f t="shared" si="3672"/>
        <v>0.17597073474470734</v>
      </c>
      <c r="AC867" s="800">
        <f t="shared" si="3672"/>
        <v>0.14077658779576588</v>
      </c>
      <c r="AD867" s="800">
        <f t="shared" si="3672"/>
        <v>0.14077658779576588</v>
      </c>
      <c r="AE867" s="800"/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V867" si="3673">SUM(AM518)</f>
        <v>0.14077658779576588</v>
      </c>
      <c r="AN867" s="800">
        <f t="shared" si="3673"/>
        <v>0.11731382316313822</v>
      </c>
      <c r="AO867" s="800">
        <f t="shared" si="3673"/>
        <v>0.10055470556840419</v>
      </c>
      <c r="AP867" s="800">
        <f t="shared" si="3673"/>
        <v>0.10055470556840419</v>
      </c>
      <c r="AQ867" s="800">
        <f t="shared" si="3673"/>
        <v>0.11731382316313822</v>
      </c>
      <c r="AR867" s="800">
        <f t="shared" si="3673"/>
        <v>0.10055470556840419</v>
      </c>
      <c r="AS867" s="800">
        <f t="shared" si="3673"/>
        <v>0.11731382316313822</v>
      </c>
      <c r="AT867" s="800">
        <f t="shared" si="3673"/>
        <v>0.14077658779576588</v>
      </c>
      <c r="AU867" s="800">
        <f t="shared" si="3673"/>
        <v>0.10055470556840419</v>
      </c>
      <c r="AV867" s="800">
        <f t="shared" si="3673"/>
        <v>0.11731382316313822</v>
      </c>
      <c r="AW867" s="800"/>
      <c r="AX867" s="800"/>
      <c r="AY867" s="800"/>
      <c r="AZ867" s="800"/>
      <c r="BA867" s="800"/>
      <c r="BB867" s="800"/>
      <c r="BC867" s="799"/>
      <c r="BD867" s="800">
        <f>SUM(BD518)</f>
        <v>0.11731382316313822</v>
      </c>
      <c r="BE867" s="800">
        <f t="shared" ref="BE867:BN867" si="3674">SUM(BE518)</f>
        <v>1.9552303860523038E-2</v>
      </c>
      <c r="BF867" s="800">
        <f t="shared" si="3674"/>
        <v>0.14077658779576588</v>
      </c>
      <c r="BG867" s="800">
        <f t="shared" si="3674"/>
        <v>0.11731382316313822</v>
      </c>
      <c r="BH867" s="800">
        <f t="shared" si="3674"/>
        <v>0.14077658779576588</v>
      </c>
      <c r="BI867" s="800">
        <f t="shared" si="3674"/>
        <v>2.3462764632627642E-2</v>
      </c>
      <c r="BJ867" s="800">
        <f t="shared" si="3674"/>
        <v>0.11731382316313822</v>
      </c>
      <c r="BK867" s="800">
        <f t="shared" si="3674"/>
        <v>8.7985367372353671E-2</v>
      </c>
      <c r="BL867" s="800">
        <f t="shared" si="3674"/>
        <v>0.11731382316313822</v>
      </c>
      <c r="BM867" s="800">
        <f t="shared" si="3674"/>
        <v>7.0388293897882925E-2</v>
      </c>
      <c r="BN867" s="800">
        <f t="shared" si="3674"/>
        <v>8.7985367372353671E-2</v>
      </c>
      <c r="BO867" s="800"/>
      <c r="BP867" s="800"/>
      <c r="BQ867" s="800"/>
      <c r="BR867" s="800"/>
      <c r="BS867" s="800"/>
      <c r="BT867" s="800"/>
      <c r="BU867" s="799"/>
      <c r="BV867" s="800">
        <f t="shared" ref="BV867:BY867" si="3675">SUM(BV518)</f>
        <v>0</v>
      </c>
      <c r="BW867" s="800">
        <f t="shared" si="3675"/>
        <v>0.11731382316313822</v>
      </c>
      <c r="BX867" s="1567">
        <f t="shared" si="3675"/>
        <v>0.11731382316313822</v>
      </c>
      <c r="BY867" s="800">
        <f t="shared" si="3675"/>
        <v>0.11731382316313822</v>
      </c>
      <c r="BZ867" s="615">
        <f t="shared" si="3625"/>
        <v>0</v>
      </c>
      <c r="CA867" s="615">
        <f t="shared" si="3626"/>
        <v>0.12066564668208504</v>
      </c>
      <c r="CB867" s="615">
        <f t="shared" si="3627"/>
        <v>0.11247230030243729</v>
      </c>
      <c r="CC867" s="683">
        <f t="shared" si="3628"/>
        <v>9.7761519302615188E-2</v>
      </c>
      <c r="CD867" s="1324">
        <f t="shared" si="3629"/>
        <v>8.7985367372353671E-2</v>
      </c>
      <c r="CE867" s="1325">
        <f t="shared" si="3629"/>
        <v>0.10055470556840419</v>
      </c>
      <c r="CF867" s="1325">
        <f t="shared" si="3629"/>
        <v>0.10055470556840419</v>
      </c>
      <c r="CG867" s="1325">
        <f t="shared" si="3629"/>
        <v>0.10055470556840419</v>
      </c>
      <c r="CH867" s="1325">
        <f t="shared" si="3629"/>
        <v>0.10055470556840419</v>
      </c>
      <c r="CI867" s="1326">
        <f t="shared" si="3629"/>
        <v>0.11731382316313822</v>
      </c>
      <c r="CJ867" s="1325">
        <f t="shared" si="3629"/>
        <v>0.11731382316313822</v>
      </c>
      <c r="CK867" s="1325">
        <f t="shared" si="3629"/>
        <v>0.11731382316313822</v>
      </c>
      <c r="CL867" s="1325">
        <f t="shared" si="3629"/>
        <v>0.11731382316313822</v>
      </c>
      <c r="CM867" s="1325">
        <f t="shared" si="3629"/>
        <v>0.14077658779576588</v>
      </c>
      <c r="CN867" s="1324">
        <f t="shared" si="3629"/>
        <v>0.14077658779576588</v>
      </c>
      <c r="CO867" s="1334" t="str">
        <f t="shared" si="3630"/>
        <v/>
      </c>
      <c r="CP867" s="1335" t="str">
        <f t="shared" si="3630"/>
        <v/>
      </c>
      <c r="CQ867" s="1335">
        <f t="shared" si="3630"/>
        <v>1.9552303860523038E-2</v>
      </c>
      <c r="CR867" s="1335">
        <f t="shared" si="3630"/>
        <v>2.3462764632627642E-2</v>
      </c>
      <c r="CS867" s="1335">
        <f t="shared" si="3630"/>
        <v>7.0388293897882925E-2</v>
      </c>
      <c r="CT867" s="1335">
        <f t="shared" si="3630"/>
        <v>8.7985367372353671E-2</v>
      </c>
      <c r="CU867" s="1336">
        <f t="shared" si="3630"/>
        <v>8.7985367372353671E-2</v>
      </c>
      <c r="CV867" s="1336">
        <f t="shared" si="3630"/>
        <v>0.11731382316313822</v>
      </c>
      <c r="CW867" s="1336">
        <f t="shared" si="3630"/>
        <v>0.11731382316313822</v>
      </c>
      <c r="CX867" s="1335">
        <f t="shared" si="3630"/>
        <v>0.11731382316313822</v>
      </c>
      <c r="CY867" s="1335">
        <f t="shared" si="3630"/>
        <v>0.11731382316313822</v>
      </c>
      <c r="CZ867" s="1335">
        <f t="shared" si="3630"/>
        <v>0.14077658779576588</v>
      </c>
      <c r="DA867" s="1335">
        <f t="shared" si="3630"/>
        <v>0.14077658779576588</v>
      </c>
      <c r="DB867" s="1335" t="str">
        <f t="shared" si="3630"/>
        <v/>
      </c>
      <c r="DC867" s="1334" t="str">
        <f t="shared" si="3630"/>
        <v/>
      </c>
      <c r="DD867" s="1392" t="str">
        <f t="shared" si="3631"/>
        <v/>
      </c>
      <c r="DE867" s="645">
        <f t="shared" si="3632"/>
        <v>17</v>
      </c>
      <c r="DF867" s="99">
        <f t="shared" si="3633"/>
        <v>11</v>
      </c>
      <c r="DG867" s="99">
        <f t="shared" si="3634"/>
        <v>11</v>
      </c>
      <c r="DH867" s="99">
        <f t="shared" si="3635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2"/>
      <c r="DR867" s="476"/>
    </row>
    <row r="868" spans="1:122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R868" si="3676">SUM(C524)</f>
        <v>0</v>
      </c>
      <c r="D868" s="800">
        <f t="shared" si="3676"/>
        <v>0</v>
      </c>
      <c r="E868" s="800">
        <f t="shared" si="3676"/>
        <v>0</v>
      </c>
      <c r="F868" s="800">
        <f t="shared" si="3676"/>
        <v>0</v>
      </c>
      <c r="G868" s="800">
        <f t="shared" si="3676"/>
        <v>0</v>
      </c>
      <c r="H868" s="800">
        <f t="shared" si="3676"/>
        <v>0</v>
      </c>
      <c r="I868" s="800">
        <f t="shared" si="3676"/>
        <v>0</v>
      </c>
      <c r="J868" s="800">
        <f t="shared" si="3676"/>
        <v>0</v>
      </c>
      <c r="K868" s="800">
        <f t="shared" si="3676"/>
        <v>0</v>
      </c>
      <c r="L868" s="800">
        <f t="shared" si="3676"/>
        <v>0</v>
      </c>
      <c r="M868" s="800">
        <f t="shared" si="3676"/>
        <v>0</v>
      </c>
      <c r="N868" s="800">
        <f t="shared" si="3676"/>
        <v>0</v>
      </c>
      <c r="O868" s="800">
        <f t="shared" si="3676"/>
        <v>0</v>
      </c>
      <c r="P868" s="800">
        <f t="shared" si="3676"/>
        <v>0</v>
      </c>
      <c r="Q868" s="800">
        <f t="shared" si="3676"/>
        <v>0</v>
      </c>
      <c r="R868" s="800">
        <f t="shared" si="3676"/>
        <v>0</v>
      </c>
      <c r="S868" s="799"/>
      <c r="T868" s="800">
        <f t="shared" ref="T868:AD868" si="3677">SUM(T524)</f>
        <v>1.6684632627646326E-3</v>
      </c>
      <c r="U868" s="800">
        <f t="shared" si="3677"/>
        <v>0</v>
      </c>
      <c r="V868" s="800">
        <f t="shared" si="3677"/>
        <v>0</v>
      </c>
      <c r="W868" s="800">
        <f t="shared" si="3677"/>
        <v>0</v>
      </c>
      <c r="X868" s="800">
        <f t="shared" si="3677"/>
        <v>8.3423163138231626E-3</v>
      </c>
      <c r="Y868" s="800">
        <f t="shared" si="3677"/>
        <v>0</v>
      </c>
      <c r="Z868" s="800">
        <f t="shared" si="3677"/>
        <v>0</v>
      </c>
      <c r="AA868" s="800">
        <f t="shared" si="3677"/>
        <v>0</v>
      </c>
      <c r="AB868" s="800">
        <f t="shared" si="3677"/>
        <v>0</v>
      </c>
      <c r="AC868" s="800">
        <f t="shared" si="3677"/>
        <v>0</v>
      </c>
      <c r="AD868" s="800">
        <f t="shared" si="3677"/>
        <v>0</v>
      </c>
      <c r="AE868" s="800"/>
      <c r="AF868" s="800"/>
      <c r="AG868" s="800"/>
      <c r="AH868" s="800"/>
      <c r="AI868" s="800"/>
      <c r="AJ868" s="800"/>
      <c r="AK868" s="799"/>
      <c r="AL868" s="800">
        <f t="shared" ref="AL868:AV868" si="3678">SUM(AL524)</f>
        <v>1.2513474470734743E-3</v>
      </c>
      <c r="AM868" s="800">
        <f t="shared" si="3678"/>
        <v>0</v>
      </c>
      <c r="AN868" s="800">
        <f t="shared" si="3678"/>
        <v>0</v>
      </c>
      <c r="AO868" s="800">
        <f t="shared" si="3678"/>
        <v>0</v>
      </c>
      <c r="AP868" s="800">
        <f t="shared" si="3678"/>
        <v>8.5806682085038232E-3</v>
      </c>
      <c r="AQ868" s="800">
        <f t="shared" si="3678"/>
        <v>0</v>
      </c>
      <c r="AR868" s="800">
        <f t="shared" si="3678"/>
        <v>0</v>
      </c>
      <c r="AS868" s="800">
        <f t="shared" si="3678"/>
        <v>0</v>
      </c>
      <c r="AT868" s="800">
        <f t="shared" si="3678"/>
        <v>1.2012935491905354E-2</v>
      </c>
      <c r="AU868" s="800">
        <f t="shared" si="3678"/>
        <v>8.5806682085038232E-3</v>
      </c>
      <c r="AV868" s="800">
        <f t="shared" si="3678"/>
        <v>0</v>
      </c>
      <c r="AW868" s="800"/>
      <c r="AX868" s="800"/>
      <c r="AY868" s="800"/>
      <c r="AZ868" s="800"/>
      <c r="BA868" s="800"/>
      <c r="BB868" s="800"/>
      <c r="BC868" s="799"/>
      <c r="BD868" s="800">
        <f t="shared" ref="BD868:BN868" si="3679">SUM(BD524)</f>
        <v>1.0010779576587794E-2</v>
      </c>
      <c r="BE868" s="800">
        <f t="shared" si="3679"/>
        <v>2.0021559153175588E-2</v>
      </c>
      <c r="BF868" s="800">
        <f t="shared" si="3679"/>
        <v>1.2012935491905354E-2</v>
      </c>
      <c r="BG868" s="800">
        <f t="shared" si="3679"/>
        <v>1.0010779576587794E-2</v>
      </c>
      <c r="BH868" s="800">
        <f t="shared" si="3679"/>
        <v>1.2012935491905354E-2</v>
      </c>
      <c r="BI868" s="800">
        <f t="shared" si="3679"/>
        <v>2.0021559153175588E-2</v>
      </c>
      <c r="BJ868" s="800">
        <f t="shared" si="3679"/>
        <v>1.0010779576587794E-2</v>
      </c>
      <c r="BK868" s="800">
        <f t="shared" si="3679"/>
        <v>7.5080846824408451E-3</v>
      </c>
      <c r="BL868" s="800">
        <f t="shared" si="3679"/>
        <v>1.0010779576587794E-2</v>
      </c>
      <c r="BM868" s="800">
        <f t="shared" si="3679"/>
        <v>1.501616936488169E-2</v>
      </c>
      <c r="BN868" s="800">
        <f t="shared" si="3679"/>
        <v>1.501616936488169E-2</v>
      </c>
      <c r="BO868" s="800"/>
      <c r="BP868" s="800"/>
      <c r="BQ868" s="800"/>
      <c r="BR868" s="800"/>
      <c r="BS868" s="800"/>
      <c r="BT868" s="800"/>
      <c r="BU868" s="799"/>
      <c r="BV868" s="800">
        <f t="shared" ref="BV868:BY868" si="3680">SUM(BV524)</f>
        <v>0</v>
      </c>
      <c r="BW868" s="800">
        <f t="shared" si="3680"/>
        <v>0</v>
      </c>
      <c r="BX868" s="1567">
        <f t="shared" si="3680"/>
        <v>1.0010779576587794E-2</v>
      </c>
      <c r="BY868" s="800">
        <f t="shared" si="3680"/>
        <v>1.0010779576587794E-2</v>
      </c>
      <c r="BZ868" s="615">
        <f t="shared" si="3625"/>
        <v>0</v>
      </c>
      <c r="CA868" s="615">
        <f t="shared" si="3626"/>
        <v>1.8538480697384812E-4</v>
      </c>
      <c r="CB868" s="615">
        <f t="shared" si="3627"/>
        <v>2.0458537626756807E-3</v>
      </c>
      <c r="CC868" s="683">
        <f t="shared" si="3628"/>
        <v>1.2680320797011204E-2</v>
      </c>
      <c r="CD868" s="1324">
        <f t="shared" si="3629"/>
        <v>0</v>
      </c>
      <c r="CE868" s="1325">
        <f t="shared" si="3629"/>
        <v>0</v>
      </c>
      <c r="CF868" s="1325">
        <f t="shared" si="3629"/>
        <v>0</v>
      </c>
      <c r="CG868" s="1325">
        <f t="shared" si="3629"/>
        <v>0</v>
      </c>
      <c r="CH868" s="1325">
        <f t="shared" si="3629"/>
        <v>0</v>
      </c>
      <c r="CI868" s="1326">
        <f t="shared" si="3629"/>
        <v>0</v>
      </c>
      <c r="CJ868" s="1325">
        <f t="shared" si="3629"/>
        <v>0</v>
      </c>
      <c r="CK868" s="1325">
        <f t="shared" si="3629"/>
        <v>1.2513474470734743E-3</v>
      </c>
      <c r="CL868" s="1325">
        <f t="shared" si="3629"/>
        <v>8.5806682085038232E-3</v>
      </c>
      <c r="CM868" s="1325">
        <f t="shared" si="3629"/>
        <v>8.5806682085038232E-3</v>
      </c>
      <c r="CN868" s="1324">
        <f t="shared" si="3629"/>
        <v>1.2012935491905354E-2</v>
      </c>
      <c r="CO868" s="1334" t="str">
        <f t="shared" si="3630"/>
        <v/>
      </c>
      <c r="CP868" s="1335" t="str">
        <f t="shared" si="3630"/>
        <v/>
      </c>
      <c r="CQ868" s="1335">
        <f t="shared" si="3630"/>
        <v>7.5080846824408451E-3</v>
      </c>
      <c r="CR868" s="1335">
        <f t="shared" si="3630"/>
        <v>1.0010779576587794E-2</v>
      </c>
      <c r="CS868" s="1335">
        <f t="shared" si="3630"/>
        <v>1.0010779576587794E-2</v>
      </c>
      <c r="CT868" s="1335">
        <f t="shared" si="3630"/>
        <v>1.0010779576587794E-2</v>
      </c>
      <c r="CU868" s="1336">
        <f t="shared" si="3630"/>
        <v>1.0010779576587794E-2</v>
      </c>
      <c r="CV868" s="1336">
        <f t="shared" si="3630"/>
        <v>1.2012935491905354E-2</v>
      </c>
      <c r="CW868" s="1336">
        <f t="shared" si="3630"/>
        <v>1.2012935491905354E-2</v>
      </c>
      <c r="CX868" s="1335">
        <f t="shared" si="3630"/>
        <v>1.501616936488169E-2</v>
      </c>
      <c r="CY868" s="1335">
        <f t="shared" si="3630"/>
        <v>1.501616936488169E-2</v>
      </c>
      <c r="CZ868" s="1335">
        <f t="shared" si="3630"/>
        <v>2.0021559153175588E-2</v>
      </c>
      <c r="DA868" s="1335">
        <f t="shared" si="3630"/>
        <v>2.0021559153175588E-2</v>
      </c>
      <c r="DB868" s="1335" t="str">
        <f t="shared" si="3630"/>
        <v/>
      </c>
      <c r="DC868" s="1334" t="str">
        <f t="shared" si="3630"/>
        <v/>
      </c>
      <c r="DD868" s="1392" t="str">
        <f t="shared" si="3631"/>
        <v/>
      </c>
      <c r="DE868" s="645">
        <f t="shared" si="3632"/>
        <v>17</v>
      </c>
      <c r="DF868" s="99">
        <f t="shared" si="3633"/>
        <v>11</v>
      </c>
      <c r="DG868" s="99">
        <f t="shared" si="3634"/>
        <v>11</v>
      </c>
      <c r="DH868" s="99">
        <f t="shared" si="3635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2"/>
      <c r="DR868" s="476"/>
    </row>
    <row r="869" spans="1:122" s="478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R869" si="3681">SUM(C530)</f>
        <v>0</v>
      </c>
      <c r="D869" s="1114">
        <f t="shared" si="3681"/>
        <v>0</v>
      </c>
      <c r="E869" s="1114">
        <f t="shared" si="3681"/>
        <v>0</v>
      </c>
      <c r="F869" s="1114">
        <f t="shared" si="3681"/>
        <v>0</v>
      </c>
      <c r="G869" s="1114">
        <f t="shared" si="3681"/>
        <v>0</v>
      </c>
      <c r="H869" s="1114">
        <f t="shared" si="3681"/>
        <v>0</v>
      </c>
      <c r="I869" s="1114">
        <f t="shared" si="3681"/>
        <v>0</v>
      </c>
      <c r="J869" s="1114">
        <f t="shared" si="3681"/>
        <v>0</v>
      </c>
      <c r="K869" s="1114">
        <f t="shared" si="3681"/>
        <v>0</v>
      </c>
      <c r="L869" s="1114">
        <f t="shared" si="3681"/>
        <v>0</v>
      </c>
      <c r="M869" s="1114">
        <f t="shared" si="3681"/>
        <v>0</v>
      </c>
      <c r="N869" s="1114">
        <f t="shared" si="3681"/>
        <v>0</v>
      </c>
      <c r="O869" s="1114">
        <f t="shared" si="3681"/>
        <v>0</v>
      </c>
      <c r="P869" s="1114">
        <f t="shared" si="3681"/>
        <v>0</v>
      </c>
      <c r="Q869" s="1114">
        <f t="shared" si="3681"/>
        <v>0</v>
      </c>
      <c r="R869" s="1114">
        <f t="shared" si="3681"/>
        <v>0</v>
      </c>
      <c r="S869" s="799"/>
      <c r="T869" s="1114">
        <f>SUM(T530)</f>
        <v>1.7162577833125775E-3</v>
      </c>
      <c r="U869" s="1114">
        <f t="shared" ref="U869:AD869" si="3682">SUM(U530)</f>
        <v>0</v>
      </c>
      <c r="V869" s="1114">
        <f t="shared" si="3682"/>
        <v>0</v>
      </c>
      <c r="W869" s="1114">
        <f t="shared" si="3682"/>
        <v>0</v>
      </c>
      <c r="X869" s="1114">
        <f t="shared" si="3682"/>
        <v>0</v>
      </c>
      <c r="Y869" s="1114">
        <f t="shared" si="3682"/>
        <v>0</v>
      </c>
      <c r="Z869" s="1114">
        <f t="shared" si="3682"/>
        <v>0</v>
      </c>
      <c r="AA869" s="1114">
        <f t="shared" si="3682"/>
        <v>0</v>
      </c>
      <c r="AB869" s="1114">
        <f t="shared" si="3682"/>
        <v>0</v>
      </c>
      <c r="AC869" s="1114">
        <f t="shared" si="3682"/>
        <v>0</v>
      </c>
      <c r="AD869" s="1114">
        <f t="shared" si="3682"/>
        <v>0</v>
      </c>
      <c r="AE869" s="1114"/>
      <c r="AF869" s="1114"/>
      <c r="AG869" s="1114"/>
      <c r="AH869" s="1114"/>
      <c r="AI869" s="1114"/>
      <c r="AJ869" s="1114"/>
      <c r="AK869" s="799"/>
      <c r="AL869" s="1114">
        <f>SUM(AL530)</f>
        <v>0</v>
      </c>
      <c r="AM869" s="1114">
        <f t="shared" ref="AM869:AV869" si="3683">SUM(AM530)</f>
        <v>0</v>
      </c>
      <c r="AN869" s="1114">
        <f t="shared" si="3683"/>
        <v>0</v>
      </c>
      <c r="AO869" s="1114">
        <f t="shared" si="3683"/>
        <v>0</v>
      </c>
      <c r="AP869" s="1114">
        <f t="shared" si="3683"/>
        <v>1.3345620523038604E-2</v>
      </c>
      <c r="AQ869" s="1114">
        <f t="shared" si="3683"/>
        <v>0</v>
      </c>
      <c r="AR869" s="1114">
        <f t="shared" si="3683"/>
        <v>0</v>
      </c>
      <c r="AS869" s="1114">
        <f t="shared" si="3683"/>
        <v>0</v>
      </c>
      <c r="AT869" s="1114">
        <f t="shared" si="3683"/>
        <v>1.8683868732254048E-2</v>
      </c>
      <c r="AU869" s="1114">
        <f t="shared" si="3683"/>
        <v>1.3345620523038604E-2</v>
      </c>
      <c r="AV869" s="1114">
        <f t="shared" si="3683"/>
        <v>0</v>
      </c>
      <c r="AW869" s="1114"/>
      <c r="AX869" s="1114"/>
      <c r="AY869" s="1114"/>
      <c r="AZ869" s="1114"/>
      <c r="BA869" s="1114"/>
      <c r="BB869" s="1114"/>
      <c r="BC869" s="799"/>
      <c r="BD869" s="1114">
        <f>SUM(BD530)</f>
        <v>1.0297546699875465E-3</v>
      </c>
      <c r="BE869" s="1114">
        <f t="shared" ref="BE869:BN869" si="3684">SUM(BE530)</f>
        <v>2.0595093399750929E-3</v>
      </c>
      <c r="BF869" s="1114">
        <f t="shared" si="3684"/>
        <v>1.4828467247820669E-3</v>
      </c>
      <c r="BG869" s="1114">
        <f t="shared" si="3684"/>
        <v>1.2357056039850559E-3</v>
      </c>
      <c r="BH869" s="1114">
        <f t="shared" si="3684"/>
        <v>1.4828467247820669E-3</v>
      </c>
      <c r="BI869" s="1114">
        <f t="shared" si="3684"/>
        <v>2.4027608966376087E-3</v>
      </c>
      <c r="BJ869" s="1114">
        <f t="shared" si="3684"/>
        <v>1.0297546699875465E-3</v>
      </c>
      <c r="BK869" s="1114">
        <f t="shared" si="3684"/>
        <v>7.7231600249065991E-4</v>
      </c>
      <c r="BL869" s="1114">
        <f t="shared" si="3684"/>
        <v>1.0297546699875465E-3</v>
      </c>
      <c r="BM869" s="1114">
        <f t="shared" si="3684"/>
        <v>1.5446320049813198E-3</v>
      </c>
      <c r="BN869" s="1114">
        <f t="shared" si="3684"/>
        <v>7.7231600249065991E-4</v>
      </c>
      <c r="BO869" s="1114"/>
      <c r="BP869" s="1114"/>
      <c r="BQ869" s="1114"/>
      <c r="BR869" s="1114"/>
      <c r="BS869" s="1114"/>
      <c r="BT869" s="1114"/>
      <c r="BU869" s="799"/>
      <c r="BV869" s="1114">
        <f t="shared" ref="BV869:BY869" si="3685">SUM(BV530)</f>
        <v>0</v>
      </c>
      <c r="BW869" s="1114">
        <f t="shared" si="3685"/>
        <v>0</v>
      </c>
      <c r="BX869" s="1568">
        <f t="shared" si="3685"/>
        <v>1.2357056039850559E-2</v>
      </c>
      <c r="BY869" s="1114">
        <f t="shared" si="3685"/>
        <v>1.2357056039850559E-2</v>
      </c>
      <c r="BZ869" s="615">
        <f t="shared" si="3625"/>
        <v>0</v>
      </c>
      <c r="CA869" s="615">
        <f t="shared" si="3626"/>
        <v>0</v>
      </c>
      <c r="CB869" s="615">
        <f t="shared" si="3627"/>
        <v>2.9656934495641343E-3</v>
      </c>
      <c r="CC869" s="683">
        <f t="shared" si="3628"/>
        <v>1.2963467123287672E-3</v>
      </c>
      <c r="CD869" s="1324">
        <f t="shared" si="3629"/>
        <v>0</v>
      </c>
      <c r="CE869" s="1325">
        <f t="shared" si="3629"/>
        <v>0</v>
      </c>
      <c r="CF869" s="1325">
        <f t="shared" si="3629"/>
        <v>0</v>
      </c>
      <c r="CG869" s="1325">
        <f t="shared" si="3629"/>
        <v>0</v>
      </c>
      <c r="CH869" s="1325">
        <f t="shared" si="3629"/>
        <v>0</v>
      </c>
      <c r="CI869" s="1326">
        <f t="shared" si="3629"/>
        <v>0</v>
      </c>
      <c r="CJ869" s="1325">
        <f t="shared" si="3629"/>
        <v>0</v>
      </c>
      <c r="CK869" s="1325">
        <f t="shared" si="3629"/>
        <v>0</v>
      </c>
      <c r="CL869" s="1325">
        <f t="shared" si="3629"/>
        <v>1.3345620523038604E-2</v>
      </c>
      <c r="CM869" s="1325">
        <f t="shared" si="3629"/>
        <v>1.3345620523038604E-2</v>
      </c>
      <c r="CN869" s="1324">
        <f t="shared" si="3629"/>
        <v>1.8683868732254048E-2</v>
      </c>
      <c r="CO869" s="1334" t="str">
        <f t="shared" si="3630"/>
        <v/>
      </c>
      <c r="CP869" s="1335" t="str">
        <f t="shared" si="3630"/>
        <v/>
      </c>
      <c r="CQ869" s="1335">
        <f t="shared" si="3630"/>
        <v>7.7231600249065991E-4</v>
      </c>
      <c r="CR869" s="1335">
        <f t="shared" si="3630"/>
        <v>7.7231600249065991E-4</v>
      </c>
      <c r="CS869" s="1335">
        <f t="shared" si="3630"/>
        <v>1.0297546699875465E-3</v>
      </c>
      <c r="CT869" s="1335">
        <f t="shared" si="3630"/>
        <v>1.0297546699875465E-3</v>
      </c>
      <c r="CU869" s="1336">
        <f t="shared" si="3630"/>
        <v>1.0297546699875465E-3</v>
      </c>
      <c r="CV869" s="1336">
        <f t="shared" si="3630"/>
        <v>1.2357056039850559E-3</v>
      </c>
      <c r="CW869" s="1336">
        <f t="shared" si="3630"/>
        <v>1.4828467247820669E-3</v>
      </c>
      <c r="CX869" s="1335">
        <f t="shared" si="3630"/>
        <v>1.4828467247820669E-3</v>
      </c>
      <c r="CY869" s="1335">
        <f t="shared" si="3630"/>
        <v>1.5446320049813198E-3</v>
      </c>
      <c r="CZ869" s="1335">
        <f t="shared" si="3630"/>
        <v>2.0595093399750929E-3</v>
      </c>
      <c r="DA869" s="1335">
        <f t="shared" si="3630"/>
        <v>2.4027608966376087E-3</v>
      </c>
      <c r="DB869" s="1335" t="str">
        <f t="shared" si="3630"/>
        <v/>
      </c>
      <c r="DC869" s="1334" t="str">
        <f t="shared" si="3630"/>
        <v/>
      </c>
      <c r="DD869" s="1392" t="str">
        <f t="shared" si="3631"/>
        <v/>
      </c>
      <c r="DE869" s="645">
        <f t="shared" si="3632"/>
        <v>17</v>
      </c>
      <c r="DF869" s="99">
        <f t="shared" si="3633"/>
        <v>11</v>
      </c>
      <c r="DG869" s="99">
        <f t="shared" si="3634"/>
        <v>11</v>
      </c>
      <c r="DH869" s="99">
        <f t="shared" si="3635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2"/>
      <c r="DR869" s="476"/>
    </row>
    <row r="870" spans="1:122" s="478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R870" si="3686">SUM(C536)</f>
        <v>0</v>
      </c>
      <c r="D870" s="1114">
        <f t="shared" si="3686"/>
        <v>0</v>
      </c>
      <c r="E870" s="1114">
        <f t="shared" si="3686"/>
        <v>0</v>
      </c>
      <c r="F870" s="1114">
        <f t="shared" si="3686"/>
        <v>0</v>
      </c>
      <c r="G870" s="1114">
        <f t="shared" si="3686"/>
        <v>0</v>
      </c>
      <c r="H870" s="1114">
        <f t="shared" si="3686"/>
        <v>0</v>
      </c>
      <c r="I870" s="1114">
        <f t="shared" si="3686"/>
        <v>0</v>
      </c>
      <c r="J870" s="1114">
        <f t="shared" si="3686"/>
        <v>0</v>
      </c>
      <c r="K870" s="1114">
        <f t="shared" si="3686"/>
        <v>0</v>
      </c>
      <c r="L870" s="1114">
        <f t="shared" si="3686"/>
        <v>0</v>
      </c>
      <c r="M870" s="1114">
        <f t="shared" si="3686"/>
        <v>0</v>
      </c>
      <c r="N870" s="1114">
        <f t="shared" si="3686"/>
        <v>0</v>
      </c>
      <c r="O870" s="1114">
        <f t="shared" si="3686"/>
        <v>0</v>
      </c>
      <c r="P870" s="1114">
        <f t="shared" si="3686"/>
        <v>0</v>
      </c>
      <c r="Q870" s="1114">
        <f t="shared" si="3686"/>
        <v>0</v>
      </c>
      <c r="R870" s="1114">
        <f t="shared" si="3686"/>
        <v>0</v>
      </c>
      <c r="S870" s="799"/>
      <c r="T870" s="1114">
        <f>SUM(T536)</f>
        <v>0</v>
      </c>
      <c r="U870" s="1114">
        <f t="shared" ref="U870:AD870" si="3687">SUM(U536)</f>
        <v>0</v>
      </c>
      <c r="V870" s="1114">
        <f t="shared" si="3687"/>
        <v>0</v>
      </c>
      <c r="W870" s="1114">
        <f t="shared" si="3687"/>
        <v>0</v>
      </c>
      <c r="X870" s="1114">
        <f t="shared" si="3687"/>
        <v>0</v>
      </c>
      <c r="Y870" s="1114">
        <f t="shared" si="3687"/>
        <v>0</v>
      </c>
      <c r="Z870" s="1114">
        <f t="shared" si="3687"/>
        <v>0</v>
      </c>
      <c r="AA870" s="1114">
        <f t="shared" si="3687"/>
        <v>0</v>
      </c>
      <c r="AB870" s="1114">
        <f t="shared" si="3687"/>
        <v>0</v>
      </c>
      <c r="AC870" s="1114">
        <f t="shared" si="3687"/>
        <v>0</v>
      </c>
      <c r="AD870" s="1114">
        <f t="shared" si="3687"/>
        <v>0</v>
      </c>
      <c r="AE870" s="1114"/>
      <c r="AF870" s="1114"/>
      <c r="AG870" s="1114"/>
      <c r="AH870" s="1114"/>
      <c r="AI870" s="1114"/>
      <c r="AJ870" s="1114"/>
      <c r="AK870" s="799"/>
      <c r="AL870" s="1114">
        <f>SUM(AL536)</f>
        <v>1.7515605541718552E-3</v>
      </c>
      <c r="AM870" s="1114">
        <f t="shared" ref="AM870:AV870" si="3688">SUM(AM536)</f>
        <v>0</v>
      </c>
      <c r="AN870" s="1114">
        <f t="shared" si="3688"/>
        <v>0</v>
      </c>
      <c r="AO870" s="1114">
        <f t="shared" si="3688"/>
        <v>2.0017834904821202E-3</v>
      </c>
      <c r="AP870" s="1114">
        <f t="shared" si="3688"/>
        <v>0</v>
      </c>
      <c r="AQ870" s="1114">
        <f t="shared" si="3688"/>
        <v>0</v>
      </c>
      <c r="AR870" s="1114">
        <f t="shared" si="3688"/>
        <v>4.8042803771570887E-3</v>
      </c>
      <c r="AS870" s="1114">
        <f t="shared" si="3688"/>
        <v>0</v>
      </c>
      <c r="AT870" s="1114">
        <f t="shared" si="3688"/>
        <v>0</v>
      </c>
      <c r="AU870" s="1114">
        <f t="shared" si="3688"/>
        <v>0</v>
      </c>
      <c r="AV870" s="1114">
        <f t="shared" si="3688"/>
        <v>0</v>
      </c>
      <c r="AW870" s="1114"/>
      <c r="AX870" s="1114"/>
      <c r="AY870" s="1114"/>
      <c r="AZ870" s="1114"/>
      <c r="BA870" s="1114"/>
      <c r="BB870" s="1114"/>
      <c r="BC870" s="799"/>
      <c r="BD870" s="1114">
        <f>SUM(BD536)</f>
        <v>0</v>
      </c>
      <c r="BE870" s="1114">
        <f t="shared" ref="BE870:BN870" si="3689">SUM(BE536)</f>
        <v>0</v>
      </c>
      <c r="BF870" s="1114">
        <f t="shared" si="3689"/>
        <v>0</v>
      </c>
      <c r="BG870" s="1114">
        <f t="shared" si="3689"/>
        <v>0</v>
      </c>
      <c r="BH870" s="1114">
        <f t="shared" si="3689"/>
        <v>0</v>
      </c>
      <c r="BI870" s="1114">
        <f t="shared" si="3689"/>
        <v>0</v>
      </c>
      <c r="BJ870" s="1114">
        <f t="shared" si="3689"/>
        <v>0</v>
      </c>
      <c r="BK870" s="1114">
        <f t="shared" si="3689"/>
        <v>0</v>
      </c>
      <c r="BL870" s="1114">
        <f t="shared" si="3689"/>
        <v>0</v>
      </c>
      <c r="BM870" s="1114">
        <f t="shared" si="3689"/>
        <v>0</v>
      </c>
      <c r="BN870" s="1114">
        <f t="shared" si="3689"/>
        <v>0</v>
      </c>
      <c r="BO870" s="1114"/>
      <c r="BP870" s="1114"/>
      <c r="BQ870" s="1114"/>
      <c r="BR870" s="1114"/>
      <c r="BS870" s="1114"/>
      <c r="BT870" s="1114"/>
      <c r="BU870" s="799"/>
      <c r="BV870" s="1114">
        <f t="shared" ref="BV870:BY870" si="3690">SUM(BV536)</f>
        <v>0</v>
      </c>
      <c r="BW870" s="1114">
        <f t="shared" si="3690"/>
        <v>0</v>
      </c>
      <c r="BX870" s="1568">
        <f t="shared" si="3690"/>
        <v>0</v>
      </c>
      <c r="BY870" s="1114">
        <f t="shared" si="3690"/>
        <v>0</v>
      </c>
      <c r="BZ870" s="615">
        <f t="shared" si="3625"/>
        <v>0</v>
      </c>
      <c r="CA870" s="615">
        <f t="shared" si="3626"/>
        <v>0</v>
      </c>
      <c r="CB870" s="615">
        <f t="shared" si="3627"/>
        <v>4.1703822718377516E-4</v>
      </c>
      <c r="CC870" s="683">
        <f t="shared" si="3628"/>
        <v>0</v>
      </c>
      <c r="CD870" s="1324">
        <f t="shared" si="3629"/>
        <v>0</v>
      </c>
      <c r="CE870" s="1325">
        <f t="shared" si="3629"/>
        <v>0</v>
      </c>
      <c r="CF870" s="1325">
        <f t="shared" si="3629"/>
        <v>0</v>
      </c>
      <c r="CG870" s="1325">
        <f t="shared" si="3629"/>
        <v>0</v>
      </c>
      <c r="CH870" s="1325">
        <f t="shared" si="3629"/>
        <v>0</v>
      </c>
      <c r="CI870" s="1326">
        <f t="shared" si="3629"/>
        <v>0</v>
      </c>
      <c r="CJ870" s="1325">
        <f t="shared" si="3629"/>
        <v>0</v>
      </c>
      <c r="CK870" s="1325">
        <f t="shared" si="3629"/>
        <v>0</v>
      </c>
      <c r="CL870" s="1325">
        <f t="shared" si="3629"/>
        <v>1.7515605541718552E-3</v>
      </c>
      <c r="CM870" s="1325">
        <f t="shared" si="3629"/>
        <v>2.0017834904821202E-3</v>
      </c>
      <c r="CN870" s="1324">
        <f t="shared" si="3629"/>
        <v>4.8042803771570887E-3</v>
      </c>
      <c r="CO870" s="1334" t="str">
        <f t="shared" si="3630"/>
        <v/>
      </c>
      <c r="CP870" s="1335" t="str">
        <f t="shared" si="3630"/>
        <v/>
      </c>
      <c r="CQ870" s="1335">
        <f t="shared" si="3630"/>
        <v>0</v>
      </c>
      <c r="CR870" s="1335">
        <f t="shared" si="3630"/>
        <v>0</v>
      </c>
      <c r="CS870" s="1335">
        <f t="shared" si="3630"/>
        <v>0</v>
      </c>
      <c r="CT870" s="1335">
        <f t="shared" si="3630"/>
        <v>0</v>
      </c>
      <c r="CU870" s="1336">
        <f t="shared" si="3630"/>
        <v>0</v>
      </c>
      <c r="CV870" s="1336">
        <f t="shared" si="3630"/>
        <v>0</v>
      </c>
      <c r="CW870" s="1336">
        <f t="shared" si="3630"/>
        <v>0</v>
      </c>
      <c r="CX870" s="1335">
        <f t="shared" si="3630"/>
        <v>0</v>
      </c>
      <c r="CY870" s="1335">
        <f t="shared" si="3630"/>
        <v>0</v>
      </c>
      <c r="CZ870" s="1335">
        <f t="shared" si="3630"/>
        <v>0</v>
      </c>
      <c r="DA870" s="1335">
        <f t="shared" si="3630"/>
        <v>0</v>
      </c>
      <c r="DB870" s="1335" t="str">
        <f t="shared" si="3630"/>
        <v/>
      </c>
      <c r="DC870" s="1334" t="str">
        <f t="shared" si="3630"/>
        <v/>
      </c>
      <c r="DD870" s="1392" t="str">
        <f t="shared" si="3631"/>
        <v/>
      </c>
      <c r="DE870" s="645">
        <f t="shared" si="3632"/>
        <v>17</v>
      </c>
      <c r="DF870" s="99">
        <f t="shared" si="3633"/>
        <v>11</v>
      </c>
      <c r="DG870" s="99">
        <f t="shared" si="3634"/>
        <v>11</v>
      </c>
      <c r="DH870" s="99">
        <f t="shared" si="3635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2"/>
      <c r="DR870" s="476"/>
    </row>
    <row r="871" spans="1:122" s="478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R871" si="3691">SUM(C542)</f>
        <v>0</v>
      </c>
      <c r="D871" s="1114">
        <f t="shared" si="3691"/>
        <v>0</v>
      </c>
      <c r="E871" s="1114">
        <f t="shared" si="3691"/>
        <v>0</v>
      </c>
      <c r="F871" s="1114">
        <f t="shared" si="3691"/>
        <v>0</v>
      </c>
      <c r="G871" s="1114">
        <f t="shared" si="3691"/>
        <v>0</v>
      </c>
      <c r="H871" s="1114">
        <f t="shared" si="3691"/>
        <v>0</v>
      </c>
      <c r="I871" s="1114">
        <f t="shared" si="3691"/>
        <v>0</v>
      </c>
      <c r="J871" s="1114">
        <f t="shared" si="3691"/>
        <v>0</v>
      </c>
      <c r="K871" s="1114">
        <f t="shared" si="3691"/>
        <v>0</v>
      </c>
      <c r="L871" s="1114">
        <f t="shared" si="3691"/>
        <v>0</v>
      </c>
      <c r="M871" s="1114">
        <f t="shared" si="3691"/>
        <v>0</v>
      </c>
      <c r="N871" s="1114">
        <f t="shared" si="3691"/>
        <v>0</v>
      </c>
      <c r="O871" s="1114">
        <f t="shared" si="3691"/>
        <v>0</v>
      </c>
      <c r="P871" s="1114">
        <f t="shared" si="3691"/>
        <v>0</v>
      </c>
      <c r="Q871" s="1114">
        <f t="shared" si="3691"/>
        <v>0</v>
      </c>
      <c r="R871" s="1114">
        <f t="shared" si="3691"/>
        <v>0</v>
      </c>
      <c r="S871" s="799"/>
      <c r="T871" s="1114">
        <f>SUM(T542)</f>
        <v>0</v>
      </c>
      <c r="U871" s="1114">
        <f t="shared" ref="U871:AD871" si="3692">SUM(U542)</f>
        <v>0</v>
      </c>
      <c r="V871" s="1114">
        <f t="shared" si="3692"/>
        <v>0</v>
      </c>
      <c r="W871" s="1114">
        <f t="shared" si="3692"/>
        <v>0</v>
      </c>
      <c r="X871" s="1114">
        <f t="shared" si="3692"/>
        <v>0</v>
      </c>
      <c r="Y871" s="1114">
        <f t="shared" si="3692"/>
        <v>0</v>
      </c>
      <c r="Z871" s="1114">
        <f t="shared" si="3692"/>
        <v>0</v>
      </c>
      <c r="AA871" s="1114">
        <f t="shared" si="3692"/>
        <v>0</v>
      </c>
      <c r="AB871" s="1114">
        <f t="shared" si="3692"/>
        <v>0</v>
      </c>
      <c r="AC871" s="1114">
        <f t="shared" si="3692"/>
        <v>0</v>
      </c>
      <c r="AD871" s="1114">
        <f t="shared" si="3692"/>
        <v>0</v>
      </c>
      <c r="AE871" s="1114"/>
      <c r="AF871" s="1114"/>
      <c r="AG871" s="1114"/>
      <c r="AH871" s="1114"/>
      <c r="AI871" s="1114"/>
      <c r="AJ871" s="1114"/>
      <c r="AK871" s="799"/>
      <c r="AL871" s="1114">
        <f>SUM(AL542)</f>
        <v>0</v>
      </c>
      <c r="AM871" s="1114">
        <f t="shared" ref="AM871:AV871" si="3693">SUM(AM542)</f>
        <v>0</v>
      </c>
      <c r="AN871" s="1114">
        <f t="shared" si="3693"/>
        <v>0</v>
      </c>
      <c r="AO871" s="1114">
        <f t="shared" si="3693"/>
        <v>0</v>
      </c>
      <c r="AP871" s="1114">
        <f t="shared" si="3693"/>
        <v>1.3127975449208323E-2</v>
      </c>
      <c r="AQ871" s="1114">
        <f t="shared" si="3693"/>
        <v>0</v>
      </c>
      <c r="AR871" s="1114">
        <f t="shared" si="3693"/>
        <v>0</v>
      </c>
      <c r="AS871" s="1114">
        <f t="shared" si="3693"/>
        <v>0</v>
      </c>
      <c r="AT871" s="1114">
        <f t="shared" si="3693"/>
        <v>7.3516662515566614E-2</v>
      </c>
      <c r="AU871" s="1114">
        <f t="shared" si="3693"/>
        <v>5.2511901796833294E-2</v>
      </c>
      <c r="AV871" s="1114">
        <f t="shared" si="3693"/>
        <v>0</v>
      </c>
      <c r="AW871" s="1114"/>
      <c r="AX871" s="1114"/>
      <c r="AY871" s="1114"/>
      <c r="AZ871" s="1114"/>
      <c r="BA871" s="1114"/>
      <c r="BB871" s="1114"/>
      <c r="BC871" s="799"/>
      <c r="BD871" s="1114">
        <f>SUM(BD542)</f>
        <v>1.225277708592777E-2</v>
      </c>
      <c r="BE871" s="1114">
        <f t="shared" ref="BE871:BN871" si="3694">SUM(BE542)</f>
        <v>6.1263885429638842E-2</v>
      </c>
      <c r="BF871" s="1114">
        <f t="shared" si="3694"/>
        <v>3.6758331257783307E-2</v>
      </c>
      <c r="BG871" s="1114">
        <f t="shared" si="3694"/>
        <v>3.0631942714819421E-2</v>
      </c>
      <c r="BH871" s="1114">
        <f t="shared" si="3694"/>
        <v>3.6758331257783307E-2</v>
      </c>
      <c r="BI871" s="1114">
        <f t="shared" si="3694"/>
        <v>1.8379165628891657E-2</v>
      </c>
      <c r="BJ871" s="1114">
        <f t="shared" si="3694"/>
        <v>3.0631942714819421E-2</v>
      </c>
      <c r="BK871" s="1114">
        <f t="shared" si="3694"/>
        <v>2.2973957036114566E-2</v>
      </c>
      <c r="BL871" s="1114">
        <f t="shared" si="3694"/>
        <v>6.1263885429638842E-2</v>
      </c>
      <c r="BM871" s="1114">
        <f t="shared" si="3694"/>
        <v>9.1895828144458264E-2</v>
      </c>
      <c r="BN871" s="1114">
        <f t="shared" si="3694"/>
        <v>0.11486978518057285</v>
      </c>
      <c r="BO871" s="1114"/>
      <c r="BP871" s="1114"/>
      <c r="BQ871" s="1114"/>
      <c r="BR871" s="1114"/>
      <c r="BS871" s="1114"/>
      <c r="BT871" s="1114"/>
      <c r="BU871" s="799"/>
      <c r="BV871" s="1114">
        <f t="shared" ref="BV871:BY871" si="3695">SUM(BV542)</f>
        <v>0</v>
      </c>
      <c r="BW871" s="1114">
        <f t="shared" si="3695"/>
        <v>0</v>
      </c>
      <c r="BX871" s="1568">
        <f t="shared" si="3695"/>
        <v>0</v>
      </c>
      <c r="BY871" s="1114">
        <f t="shared" si="3695"/>
        <v>3.0631942714819421E-2</v>
      </c>
      <c r="BZ871" s="615">
        <f t="shared" si="3625"/>
        <v>0</v>
      </c>
      <c r="CA871" s="615">
        <f t="shared" si="3626"/>
        <v>0</v>
      </c>
      <c r="CB871" s="615">
        <f t="shared" si="3627"/>
        <v>7.2933196940046258E-3</v>
      </c>
      <c r="CC871" s="683">
        <f t="shared" si="3628"/>
        <v>4.339525217932752E-2</v>
      </c>
      <c r="CD871" s="1324">
        <f t="shared" si="3629"/>
        <v>0</v>
      </c>
      <c r="CE871" s="1325">
        <f t="shared" si="3629"/>
        <v>0</v>
      </c>
      <c r="CF871" s="1325">
        <f t="shared" si="3629"/>
        <v>0</v>
      </c>
      <c r="CG871" s="1325">
        <f t="shared" si="3629"/>
        <v>0</v>
      </c>
      <c r="CH871" s="1325">
        <f t="shared" si="3629"/>
        <v>0</v>
      </c>
      <c r="CI871" s="1326">
        <f t="shared" si="3629"/>
        <v>0</v>
      </c>
      <c r="CJ871" s="1325">
        <f t="shared" si="3629"/>
        <v>0</v>
      </c>
      <c r="CK871" s="1325">
        <f t="shared" si="3629"/>
        <v>0</v>
      </c>
      <c r="CL871" s="1325">
        <f t="shared" si="3629"/>
        <v>1.3127975449208323E-2</v>
      </c>
      <c r="CM871" s="1325">
        <f t="shared" si="3629"/>
        <v>5.2511901796833294E-2</v>
      </c>
      <c r="CN871" s="1324">
        <f t="shared" si="3629"/>
        <v>7.3516662515566614E-2</v>
      </c>
      <c r="CO871" s="1334" t="str">
        <f t="shared" si="3630"/>
        <v/>
      </c>
      <c r="CP871" s="1335" t="str">
        <f t="shared" si="3630"/>
        <v/>
      </c>
      <c r="CQ871" s="1335">
        <f t="shared" si="3630"/>
        <v>1.225277708592777E-2</v>
      </c>
      <c r="CR871" s="1335">
        <f t="shared" si="3630"/>
        <v>1.8379165628891657E-2</v>
      </c>
      <c r="CS871" s="1335">
        <f t="shared" si="3630"/>
        <v>2.2973957036114566E-2</v>
      </c>
      <c r="CT871" s="1335">
        <f t="shared" si="3630"/>
        <v>3.0631942714819421E-2</v>
      </c>
      <c r="CU871" s="1336">
        <f t="shared" si="3630"/>
        <v>3.0631942714819421E-2</v>
      </c>
      <c r="CV871" s="1336">
        <f t="shared" si="3630"/>
        <v>3.6758331257783307E-2</v>
      </c>
      <c r="CW871" s="1336">
        <f t="shared" si="3630"/>
        <v>3.6758331257783307E-2</v>
      </c>
      <c r="CX871" s="1335">
        <f t="shared" si="3630"/>
        <v>6.1263885429638842E-2</v>
      </c>
      <c r="CY871" s="1335">
        <f t="shared" si="3630"/>
        <v>6.1263885429638842E-2</v>
      </c>
      <c r="CZ871" s="1335">
        <f t="shared" si="3630"/>
        <v>9.1895828144458264E-2</v>
      </c>
      <c r="DA871" s="1335">
        <f t="shared" si="3630"/>
        <v>0.11486978518057285</v>
      </c>
      <c r="DB871" s="1335" t="str">
        <f t="shared" si="3630"/>
        <v/>
      </c>
      <c r="DC871" s="1334" t="str">
        <f t="shared" si="3630"/>
        <v/>
      </c>
      <c r="DD871" s="1392" t="str">
        <f t="shared" si="3631"/>
        <v/>
      </c>
      <c r="DE871" s="645">
        <f t="shared" si="3632"/>
        <v>17</v>
      </c>
      <c r="DF871" s="99">
        <f t="shared" si="3633"/>
        <v>11</v>
      </c>
      <c r="DG871" s="99">
        <f t="shared" si="3634"/>
        <v>11</v>
      </c>
      <c r="DH871" s="99">
        <f t="shared" si="3635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2"/>
      <c r="DR871" s="476"/>
    </row>
    <row r="872" spans="1:122" s="478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R872" si="3696">SUM(C548)</f>
        <v>0</v>
      </c>
      <c r="D872" s="1114">
        <f t="shared" si="3696"/>
        <v>0</v>
      </c>
      <c r="E872" s="1114">
        <f t="shared" si="3696"/>
        <v>0</v>
      </c>
      <c r="F872" s="1114">
        <f t="shared" si="3696"/>
        <v>0</v>
      </c>
      <c r="G872" s="1114">
        <f t="shared" si="3696"/>
        <v>0</v>
      </c>
      <c r="H872" s="1114">
        <f t="shared" si="3696"/>
        <v>0</v>
      </c>
      <c r="I872" s="1114">
        <f t="shared" si="3696"/>
        <v>0</v>
      </c>
      <c r="J872" s="1114">
        <f t="shared" si="3696"/>
        <v>0</v>
      </c>
      <c r="K872" s="1114">
        <f t="shared" si="3696"/>
        <v>0</v>
      </c>
      <c r="L872" s="1114">
        <f t="shared" si="3696"/>
        <v>0</v>
      </c>
      <c r="M872" s="1114">
        <f t="shared" si="3696"/>
        <v>0</v>
      </c>
      <c r="N872" s="1114">
        <f t="shared" si="3696"/>
        <v>0</v>
      </c>
      <c r="O872" s="1114">
        <f t="shared" si="3696"/>
        <v>0</v>
      </c>
      <c r="P872" s="1114">
        <f t="shared" si="3696"/>
        <v>0</v>
      </c>
      <c r="Q872" s="1114">
        <f t="shared" si="3696"/>
        <v>0</v>
      </c>
      <c r="R872" s="1114">
        <f t="shared" si="3696"/>
        <v>0</v>
      </c>
      <c r="S872" s="799"/>
      <c r="T872" s="1114">
        <f>SUM(T548)</f>
        <v>0</v>
      </c>
      <c r="U872" s="1114">
        <f t="shared" ref="U872:AD872" si="3697">SUM(U548)</f>
        <v>0</v>
      </c>
      <c r="V872" s="1114">
        <f t="shared" si="3697"/>
        <v>0</v>
      </c>
      <c r="W872" s="1114">
        <f t="shared" si="3697"/>
        <v>0</v>
      </c>
      <c r="X872" s="1114">
        <f t="shared" si="3697"/>
        <v>0</v>
      </c>
      <c r="Y872" s="1114">
        <f t="shared" si="3697"/>
        <v>0</v>
      </c>
      <c r="Z872" s="1114">
        <f t="shared" si="3697"/>
        <v>0</v>
      </c>
      <c r="AA872" s="1114">
        <f t="shared" si="3697"/>
        <v>0</v>
      </c>
      <c r="AB872" s="1114">
        <f t="shared" si="3697"/>
        <v>0</v>
      </c>
      <c r="AC872" s="1114">
        <f t="shared" si="3697"/>
        <v>0</v>
      </c>
      <c r="AD872" s="1114">
        <f t="shared" si="3697"/>
        <v>0</v>
      </c>
      <c r="AE872" s="1114"/>
      <c r="AF872" s="1114"/>
      <c r="AG872" s="1114"/>
      <c r="AH872" s="1114"/>
      <c r="AI872" s="1114"/>
      <c r="AJ872" s="1114"/>
      <c r="AK872" s="799"/>
      <c r="AL872" s="1114">
        <f>SUM(AL548)</f>
        <v>0</v>
      </c>
      <c r="AM872" s="1114">
        <f t="shared" ref="AM872:AV872" si="3698">SUM(AM548)</f>
        <v>0</v>
      </c>
      <c r="AN872" s="1114">
        <f t="shared" si="3698"/>
        <v>0</v>
      </c>
      <c r="AO872" s="1114">
        <f t="shared" si="3698"/>
        <v>0</v>
      </c>
      <c r="AP872" s="1114">
        <f t="shared" si="3698"/>
        <v>0</v>
      </c>
      <c r="AQ872" s="1114">
        <f t="shared" si="3698"/>
        <v>0</v>
      </c>
      <c r="AR872" s="1114">
        <f t="shared" si="3698"/>
        <v>0</v>
      </c>
      <c r="AS872" s="1114">
        <f t="shared" si="3698"/>
        <v>0</v>
      </c>
      <c r="AT872" s="1114">
        <f t="shared" si="3698"/>
        <v>0</v>
      </c>
      <c r="AU872" s="1114">
        <f t="shared" si="3698"/>
        <v>0</v>
      </c>
      <c r="AV872" s="1114">
        <f t="shared" si="3698"/>
        <v>0</v>
      </c>
      <c r="AW872" s="1114"/>
      <c r="AX872" s="1114"/>
      <c r="AY872" s="1114"/>
      <c r="AZ872" s="1114"/>
      <c r="BA872" s="1114"/>
      <c r="BB872" s="1114"/>
      <c r="BC872" s="799"/>
      <c r="BD872" s="1114">
        <f>SUM(BD548)</f>
        <v>3.0510585305105853E-3</v>
      </c>
      <c r="BE872" s="1114">
        <f t="shared" ref="BE872:BN872" si="3699">SUM(BE548)</f>
        <v>6.1021170610211705E-3</v>
      </c>
      <c r="BF872" s="1114">
        <f t="shared" si="3699"/>
        <v>3.6612702366127024E-3</v>
      </c>
      <c r="BG872" s="1114">
        <f t="shared" si="3699"/>
        <v>3.0510585305105853E-3</v>
      </c>
      <c r="BH872" s="1114">
        <f t="shared" si="3699"/>
        <v>3.6612702366127024E-3</v>
      </c>
      <c r="BI872" s="1114">
        <f t="shared" si="3699"/>
        <v>6.1021170610211705E-3</v>
      </c>
      <c r="BJ872" s="1114">
        <f t="shared" si="3699"/>
        <v>3.0510585305105853E-3</v>
      </c>
      <c r="BK872" s="1114">
        <f t="shared" si="3699"/>
        <v>2.2882938978829388E-3</v>
      </c>
      <c r="BL872" s="1114">
        <f t="shared" si="3699"/>
        <v>6.1021170610211705E-3</v>
      </c>
      <c r="BM872" s="1114">
        <f t="shared" si="3699"/>
        <v>9.1531755915317554E-3</v>
      </c>
      <c r="BN872" s="1114">
        <f t="shared" si="3699"/>
        <v>6.864881693648817E-3</v>
      </c>
      <c r="BO872" s="1114"/>
      <c r="BP872" s="1114"/>
      <c r="BQ872" s="1114"/>
      <c r="BR872" s="1114"/>
      <c r="BS872" s="1114"/>
      <c r="BT872" s="1114"/>
      <c r="BU872" s="799"/>
      <c r="BV872" s="1114">
        <f t="shared" ref="BV872:BY872" si="3700">SUM(BV548)</f>
        <v>0</v>
      </c>
      <c r="BW872" s="1114">
        <f t="shared" si="3700"/>
        <v>0</v>
      </c>
      <c r="BX872" s="1568">
        <f t="shared" si="3700"/>
        <v>0</v>
      </c>
      <c r="BY872" s="1114">
        <f t="shared" si="3700"/>
        <v>3.0510585305105853E-3</v>
      </c>
      <c r="BZ872" s="615">
        <f t="shared" si="3625"/>
        <v>0</v>
      </c>
      <c r="CA872" s="615">
        <f t="shared" si="3626"/>
        <v>0</v>
      </c>
      <c r="CB872" s="615">
        <f t="shared" si="3627"/>
        <v>0</v>
      </c>
      <c r="CC872" s="683">
        <f t="shared" si="3628"/>
        <v>4.6274387712743874E-3</v>
      </c>
      <c r="CD872" s="1324">
        <f t="shared" si="3629"/>
        <v>0</v>
      </c>
      <c r="CE872" s="1325">
        <f t="shared" si="3629"/>
        <v>0</v>
      </c>
      <c r="CF872" s="1325">
        <f t="shared" si="3629"/>
        <v>0</v>
      </c>
      <c r="CG872" s="1325">
        <f t="shared" si="3629"/>
        <v>0</v>
      </c>
      <c r="CH872" s="1325">
        <f t="shared" si="3629"/>
        <v>0</v>
      </c>
      <c r="CI872" s="1326">
        <f t="shared" si="3629"/>
        <v>0</v>
      </c>
      <c r="CJ872" s="1325">
        <f t="shared" si="3629"/>
        <v>0</v>
      </c>
      <c r="CK872" s="1325">
        <f t="shared" si="3629"/>
        <v>0</v>
      </c>
      <c r="CL872" s="1325">
        <f t="shared" si="3629"/>
        <v>0</v>
      </c>
      <c r="CM872" s="1325">
        <f t="shared" si="3629"/>
        <v>0</v>
      </c>
      <c r="CN872" s="1324">
        <f t="shared" si="3629"/>
        <v>0</v>
      </c>
      <c r="CO872" s="1334" t="str">
        <f t="shared" si="3630"/>
        <v/>
      </c>
      <c r="CP872" s="1335" t="str">
        <f t="shared" si="3630"/>
        <v/>
      </c>
      <c r="CQ872" s="1335">
        <f t="shared" si="3630"/>
        <v>2.2882938978829388E-3</v>
      </c>
      <c r="CR872" s="1335">
        <f t="shared" si="3630"/>
        <v>3.0510585305105853E-3</v>
      </c>
      <c r="CS872" s="1335">
        <f t="shared" si="3630"/>
        <v>3.0510585305105853E-3</v>
      </c>
      <c r="CT872" s="1335">
        <f t="shared" si="3630"/>
        <v>3.0510585305105853E-3</v>
      </c>
      <c r="CU872" s="1336">
        <f t="shared" si="3630"/>
        <v>3.6612702366127024E-3</v>
      </c>
      <c r="CV872" s="1336">
        <f t="shared" si="3630"/>
        <v>3.6612702366127024E-3</v>
      </c>
      <c r="CW872" s="1336">
        <f t="shared" si="3630"/>
        <v>6.1021170610211705E-3</v>
      </c>
      <c r="CX872" s="1335">
        <f t="shared" si="3630"/>
        <v>6.1021170610211705E-3</v>
      </c>
      <c r="CY872" s="1335">
        <f t="shared" si="3630"/>
        <v>6.1021170610211705E-3</v>
      </c>
      <c r="CZ872" s="1335">
        <f t="shared" si="3630"/>
        <v>6.864881693648817E-3</v>
      </c>
      <c r="DA872" s="1335">
        <f t="shared" si="3630"/>
        <v>9.1531755915317554E-3</v>
      </c>
      <c r="DB872" s="1335" t="str">
        <f t="shared" si="3630"/>
        <v/>
      </c>
      <c r="DC872" s="1334" t="str">
        <f t="shared" si="3630"/>
        <v/>
      </c>
      <c r="DD872" s="1392" t="str">
        <f t="shared" si="3631"/>
        <v/>
      </c>
      <c r="DE872" s="645">
        <f t="shared" si="3632"/>
        <v>17</v>
      </c>
      <c r="DF872" s="99">
        <f t="shared" si="3633"/>
        <v>11</v>
      </c>
      <c r="DG872" s="99">
        <f t="shared" si="3634"/>
        <v>11</v>
      </c>
      <c r="DH872" s="99">
        <f t="shared" si="3635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2"/>
      <c r="DR872" s="476"/>
    </row>
    <row r="873" spans="1:122" s="478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R873" si="3701">SUM(C554)</f>
        <v>0</v>
      </c>
      <c r="D873" s="1114">
        <f t="shared" si="3701"/>
        <v>0</v>
      </c>
      <c r="E873" s="1114">
        <f t="shared" si="3701"/>
        <v>0</v>
      </c>
      <c r="F873" s="1114">
        <f t="shared" si="3701"/>
        <v>0</v>
      </c>
      <c r="G873" s="1114">
        <f t="shared" si="3701"/>
        <v>0</v>
      </c>
      <c r="H873" s="1114">
        <f t="shared" si="3701"/>
        <v>0</v>
      </c>
      <c r="I873" s="1114">
        <f t="shared" si="3701"/>
        <v>0</v>
      </c>
      <c r="J873" s="1114">
        <f t="shared" si="3701"/>
        <v>0</v>
      </c>
      <c r="K873" s="1114">
        <f t="shared" si="3701"/>
        <v>0</v>
      </c>
      <c r="L873" s="1114">
        <f t="shared" si="3701"/>
        <v>0</v>
      </c>
      <c r="M873" s="1114">
        <f t="shared" si="3701"/>
        <v>0</v>
      </c>
      <c r="N873" s="1114">
        <f t="shared" si="3701"/>
        <v>0</v>
      </c>
      <c r="O873" s="1114">
        <f t="shared" si="3701"/>
        <v>0</v>
      </c>
      <c r="P873" s="1114">
        <f t="shared" si="3701"/>
        <v>0</v>
      </c>
      <c r="Q873" s="1114">
        <f t="shared" si="3701"/>
        <v>0</v>
      </c>
      <c r="R873" s="1114">
        <f t="shared" si="3701"/>
        <v>0</v>
      </c>
      <c r="S873" s="799"/>
      <c r="T873" s="1114">
        <f>SUM(T554)</f>
        <v>0</v>
      </c>
      <c r="U873" s="1114">
        <f t="shared" ref="U873:AD873" si="3702">SUM(U554)</f>
        <v>0</v>
      </c>
      <c r="V873" s="1114">
        <f t="shared" si="3702"/>
        <v>0</v>
      </c>
      <c r="W873" s="1114">
        <f t="shared" si="3702"/>
        <v>0</v>
      </c>
      <c r="X873" s="1114">
        <f t="shared" si="3702"/>
        <v>0</v>
      </c>
      <c r="Y873" s="1114">
        <f t="shared" si="3702"/>
        <v>0</v>
      </c>
      <c r="Z873" s="1114">
        <f t="shared" si="3702"/>
        <v>0</v>
      </c>
      <c r="AA873" s="1114">
        <f t="shared" si="3702"/>
        <v>0</v>
      </c>
      <c r="AB873" s="1114">
        <f t="shared" si="3702"/>
        <v>0</v>
      </c>
      <c r="AC873" s="1114">
        <f t="shared" si="3702"/>
        <v>0</v>
      </c>
      <c r="AD873" s="1114">
        <f t="shared" si="3702"/>
        <v>0</v>
      </c>
      <c r="AE873" s="1114"/>
      <c r="AF873" s="1114"/>
      <c r="AG873" s="1114"/>
      <c r="AH873" s="1114"/>
      <c r="AI873" s="1114"/>
      <c r="AJ873" s="1114"/>
      <c r="AK873" s="799"/>
      <c r="AL873" s="1114">
        <f>SUM(AL554)</f>
        <v>5.6457277397260267E-2</v>
      </c>
      <c r="AM873" s="1114">
        <f t="shared" ref="AM873:AV873" si="3703">SUM(AM554)</f>
        <v>0</v>
      </c>
      <c r="AN873" s="1114">
        <f t="shared" si="3703"/>
        <v>6.9801724782067249E-3</v>
      </c>
      <c r="AO873" s="1114">
        <f t="shared" si="3703"/>
        <v>0</v>
      </c>
      <c r="AP873" s="1114">
        <f t="shared" si="3703"/>
        <v>2.9915024906600248E-3</v>
      </c>
      <c r="AQ873" s="1114">
        <f t="shared" si="3703"/>
        <v>4.5622042341220415E-3</v>
      </c>
      <c r="AR873" s="1114">
        <f t="shared" si="3703"/>
        <v>4.9858374844333735E-3</v>
      </c>
      <c r="AS873" s="1114">
        <f t="shared" si="3703"/>
        <v>0</v>
      </c>
      <c r="AT873" s="1114">
        <f t="shared" si="3703"/>
        <v>0</v>
      </c>
      <c r="AU873" s="1114">
        <f t="shared" si="3703"/>
        <v>0</v>
      </c>
      <c r="AV873" s="1114">
        <f t="shared" si="3703"/>
        <v>0</v>
      </c>
      <c r="AW873" s="1114"/>
      <c r="AX873" s="1114"/>
      <c r="AY873" s="1114"/>
      <c r="AZ873" s="1114"/>
      <c r="BA873" s="1114"/>
      <c r="BB873" s="1114"/>
      <c r="BC873" s="799"/>
      <c r="BD873" s="1114">
        <f>SUM(BD554)</f>
        <v>1.396034495641345E-2</v>
      </c>
      <c r="BE873" s="1114">
        <f t="shared" ref="BE873:BN873" si="3704">SUM(BE554)</f>
        <v>0</v>
      </c>
      <c r="BF873" s="1114">
        <f t="shared" si="3704"/>
        <v>0</v>
      </c>
      <c r="BG873" s="1114">
        <f t="shared" si="3704"/>
        <v>0</v>
      </c>
      <c r="BH873" s="1114">
        <f t="shared" si="3704"/>
        <v>0</v>
      </c>
      <c r="BI873" s="1114">
        <f t="shared" si="3704"/>
        <v>0</v>
      </c>
      <c r="BJ873" s="1114">
        <f t="shared" si="3704"/>
        <v>0</v>
      </c>
      <c r="BK873" s="1114">
        <f t="shared" si="3704"/>
        <v>0</v>
      </c>
      <c r="BL873" s="1114">
        <f t="shared" si="3704"/>
        <v>0</v>
      </c>
      <c r="BM873" s="1114">
        <f t="shared" si="3704"/>
        <v>0</v>
      </c>
      <c r="BN873" s="1114">
        <f t="shared" si="3704"/>
        <v>0</v>
      </c>
      <c r="BO873" s="1114"/>
      <c r="BP873" s="1114"/>
      <c r="BQ873" s="1114"/>
      <c r="BR873" s="1114"/>
      <c r="BS873" s="1114"/>
      <c r="BT873" s="1114"/>
      <c r="BU873" s="799"/>
      <c r="BV873" s="1114">
        <f t="shared" ref="BV873:BY873" si="3705">SUM(BV554)</f>
        <v>0</v>
      </c>
      <c r="BW873" s="1114">
        <f t="shared" si="3705"/>
        <v>0</v>
      </c>
      <c r="BX873" s="1568">
        <f t="shared" si="3705"/>
        <v>5.9308655043586551E-3</v>
      </c>
      <c r="BY873" s="1114">
        <f t="shared" si="3705"/>
        <v>0</v>
      </c>
      <c r="BZ873" s="615">
        <f t="shared" si="3625"/>
        <v>0</v>
      </c>
      <c r="CA873" s="615">
        <f t="shared" si="3626"/>
        <v>0</v>
      </c>
      <c r="CB873" s="615">
        <f t="shared" si="3627"/>
        <v>2.168857409713574E-3</v>
      </c>
      <c r="CC873" s="683">
        <f t="shared" si="3628"/>
        <v>0</v>
      </c>
      <c r="CD873" s="1324">
        <f t="shared" si="3629"/>
        <v>0</v>
      </c>
      <c r="CE873" s="1325">
        <f t="shared" si="3629"/>
        <v>0</v>
      </c>
      <c r="CF873" s="1325">
        <f t="shared" si="3629"/>
        <v>0</v>
      </c>
      <c r="CG873" s="1325">
        <f t="shared" si="3629"/>
        <v>0</v>
      </c>
      <c r="CH873" s="1325">
        <f t="shared" si="3629"/>
        <v>0</v>
      </c>
      <c r="CI873" s="1326">
        <f t="shared" si="3629"/>
        <v>0</v>
      </c>
      <c r="CJ873" s="1325">
        <f t="shared" si="3629"/>
        <v>2.9915024906600248E-3</v>
      </c>
      <c r="CK873" s="1325">
        <f t="shared" si="3629"/>
        <v>4.5622042341220415E-3</v>
      </c>
      <c r="CL873" s="1325">
        <f t="shared" si="3629"/>
        <v>4.9858374844333735E-3</v>
      </c>
      <c r="CM873" s="1325">
        <f t="shared" si="3629"/>
        <v>6.9801724782067249E-3</v>
      </c>
      <c r="CN873" s="1324">
        <f t="shared" si="3629"/>
        <v>5.6457277397260267E-2</v>
      </c>
      <c r="CO873" s="1334" t="str">
        <f t="shared" si="3630"/>
        <v/>
      </c>
      <c r="CP873" s="1335" t="str">
        <f t="shared" si="3630"/>
        <v/>
      </c>
      <c r="CQ873" s="1335">
        <f t="shared" si="3630"/>
        <v>0</v>
      </c>
      <c r="CR873" s="1335">
        <f t="shared" si="3630"/>
        <v>0</v>
      </c>
      <c r="CS873" s="1335">
        <f t="shared" si="3630"/>
        <v>0</v>
      </c>
      <c r="CT873" s="1335">
        <f t="shared" si="3630"/>
        <v>0</v>
      </c>
      <c r="CU873" s="1336">
        <f t="shared" si="3630"/>
        <v>0</v>
      </c>
      <c r="CV873" s="1336">
        <f t="shared" si="3630"/>
        <v>0</v>
      </c>
      <c r="CW873" s="1336">
        <f t="shared" si="3630"/>
        <v>0</v>
      </c>
      <c r="CX873" s="1335">
        <f t="shared" si="3630"/>
        <v>0</v>
      </c>
      <c r="CY873" s="1335">
        <f t="shared" si="3630"/>
        <v>0</v>
      </c>
      <c r="CZ873" s="1335">
        <f t="shared" si="3630"/>
        <v>0</v>
      </c>
      <c r="DA873" s="1335">
        <f t="shared" si="3630"/>
        <v>1.396034495641345E-2</v>
      </c>
      <c r="DB873" s="1335" t="str">
        <f t="shared" si="3630"/>
        <v/>
      </c>
      <c r="DC873" s="1334" t="str">
        <f t="shared" si="3630"/>
        <v/>
      </c>
      <c r="DD873" s="1392" t="str">
        <f t="shared" si="3631"/>
        <v/>
      </c>
      <c r="DE873" s="645">
        <f t="shared" si="3632"/>
        <v>17</v>
      </c>
      <c r="DF873" s="99">
        <f t="shared" si="3633"/>
        <v>11</v>
      </c>
      <c r="DG873" s="99">
        <f t="shared" si="3634"/>
        <v>11</v>
      </c>
      <c r="DH873" s="99">
        <f t="shared" si="3635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2"/>
      <c r="DR873" s="476"/>
    </row>
    <row r="874" spans="1:122" s="478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R874" si="3706">SUM(C560)</f>
        <v>0</v>
      </c>
      <c r="D874" s="1114">
        <f t="shared" si="3706"/>
        <v>0</v>
      </c>
      <c r="E874" s="1114">
        <f t="shared" si="3706"/>
        <v>0</v>
      </c>
      <c r="F874" s="1114">
        <f t="shared" si="3706"/>
        <v>0</v>
      </c>
      <c r="G874" s="1114">
        <f t="shared" si="3706"/>
        <v>0</v>
      </c>
      <c r="H874" s="1114">
        <f t="shared" si="3706"/>
        <v>0</v>
      </c>
      <c r="I874" s="1114">
        <f t="shared" si="3706"/>
        <v>0</v>
      </c>
      <c r="J874" s="1114">
        <f t="shared" si="3706"/>
        <v>0</v>
      </c>
      <c r="K874" s="1114">
        <f t="shared" si="3706"/>
        <v>0</v>
      </c>
      <c r="L874" s="1114">
        <f t="shared" si="3706"/>
        <v>0</v>
      </c>
      <c r="M874" s="1114">
        <f t="shared" si="3706"/>
        <v>0</v>
      </c>
      <c r="N874" s="1114">
        <f t="shared" si="3706"/>
        <v>0</v>
      </c>
      <c r="O874" s="1114">
        <f t="shared" si="3706"/>
        <v>0</v>
      </c>
      <c r="P874" s="1114">
        <f t="shared" si="3706"/>
        <v>0</v>
      </c>
      <c r="Q874" s="1114">
        <f t="shared" si="3706"/>
        <v>0</v>
      </c>
      <c r="R874" s="1114">
        <f t="shared" si="3706"/>
        <v>0</v>
      </c>
      <c r="S874" s="799"/>
      <c r="T874" s="1114">
        <f>SUM(T560)</f>
        <v>0</v>
      </c>
      <c r="U874" s="1114">
        <f t="shared" ref="U874:AD874" si="3707">SUM(U560)</f>
        <v>2.6069738480697388E-3</v>
      </c>
      <c r="V874" s="1114">
        <f t="shared" si="3707"/>
        <v>0</v>
      </c>
      <c r="W874" s="1114">
        <f t="shared" si="3707"/>
        <v>0</v>
      </c>
      <c r="X874" s="1114">
        <f t="shared" si="3707"/>
        <v>0</v>
      </c>
      <c r="Y874" s="1114">
        <f t="shared" si="3707"/>
        <v>0</v>
      </c>
      <c r="Z874" s="1114">
        <f t="shared" si="3707"/>
        <v>0</v>
      </c>
      <c r="AA874" s="1114">
        <f t="shared" si="3707"/>
        <v>0</v>
      </c>
      <c r="AB874" s="1114">
        <f t="shared" si="3707"/>
        <v>0</v>
      </c>
      <c r="AC874" s="1114">
        <f t="shared" si="3707"/>
        <v>0</v>
      </c>
      <c r="AD874" s="1114">
        <f t="shared" si="3707"/>
        <v>0</v>
      </c>
      <c r="AE874" s="1114"/>
      <c r="AF874" s="1114"/>
      <c r="AG874" s="1114"/>
      <c r="AH874" s="1114"/>
      <c r="AI874" s="1114"/>
      <c r="AJ874" s="1114"/>
      <c r="AK874" s="799"/>
      <c r="AL874" s="1114">
        <f>SUM(AL560)</f>
        <v>0</v>
      </c>
      <c r="AM874" s="1114">
        <f t="shared" ref="AM874:AV874" si="3708">SUM(AM560)</f>
        <v>2.6069738480697383E-4</v>
      </c>
      <c r="AN874" s="1114">
        <f t="shared" si="3708"/>
        <v>0</v>
      </c>
      <c r="AO874" s="1114">
        <f t="shared" si="3708"/>
        <v>1.8621241771926705E-4</v>
      </c>
      <c r="AP874" s="1114">
        <f t="shared" si="3708"/>
        <v>1.8621241771926705E-4</v>
      </c>
      <c r="AQ874" s="1114">
        <f t="shared" si="3708"/>
        <v>0</v>
      </c>
      <c r="AR874" s="1114">
        <f t="shared" si="3708"/>
        <v>0</v>
      </c>
      <c r="AS874" s="1114">
        <f t="shared" si="3708"/>
        <v>0</v>
      </c>
      <c r="AT874" s="1114">
        <f t="shared" si="3708"/>
        <v>3.1283686176836862E-3</v>
      </c>
      <c r="AU874" s="1114">
        <f t="shared" si="3708"/>
        <v>0</v>
      </c>
      <c r="AV874" s="1114">
        <f t="shared" si="3708"/>
        <v>0</v>
      </c>
      <c r="AW874" s="1114"/>
      <c r="AX874" s="1114"/>
      <c r="AY874" s="1114"/>
      <c r="AZ874" s="1114"/>
      <c r="BA874" s="1114"/>
      <c r="BB874" s="1114"/>
      <c r="BC874" s="799"/>
      <c r="BD874" s="1114">
        <f>SUM(BD560)</f>
        <v>1.5641843088418431E-3</v>
      </c>
      <c r="BE874" s="1114">
        <f t="shared" ref="BE874:BN874" si="3709">SUM(BE560)</f>
        <v>5.2139476961394777E-3</v>
      </c>
      <c r="BF874" s="1114">
        <f t="shared" si="3709"/>
        <v>3.1283686176836862E-3</v>
      </c>
      <c r="BG874" s="1114">
        <f t="shared" si="3709"/>
        <v>2.6069738480697388E-3</v>
      </c>
      <c r="BH874" s="1114">
        <f t="shared" si="3709"/>
        <v>3.1283686176836862E-3</v>
      </c>
      <c r="BI874" s="1114">
        <f t="shared" si="3709"/>
        <v>5.2139476961394777E-3</v>
      </c>
      <c r="BJ874" s="1114">
        <f t="shared" si="3709"/>
        <v>2.6069738480697388E-3</v>
      </c>
      <c r="BK874" s="1114">
        <f t="shared" si="3709"/>
        <v>1.9552303860523039E-3</v>
      </c>
      <c r="BL874" s="1114">
        <f t="shared" si="3709"/>
        <v>2.6069738480697388E-3</v>
      </c>
      <c r="BM874" s="1114">
        <f t="shared" si="3709"/>
        <v>3.9104607721046078E-3</v>
      </c>
      <c r="BN874" s="1114">
        <f t="shared" si="3709"/>
        <v>1.9552303860523039E-3</v>
      </c>
      <c r="BO874" s="1114"/>
      <c r="BP874" s="1114"/>
      <c r="BQ874" s="1114"/>
      <c r="BR874" s="1114"/>
      <c r="BS874" s="1114"/>
      <c r="BT874" s="1114"/>
      <c r="BU874" s="799"/>
      <c r="BV874" s="1114">
        <f t="shared" ref="BV874:BY874" si="3710">SUM(BV560)</f>
        <v>0</v>
      </c>
      <c r="BW874" s="1114">
        <f t="shared" si="3710"/>
        <v>0</v>
      </c>
      <c r="BX874" s="1568">
        <f t="shared" si="3710"/>
        <v>2.6069738480697388E-3</v>
      </c>
      <c r="BY874" s="1114">
        <f t="shared" si="3710"/>
        <v>2.6069738480697388E-3</v>
      </c>
      <c r="BZ874" s="615">
        <f t="shared" si="3625"/>
        <v>0</v>
      </c>
      <c r="CA874" s="615">
        <f t="shared" si="3626"/>
        <v>0</v>
      </c>
      <c r="CB874" s="615">
        <f t="shared" si="3627"/>
        <v>7.034691336061199E-5</v>
      </c>
      <c r="CC874" s="683">
        <f t="shared" si="3628"/>
        <v>3.0125031133250314E-3</v>
      </c>
      <c r="CD874" s="1324">
        <f t="shared" si="3629"/>
        <v>0</v>
      </c>
      <c r="CE874" s="1325">
        <f t="shared" si="3629"/>
        <v>0</v>
      </c>
      <c r="CF874" s="1325">
        <f t="shared" si="3629"/>
        <v>0</v>
      </c>
      <c r="CG874" s="1325">
        <f t="shared" si="3629"/>
        <v>0</v>
      </c>
      <c r="CH874" s="1325">
        <f t="shared" si="3629"/>
        <v>0</v>
      </c>
      <c r="CI874" s="1326">
        <f t="shared" si="3629"/>
        <v>0</v>
      </c>
      <c r="CJ874" s="1325">
        <f t="shared" si="3629"/>
        <v>0</v>
      </c>
      <c r="CK874" s="1325">
        <f t="shared" si="3629"/>
        <v>1.8621241771926705E-4</v>
      </c>
      <c r="CL874" s="1325">
        <f t="shared" si="3629"/>
        <v>1.8621241771926705E-4</v>
      </c>
      <c r="CM874" s="1325">
        <f t="shared" si="3629"/>
        <v>2.6069738480697383E-4</v>
      </c>
      <c r="CN874" s="1324">
        <f t="shared" si="3629"/>
        <v>3.1283686176836862E-3</v>
      </c>
      <c r="CO874" s="1334" t="str">
        <f t="shared" si="3630"/>
        <v/>
      </c>
      <c r="CP874" s="1335" t="str">
        <f t="shared" si="3630"/>
        <v/>
      </c>
      <c r="CQ874" s="1335">
        <f t="shared" si="3630"/>
        <v>1.5641843088418431E-3</v>
      </c>
      <c r="CR874" s="1335">
        <f t="shared" si="3630"/>
        <v>1.9552303860523039E-3</v>
      </c>
      <c r="CS874" s="1335">
        <f t="shared" si="3630"/>
        <v>1.9552303860523039E-3</v>
      </c>
      <c r="CT874" s="1335">
        <f t="shared" si="3630"/>
        <v>2.6069738480697388E-3</v>
      </c>
      <c r="CU874" s="1336">
        <f t="shared" si="3630"/>
        <v>2.6069738480697388E-3</v>
      </c>
      <c r="CV874" s="1336">
        <f t="shared" si="3630"/>
        <v>2.6069738480697388E-3</v>
      </c>
      <c r="CW874" s="1336">
        <f t="shared" si="3630"/>
        <v>3.1283686176836862E-3</v>
      </c>
      <c r="CX874" s="1335">
        <f t="shared" si="3630"/>
        <v>3.1283686176836862E-3</v>
      </c>
      <c r="CY874" s="1335">
        <f t="shared" si="3630"/>
        <v>3.9104607721046078E-3</v>
      </c>
      <c r="CZ874" s="1335">
        <f t="shared" si="3630"/>
        <v>5.2139476961394777E-3</v>
      </c>
      <c r="DA874" s="1335">
        <f t="shared" si="3630"/>
        <v>5.2139476961394777E-3</v>
      </c>
      <c r="DB874" s="1335" t="str">
        <f t="shared" si="3630"/>
        <v/>
      </c>
      <c r="DC874" s="1334" t="str">
        <f t="shared" ref="DC874:DC887" si="371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631"/>
        <v/>
      </c>
      <c r="DE874" s="645">
        <f t="shared" si="3632"/>
        <v>17</v>
      </c>
      <c r="DF874" s="99">
        <f t="shared" si="3633"/>
        <v>11</v>
      </c>
      <c r="DG874" s="99">
        <f t="shared" si="3634"/>
        <v>11</v>
      </c>
      <c r="DH874" s="99">
        <f t="shared" si="3635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2"/>
      <c r="DR874" s="476"/>
    </row>
    <row r="875" spans="1:122" s="478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R875" si="3712">SUM(C566)</f>
        <v>0</v>
      </c>
      <c r="D875" s="1114">
        <f t="shared" si="3712"/>
        <v>0</v>
      </c>
      <c r="E875" s="1114">
        <f t="shared" si="3712"/>
        <v>0</v>
      </c>
      <c r="F875" s="1114">
        <f t="shared" si="3712"/>
        <v>0</v>
      </c>
      <c r="G875" s="1114">
        <f t="shared" si="3712"/>
        <v>0</v>
      </c>
      <c r="H875" s="1114">
        <f t="shared" si="3712"/>
        <v>0</v>
      </c>
      <c r="I875" s="1114">
        <f t="shared" si="3712"/>
        <v>0</v>
      </c>
      <c r="J875" s="1114">
        <f t="shared" si="3712"/>
        <v>0</v>
      </c>
      <c r="K875" s="1114">
        <f t="shared" si="3712"/>
        <v>0</v>
      </c>
      <c r="L875" s="1114">
        <f t="shared" si="3712"/>
        <v>0</v>
      </c>
      <c r="M875" s="1114">
        <f t="shared" si="3712"/>
        <v>0</v>
      </c>
      <c r="N875" s="1114">
        <f t="shared" si="3712"/>
        <v>0</v>
      </c>
      <c r="O875" s="1114">
        <f t="shared" si="3712"/>
        <v>0</v>
      </c>
      <c r="P875" s="1114">
        <f t="shared" si="3712"/>
        <v>0</v>
      </c>
      <c r="Q875" s="1114">
        <f t="shared" si="3712"/>
        <v>0</v>
      </c>
      <c r="R875" s="1114">
        <f t="shared" si="3712"/>
        <v>0</v>
      </c>
      <c r="S875" s="799"/>
      <c r="T875" s="1114">
        <f>SUM(T566)</f>
        <v>0</v>
      </c>
      <c r="U875" s="1114">
        <f t="shared" ref="U875:AD875" si="3713">SUM(U566)</f>
        <v>1.2513474470734745E-2</v>
      </c>
      <c r="V875" s="1114">
        <f t="shared" si="3713"/>
        <v>0</v>
      </c>
      <c r="W875" s="1114">
        <f t="shared" si="3713"/>
        <v>0</v>
      </c>
      <c r="X875" s="1114">
        <f t="shared" si="3713"/>
        <v>0</v>
      </c>
      <c r="Y875" s="1114">
        <f t="shared" si="3713"/>
        <v>0</v>
      </c>
      <c r="Z875" s="1114">
        <f t="shared" si="3713"/>
        <v>0</v>
      </c>
      <c r="AA875" s="1114">
        <f t="shared" si="3713"/>
        <v>0</v>
      </c>
      <c r="AB875" s="1114">
        <f t="shared" si="3713"/>
        <v>0</v>
      </c>
      <c r="AC875" s="1114">
        <f t="shared" si="3713"/>
        <v>0</v>
      </c>
      <c r="AD875" s="1114">
        <f t="shared" si="3713"/>
        <v>0</v>
      </c>
      <c r="AE875" s="1114"/>
      <c r="AF875" s="1114"/>
      <c r="AG875" s="1114"/>
      <c r="AH875" s="1114"/>
      <c r="AI875" s="1114"/>
      <c r="AJ875" s="1114"/>
      <c r="AK875" s="799"/>
      <c r="AL875" s="1114">
        <f>SUM(AL566)</f>
        <v>6.5695740971357421E-3</v>
      </c>
      <c r="AM875" s="1114">
        <f t="shared" ref="AM875:AV875" si="3714">SUM(AM566)</f>
        <v>8.7594321295143211E-4</v>
      </c>
      <c r="AN875" s="1114">
        <f t="shared" si="3714"/>
        <v>0</v>
      </c>
      <c r="AO875" s="1114">
        <f t="shared" si="3714"/>
        <v>6.2567372353673724E-4</v>
      </c>
      <c r="AP875" s="1114">
        <f t="shared" si="3714"/>
        <v>6.2567372353673724E-4</v>
      </c>
      <c r="AQ875" s="1114">
        <f t="shared" si="3714"/>
        <v>0</v>
      </c>
      <c r="AR875" s="1114">
        <f t="shared" si="3714"/>
        <v>0</v>
      </c>
      <c r="AS875" s="1114">
        <f t="shared" si="3714"/>
        <v>0</v>
      </c>
      <c r="AT875" s="1114">
        <f t="shared" si="3714"/>
        <v>1.0511318555417187E-2</v>
      </c>
      <c r="AU875" s="1114">
        <f t="shared" si="3714"/>
        <v>0</v>
      </c>
      <c r="AV875" s="1114">
        <f t="shared" si="3714"/>
        <v>0</v>
      </c>
      <c r="AW875" s="1114"/>
      <c r="AX875" s="1114"/>
      <c r="AY875" s="1114"/>
      <c r="AZ875" s="1114"/>
      <c r="BA875" s="1114"/>
      <c r="BB875" s="1114"/>
      <c r="BC875" s="799"/>
      <c r="BD875" s="1114">
        <f>SUM(BD566)</f>
        <v>1.2513474470734745E-2</v>
      </c>
      <c r="BE875" s="1114">
        <f t="shared" ref="BE875:BN875" si="3715">SUM(BE566)</f>
        <v>2.5026948941469489E-2</v>
      </c>
      <c r="BF875" s="1114">
        <f t="shared" si="3715"/>
        <v>1.5016169364881694E-2</v>
      </c>
      <c r="BG875" s="1114">
        <f t="shared" si="3715"/>
        <v>1.2513474470734745E-2</v>
      </c>
      <c r="BH875" s="1114">
        <f t="shared" si="3715"/>
        <v>1.5016169364881694E-2</v>
      </c>
      <c r="BI875" s="1114">
        <f t="shared" si="3715"/>
        <v>2.5026948941469489E-2</v>
      </c>
      <c r="BJ875" s="1114">
        <f t="shared" si="3715"/>
        <v>1.2513474470734745E-2</v>
      </c>
      <c r="BK875" s="1114">
        <f t="shared" si="3715"/>
        <v>9.3851058530510581E-3</v>
      </c>
      <c r="BL875" s="1114">
        <f t="shared" si="3715"/>
        <v>1.2513474470734745E-2</v>
      </c>
      <c r="BM875" s="1114">
        <f t="shared" si="3715"/>
        <v>1.8770211706102116E-2</v>
      </c>
      <c r="BN875" s="1114">
        <f t="shared" si="3715"/>
        <v>9.3851058530510581E-3</v>
      </c>
      <c r="BO875" s="1114"/>
      <c r="BP875" s="1114"/>
      <c r="BQ875" s="1114"/>
      <c r="BR875" s="1114"/>
      <c r="BS875" s="1114"/>
      <c r="BT875" s="1114"/>
      <c r="BU875" s="799"/>
      <c r="BV875" s="1114">
        <f t="shared" ref="BV875:BY875" si="3716">SUM(BV566)</f>
        <v>0</v>
      </c>
      <c r="BW875" s="1114">
        <f t="shared" si="3716"/>
        <v>0</v>
      </c>
      <c r="BX875" s="1568">
        <f t="shared" si="3716"/>
        <v>8.7594321295143204E-3</v>
      </c>
      <c r="BY875" s="1114">
        <f t="shared" si="3716"/>
        <v>1.2513474470734745E-2</v>
      </c>
      <c r="BZ875" s="615">
        <f t="shared" si="3625"/>
        <v>0</v>
      </c>
      <c r="CA875" s="615">
        <f t="shared" si="3626"/>
        <v>0</v>
      </c>
      <c r="CB875" s="615">
        <f t="shared" si="3627"/>
        <v>9.6631830635118322E-4</v>
      </c>
      <c r="CC875" s="683">
        <f t="shared" si="3628"/>
        <v>1.4807611457036114E-2</v>
      </c>
      <c r="CD875" s="1324">
        <f t="shared" ref="CD875:CN887" si="371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5">
        <f t="shared" si="3717"/>
        <v>0</v>
      </c>
      <c r="CF875" s="1325">
        <f t="shared" si="3717"/>
        <v>0</v>
      </c>
      <c r="CG875" s="1325">
        <f t="shared" si="3717"/>
        <v>0</v>
      </c>
      <c r="CH875" s="1325">
        <f t="shared" si="3717"/>
        <v>0</v>
      </c>
      <c r="CI875" s="1326">
        <f t="shared" si="3717"/>
        <v>0</v>
      </c>
      <c r="CJ875" s="1325">
        <f t="shared" si="3717"/>
        <v>6.2567372353673724E-4</v>
      </c>
      <c r="CK875" s="1325">
        <f t="shared" si="3717"/>
        <v>6.2567372353673724E-4</v>
      </c>
      <c r="CL875" s="1325">
        <f t="shared" si="3717"/>
        <v>8.7594321295143211E-4</v>
      </c>
      <c r="CM875" s="1325">
        <f t="shared" si="3717"/>
        <v>6.5695740971357421E-3</v>
      </c>
      <c r="CN875" s="1324">
        <f t="shared" si="3717"/>
        <v>1.0511318555417187E-2</v>
      </c>
      <c r="CO875" s="1334" t="str">
        <f t="shared" ref="CO875:DB887" si="3718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5" t="str">
        <f t="shared" si="3718"/>
        <v/>
      </c>
      <c r="CQ875" s="1335">
        <f t="shared" si="3718"/>
        <v>9.3851058530510581E-3</v>
      </c>
      <c r="CR875" s="1335">
        <f t="shared" si="3718"/>
        <v>9.3851058530510581E-3</v>
      </c>
      <c r="CS875" s="1335">
        <f t="shared" si="3718"/>
        <v>1.2513474470734745E-2</v>
      </c>
      <c r="CT875" s="1335">
        <f t="shared" si="3718"/>
        <v>1.2513474470734745E-2</v>
      </c>
      <c r="CU875" s="1336">
        <f t="shared" si="3718"/>
        <v>1.2513474470734745E-2</v>
      </c>
      <c r="CV875" s="1336">
        <f t="shared" si="3718"/>
        <v>1.2513474470734745E-2</v>
      </c>
      <c r="CW875" s="1336">
        <f t="shared" si="3718"/>
        <v>1.5016169364881694E-2</v>
      </c>
      <c r="CX875" s="1335">
        <f t="shared" si="3718"/>
        <v>1.5016169364881694E-2</v>
      </c>
      <c r="CY875" s="1335">
        <f t="shared" si="3718"/>
        <v>1.8770211706102116E-2</v>
      </c>
      <c r="CZ875" s="1335">
        <f t="shared" si="3718"/>
        <v>2.5026948941469489E-2</v>
      </c>
      <c r="DA875" s="1335">
        <f t="shared" si="3718"/>
        <v>2.5026948941469489E-2</v>
      </c>
      <c r="DB875" s="1335" t="str">
        <f t="shared" si="3718"/>
        <v/>
      </c>
      <c r="DC875" s="1334" t="str">
        <f t="shared" si="3711"/>
        <v/>
      </c>
      <c r="DD875" s="1392" t="str">
        <f t="shared" si="3631"/>
        <v/>
      </c>
      <c r="DE875" s="645">
        <f t="shared" si="3632"/>
        <v>17</v>
      </c>
      <c r="DF875" s="99">
        <f t="shared" si="3633"/>
        <v>11</v>
      </c>
      <c r="DG875" s="99">
        <f t="shared" si="3634"/>
        <v>11</v>
      </c>
      <c r="DH875" s="99">
        <f t="shared" si="3635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2"/>
      <c r="DR875" s="476"/>
    </row>
    <row r="876" spans="1:122" s="478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R876" si="3719">SUM(C572)</f>
        <v>0</v>
      </c>
      <c r="D876" s="1114">
        <f t="shared" si="3719"/>
        <v>0</v>
      </c>
      <c r="E876" s="1114">
        <f t="shared" si="3719"/>
        <v>0</v>
      </c>
      <c r="F876" s="1114">
        <f t="shared" si="3719"/>
        <v>0</v>
      </c>
      <c r="G876" s="1114">
        <f t="shared" si="3719"/>
        <v>0</v>
      </c>
      <c r="H876" s="1114">
        <f t="shared" si="3719"/>
        <v>0</v>
      </c>
      <c r="I876" s="1114">
        <f t="shared" si="3719"/>
        <v>0</v>
      </c>
      <c r="J876" s="1114">
        <f t="shared" si="3719"/>
        <v>0</v>
      </c>
      <c r="K876" s="1114">
        <f t="shared" si="3719"/>
        <v>0</v>
      </c>
      <c r="L876" s="1114">
        <f t="shared" si="3719"/>
        <v>0</v>
      </c>
      <c r="M876" s="1114">
        <f t="shared" si="3719"/>
        <v>0</v>
      </c>
      <c r="N876" s="1114">
        <f t="shared" si="3719"/>
        <v>0</v>
      </c>
      <c r="O876" s="1114">
        <f t="shared" si="3719"/>
        <v>0</v>
      </c>
      <c r="P876" s="1114">
        <f t="shared" si="3719"/>
        <v>0</v>
      </c>
      <c r="Q876" s="1114">
        <f t="shared" si="3719"/>
        <v>0</v>
      </c>
      <c r="R876" s="1114">
        <f t="shared" si="3719"/>
        <v>0</v>
      </c>
      <c r="S876" s="799"/>
      <c r="T876" s="1114">
        <f>SUM(T572)</f>
        <v>0</v>
      </c>
      <c r="U876" s="1114">
        <f t="shared" ref="U876:AD876" si="3720">SUM(U572)</f>
        <v>0</v>
      </c>
      <c r="V876" s="1114">
        <f t="shared" si="3720"/>
        <v>0</v>
      </c>
      <c r="W876" s="1114">
        <f t="shared" si="3720"/>
        <v>0</v>
      </c>
      <c r="X876" s="1114">
        <f t="shared" si="3720"/>
        <v>0</v>
      </c>
      <c r="Y876" s="1114">
        <f t="shared" si="3720"/>
        <v>0</v>
      </c>
      <c r="Z876" s="1114">
        <f t="shared" si="3720"/>
        <v>0</v>
      </c>
      <c r="AA876" s="1114">
        <f t="shared" si="3720"/>
        <v>0</v>
      </c>
      <c r="AB876" s="1114">
        <f t="shared" si="3720"/>
        <v>0</v>
      </c>
      <c r="AC876" s="1114">
        <f t="shared" si="3720"/>
        <v>0</v>
      </c>
      <c r="AD876" s="1114">
        <f t="shared" si="3720"/>
        <v>0</v>
      </c>
      <c r="AE876" s="1114"/>
      <c r="AF876" s="1114"/>
      <c r="AG876" s="1114"/>
      <c r="AH876" s="1114"/>
      <c r="AI876" s="1114"/>
      <c r="AJ876" s="1114"/>
      <c r="AK876" s="799"/>
      <c r="AL876" s="1114">
        <f>SUM(AL572)</f>
        <v>0</v>
      </c>
      <c r="AM876" s="1114">
        <f t="shared" ref="AM876:AV876" si="3721">SUM(AM572)</f>
        <v>0</v>
      </c>
      <c r="AN876" s="1114">
        <f t="shared" si="3721"/>
        <v>0</v>
      </c>
      <c r="AO876" s="1114">
        <f t="shared" si="3721"/>
        <v>0</v>
      </c>
      <c r="AP876" s="1114">
        <f t="shared" si="3721"/>
        <v>0</v>
      </c>
      <c r="AQ876" s="1114">
        <f t="shared" si="3721"/>
        <v>0</v>
      </c>
      <c r="AR876" s="1114">
        <f t="shared" si="3721"/>
        <v>0</v>
      </c>
      <c r="AS876" s="1114">
        <f t="shared" si="3721"/>
        <v>0</v>
      </c>
      <c r="AT876" s="1114">
        <f t="shared" si="3721"/>
        <v>0</v>
      </c>
      <c r="AU876" s="1114">
        <f t="shared" si="3721"/>
        <v>0</v>
      </c>
      <c r="AV876" s="1114">
        <f t="shared" si="3721"/>
        <v>0</v>
      </c>
      <c r="AW876" s="1114"/>
      <c r="AX876" s="1114"/>
      <c r="AY876" s="1114"/>
      <c r="AZ876" s="1114"/>
      <c r="BA876" s="1114"/>
      <c r="BB876" s="1114"/>
      <c r="BC876" s="799"/>
      <c r="BD876" s="1114">
        <f>SUM(BD572)</f>
        <v>0</v>
      </c>
      <c r="BE876" s="1114">
        <f t="shared" ref="BE876:BN876" si="3722">SUM(BE572)</f>
        <v>0</v>
      </c>
      <c r="BF876" s="1114">
        <f t="shared" si="3722"/>
        <v>0</v>
      </c>
      <c r="BG876" s="1114">
        <f t="shared" si="3722"/>
        <v>0</v>
      </c>
      <c r="BH876" s="1114">
        <f t="shared" si="3722"/>
        <v>0</v>
      </c>
      <c r="BI876" s="1114">
        <f t="shared" si="3722"/>
        <v>0</v>
      </c>
      <c r="BJ876" s="1114">
        <f t="shared" si="3722"/>
        <v>0</v>
      </c>
      <c r="BK876" s="1114">
        <f t="shared" si="3722"/>
        <v>0</v>
      </c>
      <c r="BL876" s="1114">
        <f t="shared" si="3722"/>
        <v>0</v>
      </c>
      <c r="BM876" s="1114">
        <f t="shared" si="3722"/>
        <v>0</v>
      </c>
      <c r="BN876" s="1114">
        <f t="shared" si="3722"/>
        <v>0</v>
      </c>
      <c r="BO876" s="1114"/>
      <c r="BP876" s="1114"/>
      <c r="BQ876" s="1114"/>
      <c r="BR876" s="1114"/>
      <c r="BS876" s="1114"/>
      <c r="BT876" s="1114"/>
      <c r="BU876" s="799"/>
      <c r="BV876" s="1114">
        <f t="shared" ref="BV876:BY876" si="3723">SUM(BV572)</f>
        <v>0</v>
      </c>
      <c r="BW876" s="1114">
        <f t="shared" si="3723"/>
        <v>0</v>
      </c>
      <c r="BX876" s="1568">
        <f t="shared" si="3723"/>
        <v>0</v>
      </c>
      <c r="BY876" s="1114">
        <f t="shared" si="3723"/>
        <v>0</v>
      </c>
      <c r="BZ876" s="615">
        <f t="shared" si="3625"/>
        <v>0</v>
      </c>
      <c r="CA876" s="615">
        <f t="shared" si="3626"/>
        <v>0</v>
      </c>
      <c r="CB876" s="615">
        <f t="shared" si="3627"/>
        <v>0</v>
      </c>
      <c r="CC876" s="683">
        <f t="shared" si="3628"/>
        <v>0</v>
      </c>
      <c r="CD876" s="1324">
        <f t="shared" si="3717"/>
        <v>0</v>
      </c>
      <c r="CE876" s="1325">
        <f t="shared" si="3717"/>
        <v>0</v>
      </c>
      <c r="CF876" s="1325">
        <f t="shared" si="3717"/>
        <v>0</v>
      </c>
      <c r="CG876" s="1325">
        <f t="shared" si="3717"/>
        <v>0</v>
      </c>
      <c r="CH876" s="1325">
        <f t="shared" si="3717"/>
        <v>0</v>
      </c>
      <c r="CI876" s="1326">
        <f t="shared" si="3717"/>
        <v>0</v>
      </c>
      <c r="CJ876" s="1325">
        <f t="shared" si="3717"/>
        <v>0</v>
      </c>
      <c r="CK876" s="1325">
        <f t="shared" si="3717"/>
        <v>0</v>
      </c>
      <c r="CL876" s="1325">
        <f t="shared" si="3717"/>
        <v>0</v>
      </c>
      <c r="CM876" s="1325">
        <f t="shared" si="3717"/>
        <v>0</v>
      </c>
      <c r="CN876" s="1324">
        <f t="shared" si="3717"/>
        <v>0</v>
      </c>
      <c r="CO876" s="1334" t="str">
        <f t="shared" si="3718"/>
        <v/>
      </c>
      <c r="CP876" s="1335" t="str">
        <f t="shared" si="3718"/>
        <v/>
      </c>
      <c r="CQ876" s="1335">
        <f t="shared" si="3718"/>
        <v>0</v>
      </c>
      <c r="CR876" s="1335">
        <f t="shared" si="3718"/>
        <v>0</v>
      </c>
      <c r="CS876" s="1335">
        <f t="shared" si="3718"/>
        <v>0</v>
      </c>
      <c r="CT876" s="1335">
        <f t="shared" si="3718"/>
        <v>0</v>
      </c>
      <c r="CU876" s="1336">
        <f t="shared" si="3718"/>
        <v>0</v>
      </c>
      <c r="CV876" s="1336">
        <f t="shared" si="3718"/>
        <v>0</v>
      </c>
      <c r="CW876" s="1336">
        <f t="shared" si="3718"/>
        <v>0</v>
      </c>
      <c r="CX876" s="1335">
        <f t="shared" si="3718"/>
        <v>0</v>
      </c>
      <c r="CY876" s="1335">
        <f t="shared" si="3718"/>
        <v>0</v>
      </c>
      <c r="CZ876" s="1335">
        <f t="shared" si="3718"/>
        <v>0</v>
      </c>
      <c r="DA876" s="1335">
        <f t="shared" si="3718"/>
        <v>0</v>
      </c>
      <c r="DB876" s="1335" t="str">
        <f t="shared" si="3718"/>
        <v/>
      </c>
      <c r="DC876" s="1334" t="str">
        <f t="shared" si="3711"/>
        <v/>
      </c>
      <c r="DD876" s="1392" t="str">
        <f t="shared" si="3631"/>
        <v/>
      </c>
      <c r="DE876" s="645">
        <f t="shared" si="3632"/>
        <v>17</v>
      </c>
      <c r="DF876" s="99">
        <f t="shared" si="3633"/>
        <v>11</v>
      </c>
      <c r="DG876" s="99">
        <f t="shared" si="3634"/>
        <v>11</v>
      </c>
      <c r="DH876" s="99">
        <f t="shared" si="3635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2"/>
      <c r="DR876" s="476"/>
    </row>
    <row r="877" spans="1:122" s="478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R877" si="3724">SUM(C578)</f>
        <v>0</v>
      </c>
      <c r="D877" s="1114">
        <f t="shared" si="3724"/>
        <v>0</v>
      </c>
      <c r="E877" s="1114">
        <f t="shared" si="3724"/>
        <v>0</v>
      </c>
      <c r="F877" s="1114">
        <f t="shared" si="3724"/>
        <v>0</v>
      </c>
      <c r="G877" s="1114">
        <f t="shared" si="3724"/>
        <v>0</v>
      </c>
      <c r="H877" s="1114">
        <f t="shared" si="3724"/>
        <v>0</v>
      </c>
      <c r="I877" s="1114">
        <f t="shared" si="3724"/>
        <v>0</v>
      </c>
      <c r="J877" s="1114">
        <f t="shared" si="3724"/>
        <v>0</v>
      </c>
      <c r="K877" s="1114">
        <f t="shared" si="3724"/>
        <v>0</v>
      </c>
      <c r="L877" s="1114">
        <f t="shared" si="3724"/>
        <v>0</v>
      </c>
      <c r="M877" s="1114">
        <f t="shared" si="3724"/>
        <v>0</v>
      </c>
      <c r="N877" s="1114">
        <f t="shared" si="3724"/>
        <v>0</v>
      </c>
      <c r="O877" s="1114">
        <f t="shared" si="3724"/>
        <v>0</v>
      </c>
      <c r="P877" s="1114">
        <f t="shared" si="3724"/>
        <v>0</v>
      </c>
      <c r="Q877" s="1114">
        <f t="shared" si="3724"/>
        <v>0</v>
      </c>
      <c r="R877" s="1114">
        <f t="shared" si="3724"/>
        <v>0</v>
      </c>
      <c r="S877" s="799"/>
      <c r="T877" s="1114">
        <f>SUM(T578)</f>
        <v>0</v>
      </c>
      <c r="U877" s="1114">
        <f t="shared" ref="U877:AD877" si="3725">SUM(U578)</f>
        <v>0</v>
      </c>
      <c r="V877" s="1114">
        <f t="shared" si="3725"/>
        <v>0</v>
      </c>
      <c r="W877" s="1114">
        <f t="shared" si="3725"/>
        <v>0</v>
      </c>
      <c r="X877" s="1114">
        <f t="shared" si="3725"/>
        <v>0</v>
      </c>
      <c r="Y877" s="1114">
        <f t="shared" si="3725"/>
        <v>0</v>
      </c>
      <c r="Z877" s="1114">
        <f t="shared" si="3725"/>
        <v>0</v>
      </c>
      <c r="AA877" s="1114">
        <f t="shared" si="3725"/>
        <v>0</v>
      </c>
      <c r="AB877" s="1114">
        <f t="shared" si="3725"/>
        <v>0</v>
      </c>
      <c r="AC877" s="1114">
        <f t="shared" si="3725"/>
        <v>0</v>
      </c>
      <c r="AD877" s="1114">
        <f t="shared" si="3725"/>
        <v>0</v>
      </c>
      <c r="AE877" s="1114"/>
      <c r="AF877" s="1114"/>
      <c r="AG877" s="1114"/>
      <c r="AH877" s="1114"/>
      <c r="AI877" s="1114"/>
      <c r="AJ877" s="1114"/>
      <c r="AK877" s="799"/>
      <c r="AL877" s="1114">
        <f>SUM(AL578)</f>
        <v>1.0792871731008716E-2</v>
      </c>
      <c r="AM877" s="1114">
        <f t="shared" ref="AM877:AV877" si="3726">SUM(AM578)</f>
        <v>3.4537189539227894E-2</v>
      </c>
      <c r="AN877" s="1114">
        <f t="shared" si="3726"/>
        <v>0</v>
      </c>
      <c r="AO877" s="1114">
        <f t="shared" si="3726"/>
        <v>0</v>
      </c>
      <c r="AP877" s="1114">
        <f t="shared" si="3726"/>
        <v>7.7091940935776551E-3</v>
      </c>
      <c r="AQ877" s="1114">
        <f t="shared" si="3726"/>
        <v>0</v>
      </c>
      <c r="AR877" s="1114">
        <f t="shared" si="3726"/>
        <v>0</v>
      </c>
      <c r="AS877" s="1114">
        <f t="shared" si="3726"/>
        <v>4.1972278953922781E-3</v>
      </c>
      <c r="AT877" s="1114">
        <f t="shared" si="3726"/>
        <v>3.597623910336239E-3</v>
      </c>
      <c r="AU877" s="1114">
        <f t="shared" si="3726"/>
        <v>3.7004131649172746E-2</v>
      </c>
      <c r="AV877" s="1114">
        <f t="shared" si="3726"/>
        <v>0</v>
      </c>
      <c r="AW877" s="1114"/>
      <c r="AX877" s="1114"/>
      <c r="AY877" s="1114"/>
      <c r="AZ877" s="1114"/>
      <c r="BA877" s="1114"/>
      <c r="BB877" s="1114"/>
      <c r="BC877" s="799"/>
      <c r="BD877" s="1114">
        <f>SUM(BD578)</f>
        <v>0</v>
      </c>
      <c r="BE877" s="1114">
        <f t="shared" ref="BE877:BN877" si="3727">SUM(BE578)</f>
        <v>0</v>
      </c>
      <c r="BF877" s="1114">
        <f t="shared" si="3727"/>
        <v>0</v>
      </c>
      <c r="BG877" s="1114">
        <f t="shared" si="3727"/>
        <v>0</v>
      </c>
      <c r="BH877" s="1114">
        <f t="shared" si="3727"/>
        <v>0</v>
      </c>
      <c r="BI877" s="1114">
        <f t="shared" si="3727"/>
        <v>0</v>
      </c>
      <c r="BJ877" s="1114">
        <f t="shared" si="3727"/>
        <v>0</v>
      </c>
      <c r="BK877" s="1114">
        <f t="shared" si="3727"/>
        <v>0</v>
      </c>
      <c r="BL877" s="1114">
        <f t="shared" si="3727"/>
        <v>0</v>
      </c>
      <c r="BM877" s="1114">
        <f t="shared" si="3727"/>
        <v>0</v>
      </c>
      <c r="BN877" s="1114">
        <f t="shared" si="3727"/>
        <v>0</v>
      </c>
      <c r="BO877" s="1114"/>
      <c r="BP877" s="1114"/>
      <c r="BQ877" s="1114"/>
      <c r="BR877" s="1114"/>
      <c r="BS877" s="1114"/>
      <c r="BT877" s="1114"/>
      <c r="BU877" s="799"/>
      <c r="BV877" s="1114">
        <f t="shared" ref="BV877:BY877" si="3728">SUM(BV578)</f>
        <v>0</v>
      </c>
      <c r="BW877" s="1114">
        <f t="shared" si="3728"/>
        <v>0</v>
      </c>
      <c r="BX877" s="1568">
        <f t="shared" si="3728"/>
        <v>8.9940597758405971E-3</v>
      </c>
      <c r="BY877" s="1114">
        <f t="shared" si="3728"/>
        <v>0</v>
      </c>
      <c r="BZ877" s="615">
        <f t="shared" si="3625"/>
        <v>0</v>
      </c>
      <c r="CA877" s="615">
        <f t="shared" si="3626"/>
        <v>0</v>
      </c>
      <c r="CB877" s="615">
        <f t="shared" si="3627"/>
        <v>6.7593452410603097E-3</v>
      </c>
      <c r="CC877" s="683">
        <f t="shared" si="3628"/>
        <v>0</v>
      </c>
      <c r="CD877" s="1324">
        <f t="shared" si="3717"/>
        <v>0</v>
      </c>
      <c r="CE877" s="1325">
        <f t="shared" si="3717"/>
        <v>0</v>
      </c>
      <c r="CF877" s="1325">
        <f t="shared" si="3717"/>
        <v>0</v>
      </c>
      <c r="CG877" s="1325">
        <f t="shared" si="3717"/>
        <v>0</v>
      </c>
      <c r="CH877" s="1325">
        <f t="shared" si="3717"/>
        <v>0</v>
      </c>
      <c r="CI877" s="1326">
        <f t="shared" si="3717"/>
        <v>3.597623910336239E-3</v>
      </c>
      <c r="CJ877" s="1325">
        <f t="shared" si="3717"/>
        <v>4.1972278953922781E-3</v>
      </c>
      <c r="CK877" s="1325">
        <f t="shared" si="3717"/>
        <v>7.7091940935776551E-3</v>
      </c>
      <c r="CL877" s="1325">
        <f t="shared" si="3717"/>
        <v>1.0792871731008716E-2</v>
      </c>
      <c r="CM877" s="1325">
        <f t="shared" si="3717"/>
        <v>3.4537189539227894E-2</v>
      </c>
      <c r="CN877" s="1324">
        <f t="shared" si="3717"/>
        <v>3.7004131649172746E-2</v>
      </c>
      <c r="CO877" s="1334" t="str">
        <f t="shared" si="3718"/>
        <v/>
      </c>
      <c r="CP877" s="1335" t="str">
        <f t="shared" si="3718"/>
        <v/>
      </c>
      <c r="CQ877" s="1335">
        <f t="shared" si="3718"/>
        <v>0</v>
      </c>
      <c r="CR877" s="1335">
        <f t="shared" si="3718"/>
        <v>0</v>
      </c>
      <c r="CS877" s="1335">
        <f t="shared" si="3718"/>
        <v>0</v>
      </c>
      <c r="CT877" s="1335">
        <f t="shared" si="3718"/>
        <v>0</v>
      </c>
      <c r="CU877" s="1336">
        <f t="shared" si="3718"/>
        <v>0</v>
      </c>
      <c r="CV877" s="1336">
        <f t="shared" si="3718"/>
        <v>0</v>
      </c>
      <c r="CW877" s="1336">
        <f t="shared" si="3718"/>
        <v>0</v>
      </c>
      <c r="CX877" s="1335">
        <f t="shared" si="3718"/>
        <v>0</v>
      </c>
      <c r="CY877" s="1335">
        <f t="shared" si="3718"/>
        <v>0</v>
      </c>
      <c r="CZ877" s="1335">
        <f t="shared" si="3718"/>
        <v>0</v>
      </c>
      <c r="DA877" s="1335">
        <f t="shared" si="3718"/>
        <v>0</v>
      </c>
      <c r="DB877" s="1335" t="str">
        <f t="shared" si="3718"/>
        <v/>
      </c>
      <c r="DC877" s="1334" t="str">
        <f t="shared" si="3711"/>
        <v/>
      </c>
      <c r="DD877" s="1392" t="str">
        <f t="shared" si="3631"/>
        <v/>
      </c>
      <c r="DE877" s="645">
        <f t="shared" si="3632"/>
        <v>17</v>
      </c>
      <c r="DF877" s="99">
        <f t="shared" si="3633"/>
        <v>11</v>
      </c>
      <c r="DG877" s="99">
        <f t="shared" si="3634"/>
        <v>11</v>
      </c>
      <c r="DH877" s="99">
        <f t="shared" si="3635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2"/>
      <c r="DR877" s="476"/>
    </row>
    <row r="878" spans="1:122" s="478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R878" si="3729">SUM(C584)</f>
        <v>0</v>
      </c>
      <c r="D878" s="1114">
        <f t="shared" si="3729"/>
        <v>0</v>
      </c>
      <c r="E878" s="1114">
        <f t="shared" si="3729"/>
        <v>0</v>
      </c>
      <c r="F878" s="1114">
        <f t="shared" si="3729"/>
        <v>0</v>
      </c>
      <c r="G878" s="1114">
        <f t="shared" si="3729"/>
        <v>0</v>
      </c>
      <c r="H878" s="1114">
        <f t="shared" si="3729"/>
        <v>0</v>
      </c>
      <c r="I878" s="1114">
        <f t="shared" si="3729"/>
        <v>0</v>
      </c>
      <c r="J878" s="1114">
        <f t="shared" si="3729"/>
        <v>0</v>
      </c>
      <c r="K878" s="1114">
        <f t="shared" si="3729"/>
        <v>0</v>
      </c>
      <c r="L878" s="1114">
        <f t="shared" si="3729"/>
        <v>0</v>
      </c>
      <c r="M878" s="1114">
        <f t="shared" si="3729"/>
        <v>0</v>
      </c>
      <c r="N878" s="1114">
        <f t="shared" si="3729"/>
        <v>0</v>
      </c>
      <c r="O878" s="1114">
        <f t="shared" si="3729"/>
        <v>0</v>
      </c>
      <c r="P878" s="1114">
        <f t="shared" si="3729"/>
        <v>0</v>
      </c>
      <c r="Q878" s="1114">
        <f t="shared" si="3729"/>
        <v>0</v>
      </c>
      <c r="R878" s="1114">
        <f t="shared" si="3729"/>
        <v>0</v>
      </c>
      <c r="S878" s="799"/>
      <c r="T878" s="1114">
        <f>SUM(T584)</f>
        <v>0</v>
      </c>
      <c r="U878" s="1114">
        <f t="shared" ref="U878:AD878" si="3730">SUM(U584)</f>
        <v>0</v>
      </c>
      <c r="V878" s="1114">
        <f t="shared" si="3730"/>
        <v>0</v>
      </c>
      <c r="W878" s="1114">
        <f t="shared" si="3730"/>
        <v>0</v>
      </c>
      <c r="X878" s="1114">
        <f t="shared" si="3730"/>
        <v>0</v>
      </c>
      <c r="Y878" s="1114">
        <f t="shared" si="3730"/>
        <v>0</v>
      </c>
      <c r="Z878" s="1114">
        <f t="shared" si="3730"/>
        <v>0</v>
      </c>
      <c r="AA878" s="1114">
        <f t="shared" si="3730"/>
        <v>0</v>
      </c>
      <c r="AB878" s="1114">
        <f t="shared" si="3730"/>
        <v>0</v>
      </c>
      <c r="AC878" s="1114">
        <f t="shared" si="3730"/>
        <v>0</v>
      </c>
      <c r="AD878" s="1114">
        <f t="shared" si="3730"/>
        <v>0</v>
      </c>
      <c r="AE878" s="1114"/>
      <c r="AF878" s="1114"/>
      <c r="AG878" s="1114"/>
      <c r="AH878" s="1114"/>
      <c r="AI878" s="1114"/>
      <c r="AJ878" s="1114"/>
      <c r="AK878" s="799"/>
      <c r="AL878" s="1114">
        <f>SUM(AL584)</f>
        <v>0</v>
      </c>
      <c r="AM878" s="1114">
        <f t="shared" ref="AM878:AV878" si="3731">SUM(AM584)</f>
        <v>0</v>
      </c>
      <c r="AN878" s="1114">
        <f t="shared" si="3731"/>
        <v>0</v>
      </c>
      <c r="AO878" s="1114">
        <f t="shared" si="3731"/>
        <v>0</v>
      </c>
      <c r="AP878" s="1114">
        <f t="shared" si="3731"/>
        <v>0</v>
      </c>
      <c r="AQ878" s="1114">
        <f t="shared" si="3731"/>
        <v>0</v>
      </c>
      <c r="AR878" s="1114">
        <f t="shared" si="3731"/>
        <v>0</v>
      </c>
      <c r="AS878" s="1114">
        <f t="shared" si="3731"/>
        <v>0</v>
      </c>
      <c r="AT878" s="1114">
        <f t="shared" si="3731"/>
        <v>0</v>
      </c>
      <c r="AU878" s="1114">
        <f t="shared" si="3731"/>
        <v>0</v>
      </c>
      <c r="AV878" s="1114">
        <f t="shared" si="3731"/>
        <v>0</v>
      </c>
      <c r="AW878" s="1114"/>
      <c r="AX878" s="1114"/>
      <c r="AY878" s="1114"/>
      <c r="AZ878" s="1114"/>
      <c r="BA878" s="1114"/>
      <c r="BB878" s="1114"/>
      <c r="BC878" s="799"/>
      <c r="BD878" s="1114">
        <f>SUM(BD584)</f>
        <v>0</v>
      </c>
      <c r="BE878" s="1114">
        <f t="shared" ref="BE878:BN878" si="3732">SUM(BE584)</f>
        <v>0</v>
      </c>
      <c r="BF878" s="1114">
        <f t="shared" si="3732"/>
        <v>0</v>
      </c>
      <c r="BG878" s="1114">
        <f t="shared" si="3732"/>
        <v>0</v>
      </c>
      <c r="BH878" s="1114">
        <f t="shared" si="3732"/>
        <v>0</v>
      </c>
      <c r="BI878" s="1114">
        <f t="shared" si="3732"/>
        <v>0</v>
      </c>
      <c r="BJ878" s="1114">
        <f t="shared" si="3732"/>
        <v>0</v>
      </c>
      <c r="BK878" s="1114">
        <f t="shared" si="3732"/>
        <v>0</v>
      </c>
      <c r="BL878" s="1114">
        <f t="shared" si="3732"/>
        <v>0</v>
      </c>
      <c r="BM878" s="1114">
        <f t="shared" si="3732"/>
        <v>0</v>
      </c>
      <c r="BN878" s="1114">
        <f t="shared" si="3732"/>
        <v>0</v>
      </c>
      <c r="BO878" s="1114"/>
      <c r="BP878" s="1114"/>
      <c r="BQ878" s="1114"/>
      <c r="BR878" s="1114"/>
      <c r="BS878" s="1114"/>
      <c r="BT878" s="1114"/>
      <c r="BU878" s="799"/>
      <c r="BV878" s="1114">
        <f t="shared" ref="BV878:BY878" si="3733">SUM(BV584)</f>
        <v>0</v>
      </c>
      <c r="BW878" s="1114">
        <f t="shared" si="3733"/>
        <v>0</v>
      </c>
      <c r="BX878" s="1568">
        <f t="shared" si="3733"/>
        <v>0</v>
      </c>
      <c r="BY878" s="1114">
        <f t="shared" si="3733"/>
        <v>0</v>
      </c>
      <c r="BZ878" s="615">
        <f t="shared" si="3625"/>
        <v>0</v>
      </c>
      <c r="CA878" s="615">
        <f t="shared" si="3626"/>
        <v>0</v>
      </c>
      <c r="CB878" s="615">
        <f t="shared" si="3627"/>
        <v>0</v>
      </c>
      <c r="CC878" s="683">
        <f t="shared" si="3628"/>
        <v>0</v>
      </c>
      <c r="CD878" s="1324">
        <f t="shared" si="3717"/>
        <v>0</v>
      </c>
      <c r="CE878" s="1325">
        <f t="shared" si="3717"/>
        <v>0</v>
      </c>
      <c r="CF878" s="1325">
        <f t="shared" si="3717"/>
        <v>0</v>
      </c>
      <c r="CG878" s="1325">
        <f t="shared" si="3717"/>
        <v>0</v>
      </c>
      <c r="CH878" s="1325">
        <f t="shared" si="3717"/>
        <v>0</v>
      </c>
      <c r="CI878" s="1326">
        <f t="shared" si="3717"/>
        <v>0</v>
      </c>
      <c r="CJ878" s="1325">
        <f t="shared" si="3717"/>
        <v>0</v>
      </c>
      <c r="CK878" s="1325">
        <f t="shared" si="3717"/>
        <v>0</v>
      </c>
      <c r="CL878" s="1325">
        <f t="shared" si="3717"/>
        <v>0</v>
      </c>
      <c r="CM878" s="1325">
        <f t="shared" si="3717"/>
        <v>0</v>
      </c>
      <c r="CN878" s="1324">
        <f t="shared" si="3717"/>
        <v>0</v>
      </c>
      <c r="CO878" s="1334" t="str">
        <f t="shared" si="3718"/>
        <v/>
      </c>
      <c r="CP878" s="1335" t="str">
        <f t="shared" si="3718"/>
        <v/>
      </c>
      <c r="CQ878" s="1335">
        <f t="shared" si="3718"/>
        <v>0</v>
      </c>
      <c r="CR878" s="1335">
        <f t="shared" si="3718"/>
        <v>0</v>
      </c>
      <c r="CS878" s="1335">
        <f t="shared" si="3718"/>
        <v>0</v>
      </c>
      <c r="CT878" s="1335">
        <f t="shared" si="3718"/>
        <v>0</v>
      </c>
      <c r="CU878" s="1336">
        <f t="shared" si="3718"/>
        <v>0</v>
      </c>
      <c r="CV878" s="1336">
        <f t="shared" si="3718"/>
        <v>0</v>
      </c>
      <c r="CW878" s="1336">
        <f t="shared" si="3718"/>
        <v>0</v>
      </c>
      <c r="CX878" s="1335">
        <f t="shared" si="3718"/>
        <v>0</v>
      </c>
      <c r="CY878" s="1335">
        <f t="shared" si="3718"/>
        <v>0</v>
      </c>
      <c r="CZ878" s="1335">
        <f t="shared" si="3718"/>
        <v>0</v>
      </c>
      <c r="DA878" s="1335">
        <f t="shared" si="3718"/>
        <v>0</v>
      </c>
      <c r="DB878" s="1335" t="str">
        <f t="shared" si="3718"/>
        <v/>
      </c>
      <c r="DC878" s="1334" t="str">
        <f t="shared" si="3711"/>
        <v/>
      </c>
      <c r="DD878" s="1392" t="str">
        <f t="shared" si="3631"/>
        <v/>
      </c>
      <c r="DE878" s="645">
        <f t="shared" si="3632"/>
        <v>17</v>
      </c>
      <c r="DF878" s="99">
        <f t="shared" si="3633"/>
        <v>11</v>
      </c>
      <c r="DG878" s="99">
        <f t="shared" si="3634"/>
        <v>11</v>
      </c>
      <c r="DH878" s="99">
        <f t="shared" si="3635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2"/>
      <c r="DR878" s="476"/>
    </row>
    <row r="879" spans="1:122" s="478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R879" si="3734">SUM(C590)</f>
        <v>0</v>
      </c>
      <c r="D879" s="1114">
        <f t="shared" si="3734"/>
        <v>0</v>
      </c>
      <c r="E879" s="1114">
        <f t="shared" si="3734"/>
        <v>0</v>
      </c>
      <c r="F879" s="1114">
        <f t="shared" si="3734"/>
        <v>0</v>
      </c>
      <c r="G879" s="1114">
        <f t="shared" si="3734"/>
        <v>0</v>
      </c>
      <c r="H879" s="1114">
        <f t="shared" si="3734"/>
        <v>0</v>
      </c>
      <c r="I879" s="1114">
        <f t="shared" si="3734"/>
        <v>0</v>
      </c>
      <c r="J879" s="1114">
        <f t="shared" si="3734"/>
        <v>0</v>
      </c>
      <c r="K879" s="1114">
        <f t="shared" si="3734"/>
        <v>0</v>
      </c>
      <c r="L879" s="1114">
        <f t="shared" si="3734"/>
        <v>0</v>
      </c>
      <c r="M879" s="1114">
        <f t="shared" si="3734"/>
        <v>0</v>
      </c>
      <c r="N879" s="1114">
        <f t="shared" si="3734"/>
        <v>0</v>
      </c>
      <c r="O879" s="1114">
        <f t="shared" si="3734"/>
        <v>0</v>
      </c>
      <c r="P879" s="1114">
        <f t="shared" si="3734"/>
        <v>0</v>
      </c>
      <c r="Q879" s="1114">
        <f t="shared" si="3734"/>
        <v>0</v>
      </c>
      <c r="R879" s="1114">
        <f t="shared" si="3734"/>
        <v>0</v>
      </c>
      <c r="S879" s="799"/>
      <c r="T879" s="1114">
        <f>SUM(T590)</f>
        <v>0</v>
      </c>
      <c r="U879" s="1114">
        <f t="shared" ref="U879:AD879" si="3735">SUM(U590)</f>
        <v>0</v>
      </c>
      <c r="V879" s="1114">
        <f t="shared" si="3735"/>
        <v>0</v>
      </c>
      <c r="W879" s="1114">
        <f t="shared" si="3735"/>
        <v>0</v>
      </c>
      <c r="X879" s="1114">
        <f t="shared" si="3735"/>
        <v>0</v>
      </c>
      <c r="Y879" s="1114">
        <f t="shared" si="3735"/>
        <v>0</v>
      </c>
      <c r="Z879" s="1114">
        <f t="shared" si="3735"/>
        <v>0</v>
      </c>
      <c r="AA879" s="1114">
        <f t="shared" si="3735"/>
        <v>0</v>
      </c>
      <c r="AB879" s="1114">
        <f t="shared" si="3735"/>
        <v>0</v>
      </c>
      <c r="AC879" s="1114">
        <f t="shared" si="3735"/>
        <v>0</v>
      </c>
      <c r="AD879" s="1114">
        <f t="shared" si="3735"/>
        <v>0</v>
      </c>
      <c r="AE879" s="1114"/>
      <c r="AF879" s="1114"/>
      <c r="AG879" s="1114"/>
      <c r="AH879" s="1114"/>
      <c r="AI879" s="1114"/>
      <c r="AJ879" s="1114"/>
      <c r="AK879" s="799"/>
      <c r="AL879" s="1114">
        <f>SUM(AL590)</f>
        <v>0</v>
      </c>
      <c r="AM879" s="1114">
        <f t="shared" ref="AM879:AV879" si="3736">SUM(AM590)</f>
        <v>0</v>
      </c>
      <c r="AN879" s="1114">
        <f t="shared" si="3736"/>
        <v>0</v>
      </c>
      <c r="AO879" s="1114">
        <f t="shared" si="3736"/>
        <v>7.4231718199608615E-3</v>
      </c>
      <c r="AP879" s="1114">
        <f t="shared" si="3736"/>
        <v>0</v>
      </c>
      <c r="AQ879" s="1114">
        <f t="shared" si="3736"/>
        <v>8.6603671232876722E-3</v>
      </c>
      <c r="AR879" s="1114">
        <f t="shared" si="3736"/>
        <v>7.4231718199608615E-3</v>
      </c>
      <c r="AS879" s="1114">
        <f t="shared" si="3736"/>
        <v>0</v>
      </c>
      <c r="AT879" s="1114">
        <f t="shared" si="3736"/>
        <v>1.0392440547945204E-2</v>
      </c>
      <c r="AU879" s="1114">
        <f t="shared" si="3736"/>
        <v>7.4231718199608615E-3</v>
      </c>
      <c r="AV879" s="1114">
        <f t="shared" si="3736"/>
        <v>0</v>
      </c>
      <c r="AW879" s="1114"/>
      <c r="AX879" s="1114"/>
      <c r="AY879" s="1114"/>
      <c r="AZ879" s="1114"/>
      <c r="BA879" s="1114"/>
      <c r="BB879" s="1114"/>
      <c r="BC879" s="799"/>
      <c r="BD879" s="1114">
        <f>SUM(BD590)</f>
        <v>8.6603671232876722E-3</v>
      </c>
      <c r="BE879" s="1114">
        <f t="shared" ref="BE879:BN879" si="3737">SUM(BE590)</f>
        <v>1.7320734246575344E-2</v>
      </c>
      <c r="BF879" s="1114">
        <f t="shared" si="3737"/>
        <v>1.0392440547945204E-2</v>
      </c>
      <c r="BG879" s="1114">
        <f t="shared" si="3737"/>
        <v>8.6603671232876722E-3</v>
      </c>
      <c r="BH879" s="1114">
        <f t="shared" si="3737"/>
        <v>1.0392440547945204E-2</v>
      </c>
      <c r="BI879" s="1114">
        <f t="shared" si="3737"/>
        <v>1.7320734246575344E-2</v>
      </c>
      <c r="BJ879" s="1114">
        <f t="shared" si="3737"/>
        <v>8.6603671232876722E-3</v>
      </c>
      <c r="BK879" s="1114">
        <f t="shared" si="3737"/>
        <v>6.4952753424657537E-3</v>
      </c>
      <c r="BL879" s="1114">
        <f t="shared" si="3737"/>
        <v>8.6603671232876722E-3</v>
      </c>
      <c r="BM879" s="1114">
        <f t="shared" si="3737"/>
        <v>1.2990550684931507E-2</v>
      </c>
      <c r="BN879" s="1114">
        <f t="shared" si="3737"/>
        <v>6.4952753424657537E-3</v>
      </c>
      <c r="BO879" s="1114"/>
      <c r="BP879" s="1114"/>
      <c r="BQ879" s="1114"/>
      <c r="BR879" s="1114"/>
      <c r="BS879" s="1114"/>
      <c r="BT879" s="1114"/>
      <c r="BU879" s="799"/>
      <c r="BV879" s="1114">
        <f t="shared" ref="BV879:BY879" si="3738">SUM(BV590)</f>
        <v>0</v>
      </c>
      <c r="BW879" s="1114">
        <f t="shared" si="3738"/>
        <v>0</v>
      </c>
      <c r="BX879" s="1568">
        <f t="shared" si="3738"/>
        <v>1.7320734246575344E-2</v>
      </c>
      <c r="BY879" s="1114">
        <f t="shared" si="3738"/>
        <v>8.6603671232876722E-3</v>
      </c>
      <c r="BZ879" s="615">
        <f t="shared" si="3625"/>
        <v>0</v>
      </c>
      <c r="CA879" s="615">
        <f t="shared" si="3626"/>
        <v>0</v>
      </c>
      <c r="CB879" s="615">
        <f t="shared" si="3627"/>
        <v>3.4366536203522505E-3</v>
      </c>
      <c r="CC879" s="683">
        <f t="shared" si="3628"/>
        <v>1.0248101095890411E-2</v>
      </c>
      <c r="CD879" s="1324">
        <f t="shared" si="3717"/>
        <v>0</v>
      </c>
      <c r="CE879" s="1325">
        <f t="shared" si="3717"/>
        <v>0</v>
      </c>
      <c r="CF879" s="1325">
        <f t="shared" si="3717"/>
        <v>0</v>
      </c>
      <c r="CG879" s="1325">
        <f t="shared" si="3717"/>
        <v>0</v>
      </c>
      <c r="CH879" s="1325">
        <f t="shared" si="3717"/>
        <v>0</v>
      </c>
      <c r="CI879" s="1326">
        <f t="shared" si="3717"/>
        <v>0</v>
      </c>
      <c r="CJ879" s="1325">
        <f t="shared" si="3717"/>
        <v>7.4231718199608615E-3</v>
      </c>
      <c r="CK879" s="1325">
        <f t="shared" si="3717"/>
        <v>7.4231718199608615E-3</v>
      </c>
      <c r="CL879" s="1325">
        <f t="shared" si="3717"/>
        <v>7.4231718199608615E-3</v>
      </c>
      <c r="CM879" s="1325">
        <f t="shared" si="3717"/>
        <v>8.6603671232876722E-3</v>
      </c>
      <c r="CN879" s="1324">
        <f t="shared" si="3717"/>
        <v>1.0392440547945204E-2</v>
      </c>
      <c r="CO879" s="1334" t="str">
        <f t="shared" si="3718"/>
        <v/>
      </c>
      <c r="CP879" s="1335" t="str">
        <f t="shared" si="3718"/>
        <v/>
      </c>
      <c r="CQ879" s="1335">
        <f t="shared" si="3718"/>
        <v>6.4952753424657537E-3</v>
      </c>
      <c r="CR879" s="1335">
        <f t="shared" si="3718"/>
        <v>6.4952753424657537E-3</v>
      </c>
      <c r="CS879" s="1335">
        <f t="shared" si="3718"/>
        <v>8.6603671232876722E-3</v>
      </c>
      <c r="CT879" s="1335">
        <f t="shared" si="3718"/>
        <v>8.6603671232876722E-3</v>
      </c>
      <c r="CU879" s="1336">
        <f t="shared" si="3718"/>
        <v>8.6603671232876722E-3</v>
      </c>
      <c r="CV879" s="1336">
        <f t="shared" si="3718"/>
        <v>8.6603671232876722E-3</v>
      </c>
      <c r="CW879" s="1336">
        <f t="shared" si="3718"/>
        <v>1.0392440547945204E-2</v>
      </c>
      <c r="CX879" s="1335">
        <f t="shared" si="3718"/>
        <v>1.0392440547945204E-2</v>
      </c>
      <c r="CY879" s="1335">
        <f t="shared" si="3718"/>
        <v>1.2990550684931507E-2</v>
      </c>
      <c r="CZ879" s="1335">
        <f t="shared" si="3718"/>
        <v>1.7320734246575344E-2</v>
      </c>
      <c r="DA879" s="1335">
        <f t="shared" si="3718"/>
        <v>1.7320734246575344E-2</v>
      </c>
      <c r="DB879" s="1335" t="str">
        <f t="shared" si="3718"/>
        <v/>
      </c>
      <c r="DC879" s="1334" t="str">
        <f t="shared" si="3711"/>
        <v/>
      </c>
      <c r="DD879" s="1392" t="str">
        <f t="shared" si="3631"/>
        <v/>
      </c>
      <c r="DE879" s="645">
        <f t="shared" si="3632"/>
        <v>17</v>
      </c>
      <c r="DF879" s="99">
        <f t="shared" si="3633"/>
        <v>11</v>
      </c>
      <c r="DG879" s="99">
        <f t="shared" si="3634"/>
        <v>11</v>
      </c>
      <c r="DH879" s="99">
        <f t="shared" si="3635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2"/>
      <c r="DR879" s="476"/>
    </row>
    <row r="880" spans="1:122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R880" si="3739">SUM(C597)</f>
        <v>0</v>
      </c>
      <c r="D880" s="800">
        <f t="shared" si="3739"/>
        <v>0</v>
      </c>
      <c r="E880" s="800">
        <f t="shared" si="3739"/>
        <v>0</v>
      </c>
      <c r="F880" s="800">
        <f t="shared" si="3739"/>
        <v>0</v>
      </c>
      <c r="G880" s="800">
        <f t="shared" si="3739"/>
        <v>0</v>
      </c>
      <c r="H880" s="800">
        <f t="shared" si="3739"/>
        <v>0</v>
      </c>
      <c r="I880" s="800">
        <f t="shared" si="3739"/>
        <v>0</v>
      </c>
      <c r="J880" s="800">
        <f t="shared" si="3739"/>
        <v>0</v>
      </c>
      <c r="K880" s="800">
        <f t="shared" si="3739"/>
        <v>0</v>
      </c>
      <c r="L880" s="800">
        <f t="shared" si="3739"/>
        <v>0</v>
      </c>
      <c r="M880" s="800">
        <f t="shared" si="3739"/>
        <v>0</v>
      </c>
      <c r="N880" s="800">
        <f t="shared" si="3739"/>
        <v>0</v>
      </c>
      <c r="O880" s="800">
        <f t="shared" si="3739"/>
        <v>0</v>
      </c>
      <c r="P880" s="800">
        <f t="shared" si="3739"/>
        <v>0</v>
      </c>
      <c r="Q880" s="800">
        <f t="shared" si="3739"/>
        <v>0</v>
      </c>
      <c r="R880" s="800">
        <f t="shared" si="3739"/>
        <v>0</v>
      </c>
      <c r="S880" s="799"/>
      <c r="T880" s="800">
        <f>SUM(T597)</f>
        <v>0</v>
      </c>
      <c r="U880" s="800">
        <f t="shared" ref="U880:AD880" si="3740">SUM(U597)</f>
        <v>0</v>
      </c>
      <c r="V880" s="800">
        <f t="shared" si="3740"/>
        <v>0</v>
      </c>
      <c r="W880" s="800">
        <f t="shared" si="3740"/>
        <v>0</v>
      </c>
      <c r="X880" s="800">
        <f t="shared" si="3740"/>
        <v>0</v>
      </c>
      <c r="Y880" s="800">
        <f t="shared" si="3740"/>
        <v>0</v>
      </c>
      <c r="Z880" s="800">
        <f t="shared" si="3740"/>
        <v>0</v>
      </c>
      <c r="AA880" s="800">
        <f t="shared" si="3740"/>
        <v>0</v>
      </c>
      <c r="AB880" s="800">
        <f t="shared" si="3740"/>
        <v>0</v>
      </c>
      <c r="AC880" s="800">
        <f t="shared" si="3740"/>
        <v>0</v>
      </c>
      <c r="AD880" s="800">
        <f t="shared" si="3740"/>
        <v>0</v>
      </c>
      <c r="AE880" s="800"/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V880" si="3741">SUM(AM597)</f>
        <v>0</v>
      </c>
      <c r="AN880" s="800">
        <f t="shared" si="3741"/>
        <v>0</v>
      </c>
      <c r="AO880" s="800">
        <f t="shared" si="3741"/>
        <v>0</v>
      </c>
      <c r="AP880" s="800">
        <f t="shared" si="3741"/>
        <v>0</v>
      </c>
      <c r="AQ880" s="800">
        <f t="shared" si="3741"/>
        <v>0</v>
      </c>
      <c r="AR880" s="800">
        <f t="shared" si="3741"/>
        <v>0</v>
      </c>
      <c r="AS880" s="800">
        <f t="shared" si="3741"/>
        <v>0</v>
      </c>
      <c r="AT880" s="800">
        <f t="shared" si="3741"/>
        <v>1.0323616438356164E-3</v>
      </c>
      <c r="AU880" s="800">
        <f t="shared" si="3741"/>
        <v>0</v>
      </c>
      <c r="AV880" s="800">
        <f t="shared" si="3741"/>
        <v>0</v>
      </c>
      <c r="AW880" s="800"/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N880" si="3742">SUM(BE597)</f>
        <v>0</v>
      </c>
      <c r="BF880" s="800">
        <f t="shared" si="3742"/>
        <v>0</v>
      </c>
      <c r="BG880" s="800">
        <f t="shared" si="3742"/>
        <v>0</v>
      </c>
      <c r="BH880" s="800">
        <f t="shared" si="3742"/>
        <v>0</v>
      </c>
      <c r="BI880" s="800">
        <f t="shared" si="3742"/>
        <v>0</v>
      </c>
      <c r="BJ880" s="800">
        <f t="shared" si="3742"/>
        <v>0</v>
      </c>
      <c r="BK880" s="800">
        <f t="shared" si="3742"/>
        <v>0</v>
      </c>
      <c r="BL880" s="800">
        <f t="shared" si="3742"/>
        <v>0</v>
      </c>
      <c r="BM880" s="800">
        <f t="shared" si="3742"/>
        <v>0</v>
      </c>
      <c r="BN880" s="800">
        <f t="shared" si="3742"/>
        <v>0</v>
      </c>
      <c r="BO880" s="800"/>
      <c r="BP880" s="800"/>
      <c r="BQ880" s="800"/>
      <c r="BR880" s="800"/>
      <c r="BS880" s="800"/>
      <c r="BT880" s="800"/>
      <c r="BU880" s="799"/>
      <c r="BV880" s="800">
        <f t="shared" ref="BV880:BY880" si="3743">SUM(BV597)</f>
        <v>0</v>
      </c>
      <c r="BW880" s="800">
        <f t="shared" si="3743"/>
        <v>0</v>
      </c>
      <c r="BX880" s="1567">
        <f t="shared" si="3743"/>
        <v>0</v>
      </c>
      <c r="BY880" s="800">
        <f t="shared" si="3743"/>
        <v>0</v>
      </c>
      <c r="BZ880" s="615">
        <f t="shared" si="3625"/>
        <v>0</v>
      </c>
      <c r="CA880" s="615">
        <f t="shared" si="3626"/>
        <v>0</v>
      </c>
      <c r="CB880" s="615">
        <f t="shared" si="3627"/>
        <v>0</v>
      </c>
      <c r="CC880" s="683">
        <f t="shared" si="3628"/>
        <v>0</v>
      </c>
      <c r="CD880" s="1324">
        <f t="shared" si="3717"/>
        <v>0</v>
      </c>
      <c r="CE880" s="1325">
        <f t="shared" si="3717"/>
        <v>0</v>
      </c>
      <c r="CF880" s="1325">
        <f t="shared" si="3717"/>
        <v>0</v>
      </c>
      <c r="CG880" s="1325">
        <f t="shared" si="3717"/>
        <v>0</v>
      </c>
      <c r="CH880" s="1325">
        <f t="shared" si="3717"/>
        <v>0</v>
      </c>
      <c r="CI880" s="1326">
        <f t="shared" si="3717"/>
        <v>0</v>
      </c>
      <c r="CJ880" s="1325">
        <f t="shared" si="3717"/>
        <v>0</v>
      </c>
      <c r="CK880" s="1325">
        <f t="shared" si="3717"/>
        <v>0</v>
      </c>
      <c r="CL880" s="1325">
        <f t="shared" si="3717"/>
        <v>0</v>
      </c>
      <c r="CM880" s="1325">
        <f t="shared" si="3717"/>
        <v>0</v>
      </c>
      <c r="CN880" s="1324">
        <f t="shared" si="3717"/>
        <v>1.0323616438356164E-3</v>
      </c>
      <c r="CO880" s="1334" t="str">
        <f t="shared" si="3718"/>
        <v/>
      </c>
      <c r="CP880" s="1335" t="str">
        <f t="shared" si="3718"/>
        <v/>
      </c>
      <c r="CQ880" s="1335">
        <f t="shared" si="3718"/>
        <v>0</v>
      </c>
      <c r="CR880" s="1335">
        <f t="shared" si="3718"/>
        <v>0</v>
      </c>
      <c r="CS880" s="1335">
        <f t="shared" si="3718"/>
        <v>0</v>
      </c>
      <c r="CT880" s="1335">
        <f t="shared" si="3718"/>
        <v>0</v>
      </c>
      <c r="CU880" s="1336">
        <f t="shared" si="3718"/>
        <v>0</v>
      </c>
      <c r="CV880" s="1336">
        <f t="shared" si="3718"/>
        <v>0</v>
      </c>
      <c r="CW880" s="1336">
        <f t="shared" si="3718"/>
        <v>0</v>
      </c>
      <c r="CX880" s="1335">
        <f t="shared" si="3718"/>
        <v>0</v>
      </c>
      <c r="CY880" s="1335">
        <f t="shared" si="3718"/>
        <v>0</v>
      </c>
      <c r="CZ880" s="1335">
        <f t="shared" si="3718"/>
        <v>0</v>
      </c>
      <c r="DA880" s="1335">
        <f t="shared" si="3718"/>
        <v>0</v>
      </c>
      <c r="DB880" s="1335" t="str">
        <f t="shared" si="3718"/>
        <v/>
      </c>
      <c r="DC880" s="1334" t="str">
        <f t="shared" si="3711"/>
        <v/>
      </c>
      <c r="DD880" s="1392" t="str">
        <f t="shared" si="3631"/>
        <v/>
      </c>
      <c r="DE880" s="645">
        <f t="shared" si="3632"/>
        <v>17</v>
      </c>
      <c r="DF880" s="99">
        <f t="shared" si="3633"/>
        <v>11</v>
      </c>
      <c r="DG880" s="99">
        <f t="shared" si="3634"/>
        <v>11</v>
      </c>
      <c r="DH880" s="99">
        <f t="shared" si="3635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2"/>
      <c r="DR880" s="476"/>
    </row>
    <row r="881" spans="1:122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R881" si="3744">SUM(C603)</f>
        <v>0</v>
      </c>
      <c r="D881" s="800">
        <f t="shared" si="3744"/>
        <v>0</v>
      </c>
      <c r="E881" s="800">
        <f t="shared" si="3744"/>
        <v>0</v>
      </c>
      <c r="F881" s="800">
        <f t="shared" si="3744"/>
        <v>0</v>
      </c>
      <c r="G881" s="800">
        <f t="shared" si="3744"/>
        <v>0</v>
      </c>
      <c r="H881" s="800">
        <f t="shared" si="3744"/>
        <v>0</v>
      </c>
      <c r="I881" s="800">
        <f t="shared" si="3744"/>
        <v>0</v>
      </c>
      <c r="J881" s="800">
        <f t="shared" si="3744"/>
        <v>0</v>
      </c>
      <c r="K881" s="800">
        <f t="shared" si="3744"/>
        <v>0</v>
      </c>
      <c r="L881" s="800">
        <f t="shared" si="3744"/>
        <v>0</v>
      </c>
      <c r="M881" s="800">
        <f t="shared" si="3744"/>
        <v>0</v>
      </c>
      <c r="N881" s="800">
        <f t="shared" si="3744"/>
        <v>0</v>
      </c>
      <c r="O881" s="800">
        <f t="shared" si="3744"/>
        <v>0</v>
      </c>
      <c r="P881" s="800">
        <f t="shared" si="3744"/>
        <v>0</v>
      </c>
      <c r="Q881" s="800">
        <f t="shared" si="3744"/>
        <v>0</v>
      </c>
      <c r="R881" s="800">
        <f t="shared" si="3744"/>
        <v>0</v>
      </c>
      <c r="S881" s="799"/>
      <c r="T881" s="800">
        <f>SUM(T603)</f>
        <v>0</v>
      </c>
      <c r="U881" s="800">
        <f t="shared" ref="U881:AD881" si="3745">SUM(U603)</f>
        <v>0</v>
      </c>
      <c r="V881" s="800">
        <f t="shared" si="3745"/>
        <v>0</v>
      </c>
      <c r="W881" s="800">
        <f t="shared" si="3745"/>
        <v>0</v>
      </c>
      <c r="X881" s="800">
        <f t="shared" si="3745"/>
        <v>0</v>
      </c>
      <c r="Y881" s="800">
        <f t="shared" si="3745"/>
        <v>0</v>
      </c>
      <c r="Z881" s="800">
        <f t="shared" si="3745"/>
        <v>0</v>
      </c>
      <c r="AA881" s="800">
        <f t="shared" si="3745"/>
        <v>0</v>
      </c>
      <c r="AB881" s="800">
        <f t="shared" si="3745"/>
        <v>0</v>
      </c>
      <c r="AC881" s="800">
        <f t="shared" si="3745"/>
        <v>0</v>
      </c>
      <c r="AD881" s="800">
        <f t="shared" si="3745"/>
        <v>0</v>
      </c>
      <c r="AE881" s="800"/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V881" si="3746">SUM(AM603)</f>
        <v>0</v>
      </c>
      <c r="AN881" s="800">
        <f t="shared" si="3746"/>
        <v>0</v>
      </c>
      <c r="AO881" s="800">
        <f t="shared" si="3746"/>
        <v>0</v>
      </c>
      <c r="AP881" s="800">
        <f t="shared" si="3746"/>
        <v>0</v>
      </c>
      <c r="AQ881" s="800">
        <f t="shared" si="3746"/>
        <v>0</v>
      </c>
      <c r="AR881" s="800">
        <f t="shared" si="3746"/>
        <v>0</v>
      </c>
      <c r="AS881" s="800">
        <f t="shared" si="3746"/>
        <v>0</v>
      </c>
      <c r="AT881" s="800">
        <f t="shared" si="3746"/>
        <v>0</v>
      </c>
      <c r="AU881" s="800">
        <f t="shared" si="3746"/>
        <v>0</v>
      </c>
      <c r="AV881" s="800">
        <f t="shared" si="3746"/>
        <v>0</v>
      </c>
      <c r="AW881" s="800"/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N881" si="3747">SUM(BE603)</f>
        <v>0</v>
      </c>
      <c r="BF881" s="800">
        <f t="shared" si="3747"/>
        <v>1.1293410709838107E-3</v>
      </c>
      <c r="BG881" s="800">
        <f t="shared" si="3747"/>
        <v>9.4111755915317569E-4</v>
      </c>
      <c r="BH881" s="800">
        <f t="shared" si="3747"/>
        <v>1.1293410709838107E-3</v>
      </c>
      <c r="BI881" s="800">
        <f t="shared" si="3747"/>
        <v>0</v>
      </c>
      <c r="BJ881" s="800">
        <f t="shared" si="3747"/>
        <v>0</v>
      </c>
      <c r="BK881" s="800">
        <f t="shared" si="3747"/>
        <v>0</v>
      </c>
      <c r="BL881" s="800">
        <f t="shared" si="3747"/>
        <v>0</v>
      </c>
      <c r="BM881" s="800">
        <f t="shared" si="3747"/>
        <v>0</v>
      </c>
      <c r="BN881" s="800">
        <f t="shared" si="3747"/>
        <v>0</v>
      </c>
      <c r="BO881" s="800"/>
      <c r="BP881" s="800"/>
      <c r="BQ881" s="800"/>
      <c r="BR881" s="800"/>
      <c r="BS881" s="800"/>
      <c r="BT881" s="800"/>
      <c r="BU881" s="799"/>
      <c r="BV881" s="800">
        <f t="shared" ref="BV881:BY881" si="3748">SUM(BV603)</f>
        <v>0</v>
      </c>
      <c r="BW881" s="800">
        <f t="shared" si="3748"/>
        <v>0</v>
      </c>
      <c r="BX881" s="1567">
        <f t="shared" si="3748"/>
        <v>0</v>
      </c>
      <c r="BY881" s="800">
        <f t="shared" si="3748"/>
        <v>9.4111755915317569E-4</v>
      </c>
      <c r="BZ881" s="615">
        <f t="shared" si="3625"/>
        <v>0</v>
      </c>
      <c r="CA881" s="615">
        <f t="shared" si="3626"/>
        <v>0</v>
      </c>
      <c r="CB881" s="615">
        <f t="shared" si="3627"/>
        <v>0</v>
      </c>
      <c r="CC881" s="683">
        <f t="shared" si="3628"/>
        <v>2.3005095890410958E-4</v>
      </c>
      <c r="CD881" s="1324">
        <f t="shared" si="3717"/>
        <v>0</v>
      </c>
      <c r="CE881" s="1325">
        <f t="shared" si="3717"/>
        <v>0</v>
      </c>
      <c r="CF881" s="1325">
        <f t="shared" si="3717"/>
        <v>0</v>
      </c>
      <c r="CG881" s="1325">
        <f t="shared" si="3717"/>
        <v>0</v>
      </c>
      <c r="CH881" s="1325">
        <f t="shared" si="3717"/>
        <v>0</v>
      </c>
      <c r="CI881" s="1326">
        <f t="shared" si="3717"/>
        <v>0</v>
      </c>
      <c r="CJ881" s="1325">
        <f t="shared" si="3717"/>
        <v>0</v>
      </c>
      <c r="CK881" s="1325">
        <f t="shared" si="3717"/>
        <v>0</v>
      </c>
      <c r="CL881" s="1325">
        <f t="shared" si="3717"/>
        <v>0</v>
      </c>
      <c r="CM881" s="1325">
        <f t="shared" si="3717"/>
        <v>0</v>
      </c>
      <c r="CN881" s="1324">
        <f t="shared" si="3717"/>
        <v>0</v>
      </c>
      <c r="CO881" s="1334" t="str">
        <f t="shared" si="3718"/>
        <v/>
      </c>
      <c r="CP881" s="1335" t="str">
        <f t="shared" si="3718"/>
        <v/>
      </c>
      <c r="CQ881" s="1335">
        <f t="shared" si="3718"/>
        <v>0</v>
      </c>
      <c r="CR881" s="1335">
        <f t="shared" si="3718"/>
        <v>0</v>
      </c>
      <c r="CS881" s="1335">
        <f t="shared" si="3718"/>
        <v>0</v>
      </c>
      <c r="CT881" s="1335">
        <f t="shared" si="3718"/>
        <v>0</v>
      </c>
      <c r="CU881" s="1336">
        <f t="shared" si="3718"/>
        <v>0</v>
      </c>
      <c r="CV881" s="1336">
        <f t="shared" si="3718"/>
        <v>0</v>
      </c>
      <c r="CW881" s="1336">
        <f t="shared" si="3718"/>
        <v>0</v>
      </c>
      <c r="CX881" s="1335">
        <f t="shared" si="3718"/>
        <v>0</v>
      </c>
      <c r="CY881" s="1335">
        <f t="shared" si="3718"/>
        <v>9.4111755915317569E-4</v>
      </c>
      <c r="CZ881" s="1335">
        <f t="shared" si="3718"/>
        <v>1.1293410709838107E-3</v>
      </c>
      <c r="DA881" s="1335">
        <f t="shared" si="3718"/>
        <v>1.1293410709838107E-3</v>
      </c>
      <c r="DB881" s="1335" t="str">
        <f t="shared" si="3718"/>
        <v/>
      </c>
      <c r="DC881" s="1334" t="str">
        <f t="shared" si="3711"/>
        <v/>
      </c>
      <c r="DD881" s="1392" t="str">
        <f t="shared" si="3631"/>
        <v/>
      </c>
      <c r="DE881" s="645">
        <f t="shared" si="3632"/>
        <v>17</v>
      </c>
      <c r="DF881" s="99">
        <f t="shared" si="3633"/>
        <v>11</v>
      </c>
      <c r="DG881" s="99">
        <f t="shared" si="3634"/>
        <v>11</v>
      </c>
      <c r="DH881" s="99">
        <f t="shared" si="3635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2"/>
      <c r="DR881" s="476"/>
    </row>
    <row r="882" spans="1:122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R882" si="3749">SUM(C609)</f>
        <v>0</v>
      </c>
      <c r="D882" s="800">
        <f t="shared" si="3749"/>
        <v>0</v>
      </c>
      <c r="E882" s="800">
        <f t="shared" si="3749"/>
        <v>0</v>
      </c>
      <c r="F882" s="800">
        <f t="shared" si="3749"/>
        <v>0</v>
      </c>
      <c r="G882" s="800">
        <f t="shared" si="3749"/>
        <v>0</v>
      </c>
      <c r="H882" s="800">
        <f t="shared" si="3749"/>
        <v>0</v>
      </c>
      <c r="I882" s="800">
        <f t="shared" si="3749"/>
        <v>0</v>
      </c>
      <c r="J882" s="800">
        <f t="shared" si="3749"/>
        <v>0</v>
      </c>
      <c r="K882" s="800">
        <f t="shared" si="3749"/>
        <v>0</v>
      </c>
      <c r="L882" s="800">
        <f t="shared" si="3749"/>
        <v>0</v>
      </c>
      <c r="M882" s="800">
        <f t="shared" si="3749"/>
        <v>0</v>
      </c>
      <c r="N882" s="800">
        <f t="shared" si="3749"/>
        <v>0</v>
      </c>
      <c r="O882" s="800">
        <f t="shared" si="3749"/>
        <v>0</v>
      </c>
      <c r="P882" s="800">
        <f t="shared" si="3749"/>
        <v>0</v>
      </c>
      <c r="Q882" s="800">
        <f t="shared" si="3749"/>
        <v>0</v>
      </c>
      <c r="R882" s="800">
        <f t="shared" si="3749"/>
        <v>0</v>
      </c>
      <c r="S882" s="799"/>
      <c r="T882" s="800">
        <f>SUM(T609)</f>
        <v>0</v>
      </c>
      <c r="U882" s="800">
        <f t="shared" ref="U882:AD882" si="3750">SUM(U609)</f>
        <v>0</v>
      </c>
      <c r="V882" s="800">
        <f t="shared" si="3750"/>
        <v>0</v>
      </c>
      <c r="W882" s="800">
        <f t="shared" si="3750"/>
        <v>0</v>
      </c>
      <c r="X882" s="800">
        <f t="shared" si="3750"/>
        <v>0</v>
      </c>
      <c r="Y882" s="800">
        <f t="shared" si="3750"/>
        <v>0</v>
      </c>
      <c r="Z882" s="800">
        <f t="shared" si="3750"/>
        <v>0</v>
      </c>
      <c r="AA882" s="800">
        <f t="shared" si="3750"/>
        <v>0</v>
      </c>
      <c r="AB882" s="800">
        <f t="shared" si="3750"/>
        <v>0</v>
      </c>
      <c r="AC882" s="800">
        <f t="shared" si="3750"/>
        <v>0</v>
      </c>
      <c r="AD882" s="800">
        <f t="shared" si="3750"/>
        <v>0</v>
      </c>
      <c r="AE882" s="800"/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V882" si="3751">SUM(AM609)</f>
        <v>0</v>
      </c>
      <c r="AN882" s="800">
        <f t="shared" si="3751"/>
        <v>0</v>
      </c>
      <c r="AO882" s="800">
        <f t="shared" si="3751"/>
        <v>1.2222983099092687E-2</v>
      </c>
      <c r="AP882" s="800">
        <f t="shared" si="3751"/>
        <v>0</v>
      </c>
      <c r="AQ882" s="800">
        <f t="shared" si="3751"/>
        <v>1.4260146948941468E-2</v>
      </c>
      <c r="AR882" s="800">
        <f t="shared" si="3751"/>
        <v>1.2222983099092687E-2</v>
      </c>
      <c r="AS882" s="800">
        <f t="shared" si="3751"/>
        <v>0</v>
      </c>
      <c r="AT882" s="800">
        <f t="shared" si="3751"/>
        <v>1.7112176338729763E-2</v>
      </c>
      <c r="AU882" s="800">
        <f t="shared" si="3751"/>
        <v>1.2222983099092687E-2</v>
      </c>
      <c r="AV882" s="800">
        <f t="shared" si="3751"/>
        <v>0</v>
      </c>
      <c r="AW882" s="800"/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N882" si="3752">SUM(BE609)</f>
        <v>0</v>
      </c>
      <c r="BF882" s="800">
        <f t="shared" si="3752"/>
        <v>1.426014694894147E-3</v>
      </c>
      <c r="BG882" s="800">
        <f t="shared" si="3752"/>
        <v>1.1883455790784559E-3</v>
      </c>
      <c r="BH882" s="800">
        <f t="shared" si="3752"/>
        <v>1.426014694894147E-3</v>
      </c>
      <c r="BI882" s="800">
        <f t="shared" si="3752"/>
        <v>0</v>
      </c>
      <c r="BJ882" s="800">
        <f t="shared" si="3752"/>
        <v>0</v>
      </c>
      <c r="BK882" s="800">
        <f t="shared" si="3752"/>
        <v>0</v>
      </c>
      <c r="BL882" s="800">
        <f t="shared" si="3752"/>
        <v>0</v>
      </c>
      <c r="BM882" s="800">
        <f t="shared" si="3752"/>
        <v>0</v>
      </c>
      <c r="BN882" s="800">
        <f t="shared" si="3752"/>
        <v>0</v>
      </c>
      <c r="BO882" s="800"/>
      <c r="BP882" s="800"/>
      <c r="BQ882" s="800"/>
      <c r="BR882" s="800"/>
      <c r="BS882" s="800"/>
      <c r="BT882" s="800"/>
      <c r="BU882" s="799"/>
      <c r="BV882" s="800">
        <f t="shared" ref="BV882:BY882" si="3753">SUM(BV609)</f>
        <v>0</v>
      </c>
      <c r="BW882" s="800">
        <f t="shared" si="3753"/>
        <v>0</v>
      </c>
      <c r="BX882" s="1567">
        <f t="shared" si="3753"/>
        <v>1.4260146948941468E-2</v>
      </c>
      <c r="BY882" s="800">
        <f t="shared" si="3753"/>
        <v>1.4260146948941468E-2</v>
      </c>
      <c r="BZ882" s="615">
        <f t="shared" si="3625"/>
        <v>0</v>
      </c>
      <c r="CA882" s="615">
        <f t="shared" si="3626"/>
        <v>0</v>
      </c>
      <c r="CB882" s="615">
        <f t="shared" si="3627"/>
        <v>6.8471340508806256E-3</v>
      </c>
      <c r="CC882" s="683">
        <f t="shared" si="3628"/>
        <v>2.9048447488584477E-4</v>
      </c>
      <c r="CD882" s="1324">
        <f t="shared" si="3717"/>
        <v>0</v>
      </c>
      <c r="CE882" s="1325">
        <f t="shared" si="3717"/>
        <v>0</v>
      </c>
      <c r="CF882" s="1325">
        <f t="shared" si="3717"/>
        <v>0</v>
      </c>
      <c r="CG882" s="1325">
        <f t="shared" si="3717"/>
        <v>0</v>
      </c>
      <c r="CH882" s="1325">
        <f t="shared" si="3717"/>
        <v>0</v>
      </c>
      <c r="CI882" s="1326">
        <f t="shared" si="3717"/>
        <v>1.0695110211706101E-2</v>
      </c>
      <c r="CJ882" s="1325">
        <f t="shared" si="3717"/>
        <v>1.2222983099092687E-2</v>
      </c>
      <c r="CK882" s="1325">
        <f t="shared" si="3717"/>
        <v>1.2222983099092687E-2</v>
      </c>
      <c r="CL882" s="1325">
        <f t="shared" si="3717"/>
        <v>1.2222983099092687E-2</v>
      </c>
      <c r="CM882" s="1325">
        <f t="shared" si="3717"/>
        <v>1.4260146948941468E-2</v>
      </c>
      <c r="CN882" s="1324">
        <f t="shared" si="3717"/>
        <v>1.7112176338729763E-2</v>
      </c>
      <c r="CO882" s="1334" t="str">
        <f t="shared" si="3718"/>
        <v/>
      </c>
      <c r="CP882" s="1335" t="str">
        <f t="shared" si="3718"/>
        <v/>
      </c>
      <c r="CQ882" s="1335">
        <f t="shared" si="3718"/>
        <v>0</v>
      </c>
      <c r="CR882" s="1335">
        <f t="shared" si="3718"/>
        <v>0</v>
      </c>
      <c r="CS882" s="1335">
        <f t="shared" si="3718"/>
        <v>0</v>
      </c>
      <c r="CT882" s="1335">
        <f t="shared" si="3718"/>
        <v>0</v>
      </c>
      <c r="CU882" s="1336">
        <f t="shared" si="3718"/>
        <v>0</v>
      </c>
      <c r="CV882" s="1336">
        <f t="shared" si="3718"/>
        <v>0</v>
      </c>
      <c r="CW882" s="1336">
        <f t="shared" si="3718"/>
        <v>0</v>
      </c>
      <c r="CX882" s="1335">
        <f t="shared" si="3718"/>
        <v>0</v>
      </c>
      <c r="CY882" s="1335">
        <f t="shared" si="3718"/>
        <v>1.1883455790784559E-3</v>
      </c>
      <c r="CZ882" s="1335">
        <f t="shared" si="3718"/>
        <v>1.426014694894147E-3</v>
      </c>
      <c r="DA882" s="1335">
        <f t="shared" si="3718"/>
        <v>1.426014694894147E-3</v>
      </c>
      <c r="DB882" s="1335" t="str">
        <f t="shared" si="3718"/>
        <v/>
      </c>
      <c r="DC882" s="1334" t="str">
        <f t="shared" si="3711"/>
        <v/>
      </c>
      <c r="DD882" s="1392" t="str">
        <f t="shared" si="3631"/>
        <v/>
      </c>
      <c r="DE882" s="645">
        <f t="shared" si="3632"/>
        <v>17</v>
      </c>
      <c r="DF882" s="99">
        <f t="shared" si="3633"/>
        <v>11</v>
      </c>
      <c r="DG882" s="99">
        <f t="shared" si="3634"/>
        <v>11</v>
      </c>
      <c r="DH882" s="99">
        <f t="shared" si="3635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2"/>
      <c r="DR882" s="476"/>
    </row>
    <row r="883" spans="1:122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R883" si="3754">SUM(C615)</f>
        <v>0</v>
      </c>
      <c r="D883" s="800">
        <f t="shared" si="3754"/>
        <v>0</v>
      </c>
      <c r="E883" s="800">
        <f t="shared" si="3754"/>
        <v>0</v>
      </c>
      <c r="F883" s="800">
        <f t="shared" si="3754"/>
        <v>0</v>
      </c>
      <c r="G883" s="800">
        <f t="shared" si="3754"/>
        <v>0</v>
      </c>
      <c r="H883" s="800">
        <f t="shared" si="3754"/>
        <v>0</v>
      </c>
      <c r="I883" s="800">
        <f t="shared" si="3754"/>
        <v>0</v>
      </c>
      <c r="J883" s="800">
        <f t="shared" si="3754"/>
        <v>0</v>
      </c>
      <c r="K883" s="800">
        <f t="shared" si="3754"/>
        <v>0</v>
      </c>
      <c r="L883" s="800">
        <f t="shared" si="3754"/>
        <v>0</v>
      </c>
      <c r="M883" s="800">
        <f t="shared" si="3754"/>
        <v>0</v>
      </c>
      <c r="N883" s="800">
        <f t="shared" si="3754"/>
        <v>0</v>
      </c>
      <c r="O883" s="800">
        <f t="shared" si="3754"/>
        <v>0</v>
      </c>
      <c r="P883" s="800">
        <f t="shared" si="3754"/>
        <v>0</v>
      </c>
      <c r="Q883" s="800">
        <f t="shared" si="3754"/>
        <v>0</v>
      </c>
      <c r="R883" s="800">
        <f t="shared" si="3754"/>
        <v>0</v>
      </c>
      <c r="S883" s="799"/>
      <c r="T883" s="800">
        <f>SUM(T615)</f>
        <v>0</v>
      </c>
      <c r="U883" s="800">
        <f t="shared" ref="U883:AD883" si="3755">SUM(U615)</f>
        <v>0</v>
      </c>
      <c r="V883" s="800">
        <f t="shared" si="3755"/>
        <v>0</v>
      </c>
      <c r="W883" s="800">
        <f t="shared" si="3755"/>
        <v>0</v>
      </c>
      <c r="X883" s="800">
        <f t="shared" si="3755"/>
        <v>0</v>
      </c>
      <c r="Y883" s="800">
        <f t="shared" si="3755"/>
        <v>0</v>
      </c>
      <c r="Z883" s="800">
        <f t="shared" si="3755"/>
        <v>0</v>
      </c>
      <c r="AA883" s="800">
        <f t="shared" si="3755"/>
        <v>0</v>
      </c>
      <c r="AB883" s="800">
        <f t="shared" si="3755"/>
        <v>0</v>
      </c>
      <c r="AC883" s="800">
        <f t="shared" si="3755"/>
        <v>0</v>
      </c>
      <c r="AD883" s="800">
        <f t="shared" si="3755"/>
        <v>0</v>
      </c>
      <c r="AE883" s="800"/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V883" si="3756">SUM(AM615)</f>
        <v>0</v>
      </c>
      <c r="AN883" s="800">
        <f t="shared" si="3756"/>
        <v>0</v>
      </c>
      <c r="AO883" s="800">
        <f t="shared" si="3756"/>
        <v>0</v>
      </c>
      <c r="AP883" s="800">
        <f t="shared" si="3756"/>
        <v>0</v>
      </c>
      <c r="AQ883" s="800">
        <f t="shared" si="3756"/>
        <v>9.2113075965130761E-4</v>
      </c>
      <c r="AR883" s="800">
        <f t="shared" si="3756"/>
        <v>0</v>
      </c>
      <c r="AS883" s="800">
        <f t="shared" si="3756"/>
        <v>0</v>
      </c>
      <c r="AT883" s="800">
        <f t="shared" si="3756"/>
        <v>1.3816961394769614E-3</v>
      </c>
      <c r="AU883" s="800">
        <f t="shared" si="3756"/>
        <v>0</v>
      </c>
      <c r="AV883" s="800">
        <f t="shared" si="3756"/>
        <v>0</v>
      </c>
      <c r="AW883" s="800"/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N883" si="3757">SUM(BE615)</f>
        <v>1.1514134495641346E-3</v>
      </c>
      <c r="BF883" s="800">
        <f t="shared" si="3757"/>
        <v>6.9084806973848071E-4</v>
      </c>
      <c r="BG883" s="800">
        <f t="shared" si="3757"/>
        <v>5.7570672478206731E-4</v>
      </c>
      <c r="BH883" s="800">
        <f t="shared" si="3757"/>
        <v>6.9084806973848071E-4</v>
      </c>
      <c r="BI883" s="800">
        <f t="shared" si="3757"/>
        <v>0</v>
      </c>
      <c r="BJ883" s="800">
        <f t="shared" si="3757"/>
        <v>0</v>
      </c>
      <c r="BK883" s="800">
        <f t="shared" si="3757"/>
        <v>0</v>
      </c>
      <c r="BL883" s="800">
        <f t="shared" si="3757"/>
        <v>0</v>
      </c>
      <c r="BM883" s="800">
        <f t="shared" si="3757"/>
        <v>0</v>
      </c>
      <c r="BN883" s="800">
        <f t="shared" si="3757"/>
        <v>0</v>
      </c>
      <c r="BO883" s="800"/>
      <c r="BP883" s="800"/>
      <c r="BQ883" s="800"/>
      <c r="BR883" s="800"/>
      <c r="BS883" s="800"/>
      <c r="BT883" s="800"/>
      <c r="BU883" s="799"/>
      <c r="BV883" s="800">
        <f t="shared" ref="BV883:BY883" si="3758">SUM(BV615)</f>
        <v>0</v>
      </c>
      <c r="BW883" s="800">
        <f t="shared" si="3758"/>
        <v>0</v>
      </c>
      <c r="BX883" s="1567">
        <f t="shared" si="3758"/>
        <v>0</v>
      </c>
      <c r="BY883" s="800">
        <f t="shared" si="3758"/>
        <v>5.7570672478206731E-4</v>
      </c>
      <c r="BZ883" s="615">
        <f t="shared" si="3625"/>
        <v>0</v>
      </c>
      <c r="CA883" s="615">
        <f t="shared" si="3626"/>
        <v>0</v>
      </c>
      <c r="CB883" s="615">
        <f t="shared" si="3627"/>
        <v>1.0234786218347865E-4</v>
      </c>
      <c r="CC883" s="683">
        <f t="shared" si="3628"/>
        <v>2.1748920713989206E-4</v>
      </c>
      <c r="CD883" s="1324">
        <f t="shared" si="3717"/>
        <v>0</v>
      </c>
      <c r="CE883" s="1325">
        <f t="shared" si="3717"/>
        <v>0</v>
      </c>
      <c r="CF883" s="1325">
        <f t="shared" si="3717"/>
        <v>0</v>
      </c>
      <c r="CG883" s="1325">
        <f t="shared" si="3717"/>
        <v>0</v>
      </c>
      <c r="CH883" s="1325">
        <f t="shared" si="3717"/>
        <v>0</v>
      </c>
      <c r="CI883" s="1326">
        <f t="shared" si="3717"/>
        <v>0</v>
      </c>
      <c r="CJ883" s="1325">
        <f t="shared" si="3717"/>
        <v>0</v>
      </c>
      <c r="CK883" s="1325">
        <f t="shared" si="3717"/>
        <v>0</v>
      </c>
      <c r="CL883" s="1325">
        <f t="shared" si="3717"/>
        <v>0</v>
      </c>
      <c r="CM883" s="1325">
        <f t="shared" si="3717"/>
        <v>9.2113075965130761E-4</v>
      </c>
      <c r="CN883" s="1324">
        <f t="shared" si="3717"/>
        <v>1.3816961394769614E-3</v>
      </c>
      <c r="CO883" s="1334" t="str">
        <f t="shared" si="3718"/>
        <v/>
      </c>
      <c r="CP883" s="1335" t="str">
        <f t="shared" si="3718"/>
        <v/>
      </c>
      <c r="CQ883" s="1335">
        <f t="shared" si="3718"/>
        <v>0</v>
      </c>
      <c r="CR883" s="1335">
        <f t="shared" si="3718"/>
        <v>0</v>
      </c>
      <c r="CS883" s="1335">
        <f t="shared" si="3718"/>
        <v>0</v>
      </c>
      <c r="CT883" s="1335">
        <f t="shared" si="3718"/>
        <v>0</v>
      </c>
      <c r="CU883" s="1336">
        <f t="shared" si="3718"/>
        <v>0</v>
      </c>
      <c r="CV883" s="1336">
        <f t="shared" si="3718"/>
        <v>0</v>
      </c>
      <c r="CW883" s="1336">
        <f t="shared" si="3718"/>
        <v>0</v>
      </c>
      <c r="CX883" s="1335">
        <f t="shared" si="3718"/>
        <v>5.7570672478206731E-4</v>
      </c>
      <c r="CY883" s="1335">
        <f t="shared" si="3718"/>
        <v>6.9084806973848071E-4</v>
      </c>
      <c r="CZ883" s="1335">
        <f t="shared" si="3718"/>
        <v>6.9084806973848071E-4</v>
      </c>
      <c r="DA883" s="1335">
        <f t="shared" si="3718"/>
        <v>1.1514134495641346E-3</v>
      </c>
      <c r="DB883" s="1335" t="str">
        <f t="shared" si="3718"/>
        <v/>
      </c>
      <c r="DC883" s="1334" t="str">
        <f t="shared" si="3711"/>
        <v/>
      </c>
      <c r="DD883" s="1392" t="str">
        <f t="shared" si="3631"/>
        <v/>
      </c>
      <c r="DE883" s="645">
        <f t="shared" si="3632"/>
        <v>17</v>
      </c>
      <c r="DF883" s="99">
        <f t="shared" si="3633"/>
        <v>11</v>
      </c>
      <c r="DG883" s="99">
        <f t="shared" si="3634"/>
        <v>11</v>
      </c>
      <c r="DH883" s="99">
        <f t="shared" si="3635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2"/>
      <c r="DR883" s="476"/>
    </row>
    <row r="884" spans="1:122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R884" si="3759">SUM(C621)</f>
        <v>0</v>
      </c>
      <c r="D884" s="800">
        <f t="shared" si="3759"/>
        <v>0</v>
      </c>
      <c r="E884" s="800">
        <f t="shared" si="3759"/>
        <v>0</v>
      </c>
      <c r="F884" s="800">
        <f t="shared" si="3759"/>
        <v>0</v>
      </c>
      <c r="G884" s="800">
        <f t="shared" si="3759"/>
        <v>0</v>
      </c>
      <c r="H884" s="800">
        <f t="shared" si="3759"/>
        <v>0</v>
      </c>
      <c r="I884" s="800">
        <f t="shared" si="3759"/>
        <v>0</v>
      </c>
      <c r="J884" s="800">
        <f t="shared" si="3759"/>
        <v>0</v>
      </c>
      <c r="K884" s="800">
        <f t="shared" si="3759"/>
        <v>0</v>
      </c>
      <c r="L884" s="800">
        <f t="shared" si="3759"/>
        <v>0</v>
      </c>
      <c r="M884" s="800">
        <f t="shared" si="3759"/>
        <v>0</v>
      </c>
      <c r="N884" s="800">
        <f t="shared" si="3759"/>
        <v>0</v>
      </c>
      <c r="O884" s="800">
        <f t="shared" si="3759"/>
        <v>0</v>
      </c>
      <c r="P884" s="800">
        <f t="shared" si="3759"/>
        <v>0</v>
      </c>
      <c r="Q884" s="800">
        <f t="shared" si="3759"/>
        <v>0</v>
      </c>
      <c r="R884" s="800">
        <f t="shared" si="3759"/>
        <v>0</v>
      </c>
      <c r="S884" s="799"/>
      <c r="T884" s="800">
        <f>SUM(T621)</f>
        <v>0</v>
      </c>
      <c r="U884" s="800">
        <f t="shared" ref="U884:AD884" si="3760">SUM(U621)</f>
        <v>0</v>
      </c>
      <c r="V884" s="800">
        <f t="shared" si="3760"/>
        <v>0</v>
      </c>
      <c r="W884" s="800">
        <f t="shared" si="3760"/>
        <v>0</v>
      </c>
      <c r="X884" s="800">
        <f t="shared" si="3760"/>
        <v>0</v>
      </c>
      <c r="Y884" s="800">
        <f t="shared" si="3760"/>
        <v>0</v>
      </c>
      <c r="Z884" s="800">
        <f t="shared" si="3760"/>
        <v>0</v>
      </c>
      <c r="AA884" s="800">
        <f t="shared" si="3760"/>
        <v>0</v>
      </c>
      <c r="AB884" s="800">
        <f t="shared" si="3760"/>
        <v>0</v>
      </c>
      <c r="AC884" s="800">
        <f t="shared" si="3760"/>
        <v>0</v>
      </c>
      <c r="AD884" s="800">
        <f t="shared" si="3760"/>
        <v>0</v>
      </c>
      <c r="AE884" s="800"/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V884" si="3761">SUM(AM621)</f>
        <v>0</v>
      </c>
      <c r="AN884" s="800">
        <f t="shared" si="3761"/>
        <v>0</v>
      </c>
      <c r="AO884" s="800">
        <f t="shared" si="3761"/>
        <v>0</v>
      </c>
      <c r="AP884" s="800">
        <f t="shared" si="3761"/>
        <v>0</v>
      </c>
      <c r="AQ884" s="800">
        <f t="shared" si="3761"/>
        <v>0</v>
      </c>
      <c r="AR884" s="800">
        <f t="shared" si="3761"/>
        <v>0</v>
      </c>
      <c r="AS884" s="800">
        <f t="shared" si="3761"/>
        <v>0</v>
      </c>
      <c r="AT884" s="800">
        <f t="shared" si="3761"/>
        <v>0</v>
      </c>
      <c r="AU884" s="800">
        <f t="shared" si="3761"/>
        <v>0</v>
      </c>
      <c r="AV884" s="800">
        <f t="shared" si="3761"/>
        <v>0</v>
      </c>
      <c r="AW884" s="800"/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N884" si="3762">SUM(BE621)</f>
        <v>0</v>
      </c>
      <c r="BF884" s="800">
        <f t="shared" si="3762"/>
        <v>0</v>
      </c>
      <c r="BG884" s="800">
        <f t="shared" si="3762"/>
        <v>0</v>
      </c>
      <c r="BH884" s="800">
        <f t="shared" si="3762"/>
        <v>0</v>
      </c>
      <c r="BI884" s="800">
        <f t="shared" si="3762"/>
        <v>0</v>
      </c>
      <c r="BJ884" s="800">
        <f t="shared" si="3762"/>
        <v>0</v>
      </c>
      <c r="BK884" s="800">
        <f t="shared" si="3762"/>
        <v>0</v>
      </c>
      <c r="BL884" s="800">
        <f t="shared" si="3762"/>
        <v>0</v>
      </c>
      <c r="BM884" s="800">
        <f t="shared" si="3762"/>
        <v>0</v>
      </c>
      <c r="BN884" s="800">
        <f t="shared" si="3762"/>
        <v>0</v>
      </c>
      <c r="BO884" s="800"/>
      <c r="BP884" s="800"/>
      <c r="BQ884" s="800"/>
      <c r="BR884" s="800"/>
      <c r="BS884" s="800"/>
      <c r="BT884" s="800"/>
      <c r="BU884" s="799"/>
      <c r="BV884" s="800">
        <f t="shared" ref="BV884:BY884" si="3763">SUM(BV621)</f>
        <v>0</v>
      </c>
      <c r="BW884" s="800">
        <f t="shared" si="3763"/>
        <v>0</v>
      </c>
      <c r="BX884" s="1567">
        <f t="shared" si="3763"/>
        <v>0</v>
      </c>
      <c r="BY884" s="800">
        <f t="shared" si="3763"/>
        <v>0</v>
      </c>
      <c r="BZ884" s="615">
        <f t="shared" si="3625"/>
        <v>0</v>
      </c>
      <c r="CA884" s="615">
        <f t="shared" si="3626"/>
        <v>0</v>
      </c>
      <c r="CB884" s="615">
        <f t="shared" si="3627"/>
        <v>0</v>
      </c>
      <c r="CC884" s="683">
        <f t="shared" si="3628"/>
        <v>0</v>
      </c>
      <c r="CD884" s="1324">
        <f t="shared" si="3717"/>
        <v>0</v>
      </c>
      <c r="CE884" s="1325">
        <f t="shared" si="3717"/>
        <v>0</v>
      </c>
      <c r="CF884" s="1325">
        <f t="shared" si="3717"/>
        <v>0</v>
      </c>
      <c r="CG884" s="1325">
        <f t="shared" si="3717"/>
        <v>0</v>
      </c>
      <c r="CH884" s="1325">
        <f t="shared" si="3717"/>
        <v>0</v>
      </c>
      <c r="CI884" s="1326">
        <f t="shared" si="3717"/>
        <v>0</v>
      </c>
      <c r="CJ884" s="1325">
        <f t="shared" si="3717"/>
        <v>0</v>
      </c>
      <c r="CK884" s="1325">
        <f t="shared" si="3717"/>
        <v>0</v>
      </c>
      <c r="CL884" s="1325">
        <f t="shared" si="3717"/>
        <v>0</v>
      </c>
      <c r="CM884" s="1325">
        <f t="shared" si="3717"/>
        <v>0</v>
      </c>
      <c r="CN884" s="1324">
        <f t="shared" si="3717"/>
        <v>0</v>
      </c>
      <c r="CO884" s="1334" t="str">
        <f t="shared" si="3718"/>
        <v/>
      </c>
      <c r="CP884" s="1335" t="str">
        <f t="shared" si="3718"/>
        <v/>
      </c>
      <c r="CQ884" s="1335">
        <f t="shared" si="3718"/>
        <v>0</v>
      </c>
      <c r="CR884" s="1335">
        <f t="shared" si="3718"/>
        <v>0</v>
      </c>
      <c r="CS884" s="1335">
        <f t="shared" si="3718"/>
        <v>0</v>
      </c>
      <c r="CT884" s="1335">
        <f t="shared" si="3718"/>
        <v>0</v>
      </c>
      <c r="CU884" s="1336">
        <f t="shared" si="3718"/>
        <v>0</v>
      </c>
      <c r="CV884" s="1336">
        <f t="shared" si="3718"/>
        <v>0</v>
      </c>
      <c r="CW884" s="1336">
        <f t="shared" si="3718"/>
        <v>0</v>
      </c>
      <c r="CX884" s="1335">
        <f t="shared" si="3718"/>
        <v>0</v>
      </c>
      <c r="CY884" s="1335">
        <f t="shared" si="3718"/>
        <v>0</v>
      </c>
      <c r="CZ884" s="1335">
        <f t="shared" si="3718"/>
        <v>0</v>
      </c>
      <c r="DA884" s="1335">
        <f t="shared" si="3718"/>
        <v>0</v>
      </c>
      <c r="DB884" s="1335" t="str">
        <f t="shared" si="3718"/>
        <v/>
      </c>
      <c r="DC884" s="1334" t="str">
        <f t="shared" si="3711"/>
        <v/>
      </c>
      <c r="DD884" s="1392" t="str">
        <f t="shared" si="3631"/>
        <v/>
      </c>
      <c r="DE884" s="645">
        <f t="shared" si="3632"/>
        <v>17</v>
      </c>
      <c r="DF884" s="99">
        <f t="shared" si="3633"/>
        <v>11</v>
      </c>
      <c r="DG884" s="99">
        <f t="shared" si="3634"/>
        <v>11</v>
      </c>
      <c r="DH884" s="99">
        <f t="shared" si="3635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2"/>
      <c r="DR884" s="476"/>
    </row>
    <row r="885" spans="1:122" s="478" customFormat="1" ht="15.75" customHeight="1">
      <c r="A885" s="44">
        <f>$A$624</f>
        <v>0</v>
      </c>
      <c r="B885" s="800">
        <f>SUM(B627)</f>
        <v>0</v>
      </c>
      <c r="C885" s="800">
        <f t="shared" ref="C885:R885" si="3764">SUM(C627)</f>
        <v>0</v>
      </c>
      <c r="D885" s="800">
        <f t="shared" si="3764"/>
        <v>0</v>
      </c>
      <c r="E885" s="800">
        <f t="shared" si="3764"/>
        <v>0</v>
      </c>
      <c r="F885" s="800">
        <f t="shared" si="3764"/>
        <v>0</v>
      </c>
      <c r="G885" s="800">
        <f t="shared" si="3764"/>
        <v>0</v>
      </c>
      <c r="H885" s="800">
        <f t="shared" si="3764"/>
        <v>0</v>
      </c>
      <c r="I885" s="800">
        <f t="shared" si="3764"/>
        <v>0</v>
      </c>
      <c r="J885" s="800">
        <f t="shared" si="3764"/>
        <v>0</v>
      </c>
      <c r="K885" s="800">
        <f t="shared" si="3764"/>
        <v>0</v>
      </c>
      <c r="L885" s="800">
        <f t="shared" si="3764"/>
        <v>0</v>
      </c>
      <c r="M885" s="800">
        <f t="shared" si="3764"/>
        <v>0</v>
      </c>
      <c r="N885" s="800">
        <f t="shared" si="3764"/>
        <v>0</v>
      </c>
      <c r="O885" s="800">
        <f t="shared" si="3764"/>
        <v>0</v>
      </c>
      <c r="P885" s="800">
        <f t="shared" si="3764"/>
        <v>0</v>
      </c>
      <c r="Q885" s="800">
        <f t="shared" si="3764"/>
        <v>0</v>
      </c>
      <c r="R885" s="800">
        <f t="shared" si="3764"/>
        <v>0</v>
      </c>
      <c r="S885" s="799"/>
      <c r="T885" s="800">
        <f>SUM(T627)</f>
        <v>0</v>
      </c>
      <c r="U885" s="800">
        <f t="shared" ref="U885:AD885" si="3765">SUM(U627)</f>
        <v>0</v>
      </c>
      <c r="V885" s="800">
        <f t="shared" si="3765"/>
        <v>0</v>
      </c>
      <c r="W885" s="800">
        <f t="shared" si="3765"/>
        <v>0</v>
      </c>
      <c r="X885" s="800">
        <f t="shared" si="3765"/>
        <v>0</v>
      </c>
      <c r="Y885" s="800">
        <f t="shared" si="3765"/>
        <v>0</v>
      </c>
      <c r="Z885" s="800">
        <f t="shared" si="3765"/>
        <v>0</v>
      </c>
      <c r="AA885" s="800">
        <f t="shared" si="3765"/>
        <v>0</v>
      </c>
      <c r="AB885" s="800">
        <f t="shared" si="3765"/>
        <v>0</v>
      </c>
      <c r="AC885" s="800">
        <f t="shared" si="3765"/>
        <v>0</v>
      </c>
      <c r="AD885" s="800">
        <f t="shared" si="3765"/>
        <v>0</v>
      </c>
      <c r="AE885" s="800"/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V885" si="3766">SUM(AM627)</f>
        <v>0</v>
      </c>
      <c r="AN885" s="800">
        <f t="shared" si="3766"/>
        <v>0</v>
      </c>
      <c r="AO885" s="800">
        <f t="shared" si="3766"/>
        <v>0</v>
      </c>
      <c r="AP885" s="800">
        <f t="shared" si="3766"/>
        <v>0</v>
      </c>
      <c r="AQ885" s="800">
        <f t="shared" si="3766"/>
        <v>0</v>
      </c>
      <c r="AR885" s="800">
        <f t="shared" si="3766"/>
        <v>0</v>
      </c>
      <c r="AS885" s="800">
        <f t="shared" si="3766"/>
        <v>0</v>
      </c>
      <c r="AT885" s="800">
        <f t="shared" si="3766"/>
        <v>0</v>
      </c>
      <c r="AU885" s="800">
        <f t="shared" si="3766"/>
        <v>0</v>
      </c>
      <c r="AV885" s="800">
        <f t="shared" si="3766"/>
        <v>0</v>
      </c>
      <c r="AW885" s="800"/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N885" si="3767">SUM(BE627)</f>
        <v>0</v>
      </c>
      <c r="BF885" s="800">
        <f t="shared" si="3767"/>
        <v>0</v>
      </c>
      <c r="BG885" s="800">
        <f t="shared" si="3767"/>
        <v>0</v>
      </c>
      <c r="BH885" s="800">
        <f t="shared" si="3767"/>
        <v>0</v>
      </c>
      <c r="BI885" s="800">
        <f t="shared" si="3767"/>
        <v>0</v>
      </c>
      <c r="BJ885" s="800">
        <f t="shared" si="3767"/>
        <v>0</v>
      </c>
      <c r="BK885" s="800">
        <f t="shared" si="3767"/>
        <v>0</v>
      </c>
      <c r="BL885" s="800">
        <f t="shared" si="3767"/>
        <v>0</v>
      </c>
      <c r="BM885" s="800">
        <f t="shared" si="3767"/>
        <v>0</v>
      </c>
      <c r="BN885" s="800">
        <f t="shared" si="3767"/>
        <v>0</v>
      </c>
      <c r="BO885" s="800"/>
      <c r="BP885" s="800"/>
      <c r="BQ885" s="800"/>
      <c r="BR885" s="800"/>
      <c r="BS885" s="800"/>
      <c r="BT885" s="800"/>
      <c r="BU885" s="799"/>
      <c r="BV885" s="800">
        <f t="shared" ref="BV885:BY885" si="3768">SUM(BV627)</f>
        <v>0</v>
      </c>
      <c r="BW885" s="800">
        <f t="shared" si="3768"/>
        <v>0</v>
      </c>
      <c r="BX885" s="1567">
        <f t="shared" si="3768"/>
        <v>0</v>
      </c>
      <c r="BY885" s="800">
        <f t="shared" si="3768"/>
        <v>0</v>
      </c>
      <c r="BZ885" s="615">
        <f t="shared" si="3625"/>
        <v>0</v>
      </c>
      <c r="CA885" s="615">
        <f t="shared" si="3626"/>
        <v>0</v>
      </c>
      <c r="CB885" s="615">
        <f t="shared" si="3627"/>
        <v>0</v>
      </c>
      <c r="CC885" s="683">
        <f t="shared" si="3628"/>
        <v>0</v>
      </c>
      <c r="CD885" s="1324">
        <f t="shared" si="3717"/>
        <v>0</v>
      </c>
      <c r="CE885" s="1325">
        <f t="shared" si="3717"/>
        <v>0</v>
      </c>
      <c r="CF885" s="1325">
        <f t="shared" si="3717"/>
        <v>0</v>
      </c>
      <c r="CG885" s="1325">
        <f t="shared" si="3717"/>
        <v>0</v>
      </c>
      <c r="CH885" s="1325">
        <f t="shared" si="3717"/>
        <v>0</v>
      </c>
      <c r="CI885" s="1326">
        <f t="shared" si="3717"/>
        <v>0</v>
      </c>
      <c r="CJ885" s="1325">
        <f t="shared" si="3717"/>
        <v>0</v>
      </c>
      <c r="CK885" s="1325">
        <f t="shared" si="3717"/>
        <v>0</v>
      </c>
      <c r="CL885" s="1325">
        <f t="shared" si="3717"/>
        <v>0</v>
      </c>
      <c r="CM885" s="1325">
        <f t="shared" si="3717"/>
        <v>0</v>
      </c>
      <c r="CN885" s="1324">
        <f t="shared" si="3717"/>
        <v>0</v>
      </c>
      <c r="CO885" s="1334" t="str">
        <f t="shared" si="3718"/>
        <v/>
      </c>
      <c r="CP885" s="1335" t="str">
        <f t="shared" si="3718"/>
        <v/>
      </c>
      <c r="CQ885" s="1335">
        <f t="shared" si="3718"/>
        <v>0</v>
      </c>
      <c r="CR885" s="1335">
        <f t="shared" si="3718"/>
        <v>0</v>
      </c>
      <c r="CS885" s="1335">
        <f t="shared" si="3718"/>
        <v>0</v>
      </c>
      <c r="CT885" s="1335">
        <f t="shared" si="3718"/>
        <v>0</v>
      </c>
      <c r="CU885" s="1336">
        <f t="shared" si="3718"/>
        <v>0</v>
      </c>
      <c r="CV885" s="1336">
        <f t="shared" si="3718"/>
        <v>0</v>
      </c>
      <c r="CW885" s="1336">
        <f t="shared" si="3718"/>
        <v>0</v>
      </c>
      <c r="CX885" s="1335">
        <f t="shared" si="3718"/>
        <v>0</v>
      </c>
      <c r="CY885" s="1335">
        <f t="shared" si="3718"/>
        <v>0</v>
      </c>
      <c r="CZ885" s="1335">
        <f t="shared" si="3718"/>
        <v>0</v>
      </c>
      <c r="DA885" s="1335">
        <f t="shared" si="3718"/>
        <v>0</v>
      </c>
      <c r="DB885" s="1335" t="str">
        <f t="shared" si="3718"/>
        <v/>
      </c>
      <c r="DC885" s="1334" t="str">
        <f t="shared" si="3711"/>
        <v/>
      </c>
      <c r="DD885" s="1392" t="str">
        <f t="shared" si="3631"/>
        <v/>
      </c>
      <c r="DE885" s="645">
        <f t="shared" si="3632"/>
        <v>17</v>
      </c>
      <c r="DF885" s="99">
        <f t="shared" si="3633"/>
        <v>11</v>
      </c>
      <c r="DG885" s="99">
        <f t="shared" si="3634"/>
        <v>11</v>
      </c>
      <c r="DH885" s="99">
        <f t="shared" si="3635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2"/>
      <c r="DR885" s="476"/>
    </row>
    <row r="886" spans="1:122" s="478" customFormat="1" ht="15.75" customHeight="1">
      <c r="A886" s="44" t="str">
        <f>$A$630</f>
        <v>Baking flour</v>
      </c>
      <c r="B886" s="800">
        <f>SUM(B633)</f>
        <v>0</v>
      </c>
      <c r="C886" s="800">
        <f t="shared" ref="C886:R886" si="3769">SUM(C633)</f>
        <v>0</v>
      </c>
      <c r="D886" s="800">
        <f t="shared" si="3769"/>
        <v>0</v>
      </c>
      <c r="E886" s="800">
        <f t="shared" si="3769"/>
        <v>0</v>
      </c>
      <c r="F886" s="800">
        <f t="shared" si="3769"/>
        <v>0</v>
      </c>
      <c r="G886" s="800">
        <f t="shared" si="3769"/>
        <v>0</v>
      </c>
      <c r="H886" s="800">
        <f t="shared" si="3769"/>
        <v>0</v>
      </c>
      <c r="I886" s="800">
        <f t="shared" si="3769"/>
        <v>0</v>
      </c>
      <c r="J886" s="800">
        <f t="shared" si="3769"/>
        <v>0</v>
      </c>
      <c r="K886" s="800">
        <f t="shared" si="3769"/>
        <v>0</v>
      </c>
      <c r="L886" s="800">
        <f t="shared" si="3769"/>
        <v>0</v>
      </c>
      <c r="M886" s="800">
        <f t="shared" si="3769"/>
        <v>0</v>
      </c>
      <c r="N886" s="800">
        <f t="shared" si="3769"/>
        <v>0</v>
      </c>
      <c r="O886" s="800">
        <f t="shared" si="3769"/>
        <v>0</v>
      </c>
      <c r="P886" s="800">
        <f t="shared" si="3769"/>
        <v>0</v>
      </c>
      <c r="Q886" s="800">
        <f t="shared" si="3769"/>
        <v>0</v>
      </c>
      <c r="R886" s="800">
        <f t="shared" si="3769"/>
        <v>0</v>
      </c>
      <c r="S886" s="799"/>
      <c r="T886" s="800">
        <f>SUM(T633)</f>
        <v>0.11275161892901618</v>
      </c>
      <c r="U886" s="800">
        <f t="shared" ref="U886:AD886" si="3770">SUM(U633)</f>
        <v>0</v>
      </c>
      <c r="V886" s="800">
        <f t="shared" si="3770"/>
        <v>9.6644244796299572E-2</v>
      </c>
      <c r="W886" s="800">
        <f t="shared" si="3770"/>
        <v>8.4563714196762133E-2</v>
      </c>
      <c r="X886" s="800">
        <f t="shared" si="3770"/>
        <v>0.11275161892901618</v>
      </c>
      <c r="Y886" s="800">
        <f t="shared" si="3770"/>
        <v>0.11275161892901618</v>
      </c>
      <c r="Z886" s="800">
        <f t="shared" si="3770"/>
        <v>0</v>
      </c>
      <c r="AA886" s="800">
        <f t="shared" si="3770"/>
        <v>0</v>
      </c>
      <c r="AB886" s="800">
        <f t="shared" si="3770"/>
        <v>0.16912742839352427</v>
      </c>
      <c r="AC886" s="800">
        <f t="shared" si="3770"/>
        <v>0</v>
      </c>
      <c r="AD886" s="800">
        <f t="shared" si="3770"/>
        <v>0</v>
      </c>
      <c r="AE886" s="800"/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V886" si="3771">SUM(AM633)</f>
        <v>0.10824155417185553</v>
      </c>
      <c r="AN886" s="800">
        <f t="shared" si="3771"/>
        <v>0</v>
      </c>
      <c r="AO886" s="800">
        <f t="shared" si="3771"/>
        <v>0</v>
      </c>
      <c r="AP886" s="800">
        <f t="shared" si="3771"/>
        <v>0</v>
      </c>
      <c r="AQ886" s="800">
        <f t="shared" si="3771"/>
        <v>9.0201295143212942E-2</v>
      </c>
      <c r="AR886" s="800">
        <f t="shared" si="3771"/>
        <v>0</v>
      </c>
      <c r="AS886" s="800">
        <f t="shared" si="3771"/>
        <v>0</v>
      </c>
      <c r="AT886" s="800">
        <f t="shared" si="3771"/>
        <v>0</v>
      </c>
      <c r="AU886" s="800">
        <f t="shared" si="3771"/>
        <v>0</v>
      </c>
      <c r="AV886" s="800">
        <f t="shared" si="3771"/>
        <v>0</v>
      </c>
      <c r="AW886" s="800"/>
      <c r="AX886" s="800"/>
      <c r="AY886" s="800"/>
      <c r="AZ886" s="800"/>
      <c r="BA886" s="800"/>
      <c r="BB886" s="800"/>
      <c r="BC886" s="799"/>
      <c r="BD886" s="800">
        <f>SUM(BD633)</f>
        <v>0.11275161892901618</v>
      </c>
      <c r="BE886" s="800">
        <f t="shared" ref="BE886:BN886" si="3772">SUM(BE633)</f>
        <v>0.18040259028642588</v>
      </c>
      <c r="BF886" s="800">
        <f t="shared" si="3772"/>
        <v>0.10824155417185553</v>
      </c>
      <c r="BG886" s="800">
        <f t="shared" si="3772"/>
        <v>9.0201295143212942E-2</v>
      </c>
      <c r="BH886" s="800">
        <f t="shared" si="3772"/>
        <v>0.13530194271481941</v>
      </c>
      <c r="BI886" s="800">
        <f t="shared" si="3772"/>
        <v>0.22550323785803236</v>
      </c>
      <c r="BJ886" s="800">
        <f t="shared" si="3772"/>
        <v>9.0201295143212942E-2</v>
      </c>
      <c r="BK886" s="800">
        <f t="shared" si="3772"/>
        <v>6.7650971357409703E-2</v>
      </c>
      <c r="BL886" s="800">
        <f t="shared" si="3772"/>
        <v>9.0201295143212942E-2</v>
      </c>
      <c r="BM886" s="800">
        <f t="shared" si="3772"/>
        <v>0.13530194271481941</v>
      </c>
      <c r="BN886" s="800">
        <f t="shared" si="3772"/>
        <v>8.4563714196762133E-2</v>
      </c>
      <c r="BO886" s="800"/>
      <c r="BP886" s="800"/>
      <c r="BQ886" s="800"/>
      <c r="BR886" s="800"/>
      <c r="BS886" s="800"/>
      <c r="BT886" s="800"/>
      <c r="BU886" s="799"/>
      <c r="BV886" s="800">
        <f t="shared" ref="BV886:BY886" si="3773">SUM(BV633)</f>
        <v>0</v>
      </c>
      <c r="BW886" s="800">
        <f t="shared" si="3773"/>
        <v>0.11275161892901618</v>
      </c>
      <c r="BX886" s="800">
        <f t="shared" si="3773"/>
        <v>9.0201295143212942E-2</v>
      </c>
      <c r="BY886" s="800">
        <f t="shared" si="3773"/>
        <v>9.0201295143212942E-2</v>
      </c>
      <c r="BZ886" s="615">
        <f t="shared" si="3625"/>
        <v>0</v>
      </c>
      <c r="CA886" s="615">
        <f t="shared" si="3626"/>
        <v>5.7718090642234467E-2</v>
      </c>
      <c r="CB886" s="615">
        <f t="shared" si="3627"/>
        <v>1.002236612702366E-2</v>
      </c>
      <c r="CC886" s="683">
        <f t="shared" si="3628"/>
        <v>0.11412969427148194</v>
      </c>
      <c r="CD886" s="1324">
        <f t="shared" si="3717"/>
        <v>0</v>
      </c>
      <c r="CE886" s="1325">
        <f t="shared" si="3717"/>
        <v>0</v>
      </c>
      <c r="CF886" s="1325">
        <f t="shared" si="3717"/>
        <v>0</v>
      </c>
      <c r="CG886" s="1325">
        <f t="shared" si="3717"/>
        <v>0</v>
      </c>
      <c r="CH886" s="1325">
        <f t="shared" si="3717"/>
        <v>0</v>
      </c>
      <c r="CI886" s="1326">
        <f t="shared" si="3717"/>
        <v>0</v>
      </c>
      <c r="CJ886" s="1325">
        <f t="shared" si="3717"/>
        <v>0</v>
      </c>
      <c r="CK886" s="1325">
        <f t="shared" si="3717"/>
        <v>0</v>
      </c>
      <c r="CL886" s="1325">
        <f t="shared" si="3717"/>
        <v>0</v>
      </c>
      <c r="CM886" s="1325">
        <f t="shared" si="3717"/>
        <v>9.0201295143212942E-2</v>
      </c>
      <c r="CN886" s="1324">
        <f t="shared" si="3717"/>
        <v>0.10824155417185553</v>
      </c>
      <c r="CO886" s="1334" t="str">
        <f t="shared" si="3718"/>
        <v/>
      </c>
      <c r="CP886" s="1335" t="str">
        <f t="shared" si="3718"/>
        <v/>
      </c>
      <c r="CQ886" s="1335">
        <f t="shared" si="3718"/>
        <v>6.7650971357409703E-2</v>
      </c>
      <c r="CR886" s="1335">
        <f t="shared" si="3718"/>
        <v>8.4563714196762133E-2</v>
      </c>
      <c r="CS886" s="1335">
        <f t="shared" si="3718"/>
        <v>9.0201295143212942E-2</v>
      </c>
      <c r="CT886" s="1335">
        <f t="shared" si="3718"/>
        <v>9.0201295143212942E-2</v>
      </c>
      <c r="CU886" s="1336">
        <f t="shared" si="3718"/>
        <v>9.0201295143212942E-2</v>
      </c>
      <c r="CV886" s="1336">
        <f t="shared" si="3718"/>
        <v>0.10824155417185553</v>
      </c>
      <c r="CW886" s="1336">
        <f t="shared" si="3718"/>
        <v>0.11275161892901618</v>
      </c>
      <c r="CX886" s="1335">
        <f t="shared" si="3718"/>
        <v>0.13530194271481941</v>
      </c>
      <c r="CY886" s="1335">
        <f t="shared" si="3718"/>
        <v>0.13530194271481941</v>
      </c>
      <c r="CZ886" s="1335">
        <f t="shared" si="3718"/>
        <v>0.18040259028642588</v>
      </c>
      <c r="DA886" s="1335">
        <f t="shared" si="3718"/>
        <v>0.22550323785803236</v>
      </c>
      <c r="DB886" s="1335" t="str">
        <f t="shared" si="3718"/>
        <v/>
      </c>
      <c r="DC886" s="1334" t="str">
        <f t="shared" si="3711"/>
        <v/>
      </c>
      <c r="DD886" s="1392" t="str">
        <f t="shared" si="3631"/>
        <v/>
      </c>
      <c r="DE886" s="645">
        <f t="shared" si="3632"/>
        <v>17</v>
      </c>
      <c r="DF886" s="99">
        <f t="shared" si="3633"/>
        <v>11</v>
      </c>
      <c r="DG886" s="99">
        <f t="shared" si="3634"/>
        <v>11</v>
      </c>
      <c r="DH886" s="99">
        <f t="shared" si="3635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2"/>
      <c r="DR886" s="476"/>
    </row>
    <row r="887" spans="1:122" s="478" customFormat="1" ht="15.75" customHeight="1">
      <c r="A887" s="1196" t="str">
        <f>$A$636</f>
        <v>Other purchase -- see Data 4</v>
      </c>
      <c r="B887" s="800">
        <f>SUM(B640)</f>
        <v>0</v>
      </c>
      <c r="C887" s="800">
        <f t="shared" ref="C887:R887" si="3774">SUM(C640)</f>
        <v>0</v>
      </c>
      <c r="D887" s="800">
        <f t="shared" si="3774"/>
        <v>0</v>
      </c>
      <c r="E887" s="800">
        <f t="shared" si="3774"/>
        <v>0</v>
      </c>
      <c r="F887" s="800">
        <f t="shared" si="3774"/>
        <v>0</v>
      </c>
      <c r="G887" s="800">
        <f t="shared" si="3774"/>
        <v>0</v>
      </c>
      <c r="H887" s="800">
        <f t="shared" si="3774"/>
        <v>0</v>
      </c>
      <c r="I887" s="800">
        <f t="shared" si="3774"/>
        <v>0</v>
      </c>
      <c r="J887" s="800">
        <f t="shared" si="3774"/>
        <v>0</v>
      </c>
      <c r="K887" s="800">
        <f t="shared" si="3774"/>
        <v>0</v>
      </c>
      <c r="L887" s="800">
        <f t="shared" si="3774"/>
        <v>0</v>
      </c>
      <c r="M887" s="800">
        <f t="shared" si="3774"/>
        <v>0</v>
      </c>
      <c r="N887" s="800">
        <f t="shared" si="3774"/>
        <v>0</v>
      </c>
      <c r="O887" s="800">
        <f t="shared" si="3774"/>
        <v>0</v>
      </c>
      <c r="P887" s="800">
        <f t="shared" si="3774"/>
        <v>0</v>
      </c>
      <c r="Q887" s="800">
        <f t="shared" si="3774"/>
        <v>0</v>
      </c>
      <c r="R887" s="800">
        <f t="shared" si="3774"/>
        <v>0</v>
      </c>
      <c r="S887" s="799"/>
      <c r="T887" s="800">
        <f>SUM(T640)</f>
        <v>0.16904987546699876</v>
      </c>
      <c r="U887" s="800">
        <f t="shared" ref="U887:AD887" si="3775">SUM(U640)</f>
        <v>0</v>
      </c>
      <c r="V887" s="800">
        <f t="shared" si="3775"/>
        <v>0.11217262053015475</v>
      </c>
      <c r="W887" s="800">
        <f t="shared" si="3775"/>
        <v>8.4563714196762133E-2</v>
      </c>
      <c r="X887" s="800">
        <f t="shared" si="3775"/>
        <v>0.11275161892901618</v>
      </c>
      <c r="Y887" s="800">
        <f t="shared" si="3775"/>
        <v>0.11275161892901618</v>
      </c>
      <c r="Z887" s="800">
        <f t="shared" si="3775"/>
        <v>0</v>
      </c>
      <c r="AA887" s="800">
        <f t="shared" si="3775"/>
        <v>0</v>
      </c>
      <c r="AB887" s="800">
        <f t="shared" si="3775"/>
        <v>0.16912742839352427</v>
      </c>
      <c r="AC887" s="800">
        <f t="shared" si="3775"/>
        <v>0</v>
      </c>
      <c r="AD887" s="800">
        <f t="shared" si="3775"/>
        <v>0</v>
      </c>
      <c r="AE887" s="800"/>
      <c r="AF887" s="800"/>
      <c r="AG887" s="800"/>
      <c r="AH887" s="800"/>
      <c r="AI887" s="800"/>
      <c r="AJ887" s="800"/>
      <c r="AK887" s="799"/>
      <c r="AL887" s="800">
        <f>SUM(AL640)</f>
        <v>0</v>
      </c>
      <c r="AM887" s="800">
        <f t="shared" ref="AM887:AV887" si="3776">SUM(AM640)</f>
        <v>0.22882531008717311</v>
      </c>
      <c r="AN887" s="800">
        <f t="shared" si="3776"/>
        <v>0.10936052303860522</v>
      </c>
      <c r="AO887" s="800">
        <f t="shared" si="3776"/>
        <v>9.3737591175947335E-2</v>
      </c>
      <c r="AP887" s="800">
        <f t="shared" si="3776"/>
        <v>9.3737591175947335E-2</v>
      </c>
      <c r="AQ887" s="800">
        <f t="shared" si="3776"/>
        <v>0.14649955168119552</v>
      </c>
      <c r="AR887" s="800">
        <f t="shared" si="3776"/>
        <v>0</v>
      </c>
      <c r="AS887" s="800">
        <f t="shared" si="3776"/>
        <v>0</v>
      </c>
      <c r="AT887" s="800">
        <f t="shared" si="3776"/>
        <v>0</v>
      </c>
      <c r="AU887" s="800">
        <f t="shared" si="3776"/>
        <v>0</v>
      </c>
      <c r="AV887" s="800">
        <f t="shared" si="3776"/>
        <v>0</v>
      </c>
      <c r="AW887" s="800"/>
      <c r="AX887" s="800"/>
      <c r="AY887" s="800"/>
      <c r="AZ887" s="800"/>
      <c r="BA887" s="800"/>
      <c r="BB887" s="800"/>
      <c r="BC887" s="799"/>
      <c r="BD887" s="800">
        <f>SUM(BD640)</f>
        <v>0.25742628891656283</v>
      </c>
      <c r="BE887" s="800">
        <f t="shared" ref="BE887:BN887" si="3777">SUM(BE640)</f>
        <v>0.38137551681195514</v>
      </c>
      <c r="BF887" s="800">
        <f t="shared" si="3777"/>
        <v>0.28185115815691159</v>
      </c>
      <c r="BG887" s="800">
        <f t="shared" si="3777"/>
        <v>0.23487596513075962</v>
      </c>
      <c r="BH887" s="800">
        <f t="shared" si="3777"/>
        <v>0.25588569863013694</v>
      </c>
      <c r="BI887" s="800">
        <f t="shared" si="3777"/>
        <v>0.7429627895392279</v>
      </c>
      <c r="BJ887" s="800">
        <f t="shared" si="3777"/>
        <v>0.32612004981320053</v>
      </c>
      <c r="BK887" s="800">
        <f t="shared" si="3777"/>
        <v>0.17615697384806972</v>
      </c>
      <c r="BL887" s="800">
        <f t="shared" si="3777"/>
        <v>0.32612004981320053</v>
      </c>
      <c r="BM887" s="800">
        <f t="shared" si="3777"/>
        <v>0.35231394769613944</v>
      </c>
      <c r="BN887" s="800">
        <f t="shared" si="3777"/>
        <v>0.19306971668742215</v>
      </c>
      <c r="BO887" s="800"/>
      <c r="BP887" s="800"/>
      <c r="BQ887" s="800"/>
      <c r="BR887" s="800"/>
      <c r="BS887" s="800"/>
      <c r="BT887" s="800"/>
      <c r="BU887" s="799"/>
      <c r="BV887" s="800">
        <f t="shared" ref="BV887:BY887" si="3778">SUM(BV640)</f>
        <v>0</v>
      </c>
      <c r="BW887" s="800">
        <f t="shared" si="3778"/>
        <v>0</v>
      </c>
      <c r="BX887" s="1567">
        <f t="shared" si="3778"/>
        <v>1.8116438356164381E-2</v>
      </c>
      <c r="BY887" s="800">
        <f t="shared" si="3778"/>
        <v>0.23487596513075962</v>
      </c>
      <c r="BZ887" s="615">
        <f t="shared" si="3625"/>
        <v>0</v>
      </c>
      <c r="CA887" s="615">
        <f t="shared" si="3626"/>
        <v>6.5698827561327555E-2</v>
      </c>
      <c r="CB887" s="615">
        <f t="shared" si="3627"/>
        <v>4.9259473007966154E-2</v>
      </c>
      <c r="CC887" s="683">
        <f t="shared" si="3628"/>
        <v>0.28989315462847653</v>
      </c>
      <c r="CD887" s="1324">
        <f t="shared" si="3717"/>
        <v>0</v>
      </c>
      <c r="CE887" s="1325">
        <f t="shared" si="3717"/>
        <v>0</v>
      </c>
      <c r="CF887" s="1325">
        <f t="shared" si="3717"/>
        <v>0</v>
      </c>
      <c r="CG887" s="1325">
        <f t="shared" si="3717"/>
        <v>0</v>
      </c>
      <c r="CH887" s="1325">
        <f t="shared" si="3717"/>
        <v>0</v>
      </c>
      <c r="CI887" s="1326">
        <f t="shared" si="3717"/>
        <v>0</v>
      </c>
      <c r="CJ887" s="1325">
        <f t="shared" si="3717"/>
        <v>9.3737591175947335E-2</v>
      </c>
      <c r="CK887" s="1325">
        <f t="shared" si="3717"/>
        <v>9.3737591175947335E-2</v>
      </c>
      <c r="CL887" s="1325">
        <f t="shared" si="3717"/>
        <v>0.10936052303860522</v>
      </c>
      <c r="CM887" s="1325">
        <f t="shared" si="3717"/>
        <v>0.14649955168119552</v>
      </c>
      <c r="CN887" s="1324">
        <f t="shared" si="3717"/>
        <v>0.22882531008717311</v>
      </c>
      <c r="CO887" s="1334" t="str">
        <f t="shared" si="3718"/>
        <v/>
      </c>
      <c r="CP887" s="1335" t="str">
        <f t="shared" si="3718"/>
        <v/>
      </c>
      <c r="CQ887" s="1335">
        <f t="shared" si="3718"/>
        <v>0.17615697384806972</v>
      </c>
      <c r="CR887" s="1335">
        <f t="shared" si="3718"/>
        <v>0.19306971668742215</v>
      </c>
      <c r="CS887" s="1335">
        <f t="shared" si="3718"/>
        <v>0.23487596513075962</v>
      </c>
      <c r="CT887" s="1335">
        <f t="shared" si="3718"/>
        <v>0.25588569863013694</v>
      </c>
      <c r="CU887" s="1336">
        <f t="shared" si="3718"/>
        <v>0.25742628891656283</v>
      </c>
      <c r="CV887" s="1336">
        <f t="shared" si="3718"/>
        <v>0.28185115815691159</v>
      </c>
      <c r="CW887" s="1336">
        <f t="shared" si="3718"/>
        <v>0.32612004981320053</v>
      </c>
      <c r="CX887" s="1335">
        <f t="shared" si="3718"/>
        <v>0.32612004981320053</v>
      </c>
      <c r="CY887" s="1335">
        <f t="shared" si="3718"/>
        <v>0.35231394769613944</v>
      </c>
      <c r="CZ887" s="1335">
        <f t="shared" si="3718"/>
        <v>0.38137551681195514</v>
      </c>
      <c r="DA887" s="1335">
        <f t="shared" si="3718"/>
        <v>0.7429627895392279</v>
      </c>
      <c r="DB887" s="1335" t="str">
        <f t="shared" si="3718"/>
        <v/>
      </c>
      <c r="DC887" s="1334" t="str">
        <f t="shared" si="3711"/>
        <v/>
      </c>
      <c r="DD887" s="1392" t="str">
        <f t="shared" si="3631"/>
        <v/>
      </c>
      <c r="DE887" s="645">
        <f t="shared" si="3632"/>
        <v>17</v>
      </c>
      <c r="DF887" s="99">
        <f t="shared" si="3633"/>
        <v>11</v>
      </c>
      <c r="DG887" s="99">
        <f t="shared" si="3634"/>
        <v>11</v>
      </c>
      <c r="DH887" s="99">
        <f t="shared" si="3635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2"/>
      <c r="DR887" s="476"/>
    </row>
    <row r="888" spans="1:122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7"/>
      <c r="CE888" s="1351"/>
      <c r="CF888" s="1351"/>
      <c r="CG888" s="1351"/>
      <c r="CH888" s="1351"/>
      <c r="CI888" s="1351"/>
      <c r="CJ888" s="1351"/>
      <c r="CK888" s="1351"/>
      <c r="CL888" s="1351"/>
      <c r="CM888" s="1351"/>
      <c r="CN888" s="1327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4"/>
      <c r="DR888" s="476"/>
    </row>
    <row r="889" spans="1:122" s="478" customFormat="1" ht="15.75" customHeight="1">
      <c r="A889" s="610" t="str">
        <f>A666</f>
        <v>School feeding: no. children</v>
      </c>
      <c r="B889" s="800">
        <f t="shared" ref="B889:R889" si="3779">SUM(B667)</f>
        <v>0</v>
      </c>
      <c r="C889" s="800">
        <f t="shared" si="3779"/>
        <v>0</v>
      </c>
      <c r="D889" s="800">
        <f t="shared" si="3779"/>
        <v>0</v>
      </c>
      <c r="E889" s="800">
        <f t="shared" si="3779"/>
        <v>0</v>
      </c>
      <c r="F889" s="800">
        <f t="shared" si="3779"/>
        <v>0</v>
      </c>
      <c r="G889" s="800">
        <f t="shared" si="3779"/>
        <v>0</v>
      </c>
      <c r="H889" s="800">
        <f t="shared" si="3779"/>
        <v>0</v>
      </c>
      <c r="I889" s="800">
        <f t="shared" si="3779"/>
        <v>0</v>
      </c>
      <c r="J889" s="800">
        <f t="shared" si="3779"/>
        <v>0</v>
      </c>
      <c r="K889" s="800">
        <f t="shared" si="3779"/>
        <v>0</v>
      </c>
      <c r="L889" s="800">
        <f t="shared" si="3779"/>
        <v>0</v>
      </c>
      <c r="M889" s="800">
        <f t="shared" si="3779"/>
        <v>0</v>
      </c>
      <c r="N889" s="800">
        <f t="shared" si="3779"/>
        <v>0</v>
      </c>
      <c r="O889" s="800">
        <f t="shared" si="3779"/>
        <v>0</v>
      </c>
      <c r="P889" s="800">
        <f t="shared" si="3779"/>
        <v>0</v>
      </c>
      <c r="Q889" s="800">
        <f t="shared" si="3779"/>
        <v>0</v>
      </c>
      <c r="R889" s="800">
        <f t="shared" si="3779"/>
        <v>0</v>
      </c>
      <c r="S889" s="799"/>
      <c r="T889" s="800">
        <f t="shared" ref="T889:AD889" si="3780">SUM(T667)</f>
        <v>7.9365079365079375E-2</v>
      </c>
      <c r="U889" s="800">
        <f t="shared" si="3780"/>
        <v>0.11904761904761904</v>
      </c>
      <c r="V889" s="800">
        <f t="shared" si="3780"/>
        <v>0.1020408163265306</v>
      </c>
      <c r="W889" s="800">
        <f t="shared" si="3780"/>
        <v>8.9285714285714288E-2</v>
      </c>
      <c r="X889" s="800">
        <f t="shared" si="3780"/>
        <v>0.11904761904761904</v>
      </c>
      <c r="Y889" s="800">
        <f t="shared" si="3780"/>
        <v>7.9365079365079375E-2</v>
      </c>
      <c r="Z889" s="800">
        <f t="shared" si="3780"/>
        <v>0.11904761904761904</v>
      </c>
      <c r="AA889" s="800">
        <f t="shared" si="3780"/>
        <v>0.11904761904761904</v>
      </c>
      <c r="AB889" s="800">
        <f t="shared" si="3780"/>
        <v>0.11904761904761904</v>
      </c>
      <c r="AC889" s="800">
        <f t="shared" si="3780"/>
        <v>9.5238095238095233E-2</v>
      </c>
      <c r="AD889" s="800">
        <f t="shared" si="3780"/>
        <v>0.14285714285714285</v>
      </c>
      <c r="AE889" s="800"/>
      <c r="AF889" s="800"/>
      <c r="AG889" s="800"/>
      <c r="AH889" s="800"/>
      <c r="AI889" s="800"/>
      <c r="AJ889" s="800"/>
      <c r="AK889" s="799"/>
      <c r="AL889" s="800">
        <f t="shared" ref="AL889:AV889" si="3781">SUM(AL667)</f>
        <v>0</v>
      </c>
      <c r="AM889" s="800">
        <f t="shared" si="3781"/>
        <v>0</v>
      </c>
      <c r="AN889" s="800">
        <f t="shared" si="3781"/>
        <v>0</v>
      </c>
      <c r="AO889" s="800">
        <f t="shared" si="3781"/>
        <v>0</v>
      </c>
      <c r="AP889" s="800">
        <f t="shared" si="3781"/>
        <v>0.17006802721088435</v>
      </c>
      <c r="AQ889" s="800">
        <f t="shared" si="3781"/>
        <v>0.11904761904761904</v>
      </c>
      <c r="AR889" s="800">
        <f t="shared" si="3781"/>
        <v>0.13605442176870747</v>
      </c>
      <c r="AS889" s="800">
        <f t="shared" si="3781"/>
        <v>0.15873015873015875</v>
      </c>
      <c r="AT889" s="800">
        <f t="shared" si="3781"/>
        <v>9.5238095238095233E-2</v>
      </c>
      <c r="AU889" s="800">
        <f t="shared" si="3781"/>
        <v>6.8027210884353734E-2</v>
      </c>
      <c r="AV889" s="800">
        <f t="shared" si="3781"/>
        <v>0.15873015873015875</v>
      </c>
      <c r="AW889" s="800"/>
      <c r="AX889" s="800"/>
      <c r="AY889" s="800"/>
      <c r="AZ889" s="800"/>
      <c r="BA889" s="800"/>
      <c r="BB889" s="800"/>
      <c r="BC889" s="799"/>
      <c r="BD889" s="800">
        <f t="shared" ref="BD889:BN889" si="3782">SUM(BD667)</f>
        <v>0</v>
      </c>
      <c r="BE889" s="800">
        <f t="shared" si="3782"/>
        <v>0</v>
      </c>
      <c r="BF889" s="800">
        <f t="shared" si="3782"/>
        <v>0</v>
      </c>
      <c r="BG889" s="800">
        <f t="shared" si="3782"/>
        <v>0</v>
      </c>
      <c r="BH889" s="800">
        <f t="shared" si="3782"/>
        <v>0</v>
      </c>
      <c r="BI889" s="800">
        <f t="shared" si="3782"/>
        <v>0</v>
      </c>
      <c r="BJ889" s="800">
        <f t="shared" si="3782"/>
        <v>0</v>
      </c>
      <c r="BK889" s="800">
        <f t="shared" si="3782"/>
        <v>0</v>
      </c>
      <c r="BL889" s="800">
        <f t="shared" si="3782"/>
        <v>0</v>
      </c>
      <c r="BM889" s="800">
        <f t="shared" si="3782"/>
        <v>0</v>
      </c>
      <c r="BN889" s="800">
        <f t="shared" si="3782"/>
        <v>0</v>
      </c>
      <c r="BO889" s="800"/>
      <c r="BP889" s="800"/>
      <c r="BQ889" s="800"/>
      <c r="BR889" s="800"/>
      <c r="BS889" s="800"/>
      <c r="BT889" s="800"/>
      <c r="BU889" s="799"/>
      <c r="BV889" s="800">
        <f>SUM(BV667)</f>
        <v>0</v>
      </c>
      <c r="BW889" s="800">
        <f>SUM(BW667)</f>
        <v>0.11904761904761904</v>
      </c>
      <c r="BX889" s="800">
        <f>SUM(BX667)</f>
        <v>0.11904761904761904</v>
      </c>
      <c r="BY889" s="800">
        <f>SUM(BY667)</f>
        <v>0</v>
      </c>
      <c r="BZ889" s="615">
        <f t="shared" ref="BZ889:BZ894" si="3783">IF(DE889&lt;3,"",(SUM(B889:R889)-MIN(B889:R889)-MAX(B889:R889))/(DE889-2))</f>
        <v>0</v>
      </c>
      <c r="CA889" s="615">
        <f t="shared" ref="CA889:CA894" si="3784">IF(DF889&lt;3,"",(SUM(T889:AJ889)-MIN(T889:AJ889)-MAX(T889:AJ889))/(DF889-2))</f>
        <v>0.10679642227261277</v>
      </c>
      <c r="CB889" s="615">
        <f t="shared" ref="CB889:CB894" si="3785">IF(DG889&lt;3,"",(SUM(AL889:BB889)-MIN(AL889:BB889)-MAX(AL889:BB889))/(DG889-2))</f>
        <v>8.1758629377677E-2</v>
      </c>
      <c r="CC889" s="683">
        <f t="shared" ref="CC889:CC894" si="3786">IF(DH889&lt;3,"",(SUM(BD889:BT889)-MIN(BD889:BT889)-MAX(BD889:BT889))/(DH889-2))</f>
        <v>0</v>
      </c>
      <c r="CD889" s="1324">
        <f t="shared" ref="CD889:CN889" si="378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3787"/>
        <v>0</v>
      </c>
      <c r="CF889" s="1325">
        <f t="shared" si="3787"/>
        <v>0</v>
      </c>
      <c r="CG889" s="1325">
        <f t="shared" si="3787"/>
        <v>0</v>
      </c>
      <c r="CH889" s="1325">
        <f t="shared" si="3787"/>
        <v>0</v>
      </c>
      <c r="CI889" s="1326">
        <f t="shared" si="3787"/>
        <v>0</v>
      </c>
      <c r="CJ889" s="1325">
        <f t="shared" si="3787"/>
        <v>0</v>
      </c>
      <c r="CK889" s="1325">
        <f t="shared" si="3787"/>
        <v>0</v>
      </c>
      <c r="CL889" s="1325">
        <f t="shared" si="3787"/>
        <v>0</v>
      </c>
      <c r="CM889" s="1325">
        <f t="shared" si="3787"/>
        <v>0</v>
      </c>
      <c r="CN889" s="1324">
        <f t="shared" si="3787"/>
        <v>0</v>
      </c>
      <c r="CO889" s="530" t="str">
        <f t="shared" ref="CO889:CO894" si="3788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8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0</v>
      </c>
      <c r="CR889" s="531">
        <f t="shared" ref="CR889:CR894" si="379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79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79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79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79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79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79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79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79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80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80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804">COUNT(B889:R889)</f>
        <v>17</v>
      </c>
      <c r="DF889" s="99">
        <f t="shared" ref="DF889:DF894" si="3805">COUNT(T889:AJ889)</f>
        <v>11</v>
      </c>
      <c r="DG889" s="99">
        <f t="shared" ref="DG889:DG894" si="3806">COUNT(AL889:BB889)</f>
        <v>11</v>
      </c>
      <c r="DH889" s="99">
        <f t="shared" ref="DH889:DH894" si="3807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2"/>
      <c r="DR889" s="476"/>
    </row>
    <row r="890" spans="1:122" s="478" customFormat="1" ht="15.75" customHeight="1">
      <c r="A890" s="610" t="str">
        <f>A668</f>
        <v>Relief - grain: quantity (kg)</v>
      </c>
      <c r="B890" s="800">
        <f t="shared" ref="B890:R890" si="3808">SUM(B670)</f>
        <v>0</v>
      </c>
      <c r="C890" s="800">
        <f t="shared" si="3808"/>
        <v>0</v>
      </c>
      <c r="D890" s="800">
        <f t="shared" si="3808"/>
        <v>0</v>
      </c>
      <c r="E890" s="800">
        <f t="shared" si="3808"/>
        <v>0</v>
      </c>
      <c r="F890" s="800">
        <f t="shared" si="3808"/>
        <v>0</v>
      </c>
      <c r="G890" s="800">
        <f t="shared" si="3808"/>
        <v>0</v>
      </c>
      <c r="H890" s="800">
        <f t="shared" si="3808"/>
        <v>0</v>
      </c>
      <c r="I890" s="800">
        <f t="shared" si="3808"/>
        <v>0</v>
      </c>
      <c r="J890" s="800">
        <f t="shared" si="3808"/>
        <v>0</v>
      </c>
      <c r="K890" s="800">
        <f t="shared" si="3808"/>
        <v>0</v>
      </c>
      <c r="L890" s="800">
        <f t="shared" si="3808"/>
        <v>0</v>
      </c>
      <c r="M890" s="800">
        <f t="shared" si="3808"/>
        <v>0</v>
      </c>
      <c r="N890" s="800">
        <f t="shared" si="3808"/>
        <v>0</v>
      </c>
      <c r="O890" s="800">
        <f t="shared" si="3808"/>
        <v>0</v>
      </c>
      <c r="P890" s="800">
        <f t="shared" si="3808"/>
        <v>0</v>
      </c>
      <c r="Q890" s="800">
        <f t="shared" si="3808"/>
        <v>0</v>
      </c>
      <c r="R890" s="800">
        <f t="shared" si="3808"/>
        <v>0</v>
      </c>
      <c r="S890" s="799"/>
      <c r="T890" s="800">
        <f t="shared" ref="T890:AD890" si="3809">SUM(T670)</f>
        <v>0</v>
      </c>
      <c r="U890" s="800">
        <f t="shared" si="3809"/>
        <v>0</v>
      </c>
      <c r="V890" s="800">
        <f t="shared" si="3809"/>
        <v>0</v>
      </c>
      <c r="W890" s="800">
        <f t="shared" si="3809"/>
        <v>0</v>
      </c>
      <c r="X890" s="800">
        <f t="shared" si="3809"/>
        <v>0</v>
      </c>
      <c r="Y890" s="800">
        <f t="shared" si="3809"/>
        <v>0</v>
      </c>
      <c r="Z890" s="800">
        <f t="shared" si="3809"/>
        <v>0</v>
      </c>
      <c r="AA890" s="800">
        <f t="shared" si="3809"/>
        <v>0</v>
      </c>
      <c r="AB890" s="800">
        <f t="shared" si="3809"/>
        <v>0</v>
      </c>
      <c r="AC890" s="800">
        <f t="shared" si="3809"/>
        <v>0</v>
      </c>
      <c r="AD890" s="800">
        <f t="shared" si="3809"/>
        <v>0</v>
      </c>
      <c r="AE890" s="800"/>
      <c r="AF890" s="800"/>
      <c r="AG890" s="800"/>
      <c r="AH890" s="800"/>
      <c r="AI890" s="800"/>
      <c r="AJ890" s="800"/>
      <c r="AK890" s="799"/>
      <c r="AL890" s="800">
        <f t="shared" ref="AL890:AV890" si="3810">SUM(AL670)</f>
        <v>0</v>
      </c>
      <c r="AM890" s="800">
        <f t="shared" si="3810"/>
        <v>0</v>
      </c>
      <c r="AN890" s="800">
        <f t="shared" si="3810"/>
        <v>0</v>
      </c>
      <c r="AO890" s="800">
        <f t="shared" si="3810"/>
        <v>0</v>
      </c>
      <c r="AP890" s="800">
        <f t="shared" si="3810"/>
        <v>0</v>
      </c>
      <c r="AQ890" s="800">
        <f t="shared" si="3810"/>
        <v>0</v>
      </c>
      <c r="AR890" s="800">
        <f t="shared" si="3810"/>
        <v>0</v>
      </c>
      <c r="AS890" s="800">
        <f t="shared" si="3810"/>
        <v>0</v>
      </c>
      <c r="AT890" s="800">
        <f t="shared" si="3810"/>
        <v>0</v>
      </c>
      <c r="AU890" s="800">
        <f t="shared" si="3810"/>
        <v>0</v>
      </c>
      <c r="AV890" s="800">
        <f t="shared" si="3810"/>
        <v>0</v>
      </c>
      <c r="AW890" s="800"/>
      <c r="AX890" s="800"/>
      <c r="AY890" s="800"/>
      <c r="AZ890" s="800"/>
      <c r="BA890" s="800"/>
      <c r="BB890" s="800"/>
      <c r="BC890" s="799"/>
      <c r="BD890" s="800">
        <f t="shared" ref="BD890:BN890" si="3811">SUM(BD670)</f>
        <v>0</v>
      </c>
      <c r="BE890" s="800">
        <f t="shared" si="3811"/>
        <v>0</v>
      </c>
      <c r="BF890" s="800">
        <f t="shared" si="3811"/>
        <v>0</v>
      </c>
      <c r="BG890" s="800">
        <f t="shared" si="3811"/>
        <v>0</v>
      </c>
      <c r="BH890" s="800">
        <f t="shared" si="3811"/>
        <v>0</v>
      </c>
      <c r="BI890" s="800">
        <f t="shared" si="3811"/>
        <v>0</v>
      </c>
      <c r="BJ890" s="800">
        <f t="shared" si="3811"/>
        <v>0</v>
      </c>
      <c r="BK890" s="800">
        <f t="shared" si="3811"/>
        <v>0</v>
      </c>
      <c r="BL890" s="800">
        <f t="shared" si="3811"/>
        <v>0</v>
      </c>
      <c r="BM890" s="800">
        <f t="shared" si="3811"/>
        <v>0</v>
      </c>
      <c r="BN890" s="800">
        <f t="shared" si="3811"/>
        <v>0</v>
      </c>
      <c r="BO890" s="800"/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783"/>
        <v>0</v>
      </c>
      <c r="CA890" s="615">
        <f t="shared" si="3784"/>
        <v>0</v>
      </c>
      <c r="CB890" s="615">
        <f t="shared" si="3785"/>
        <v>0</v>
      </c>
      <c r="CC890" s="683">
        <f t="shared" si="3786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ref="CE890:CN894" si="381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5">
        <f t="shared" si="3812"/>
        <v>0</v>
      </c>
      <c r="CG890" s="1325">
        <f t="shared" si="3812"/>
        <v>0</v>
      </c>
      <c r="CH890" s="1325">
        <f t="shared" si="3812"/>
        <v>0</v>
      </c>
      <c r="CI890" s="1326">
        <f t="shared" si="3812"/>
        <v>0</v>
      </c>
      <c r="CJ890" s="1325">
        <f t="shared" si="3812"/>
        <v>0</v>
      </c>
      <c r="CK890" s="1325">
        <f t="shared" si="3812"/>
        <v>0</v>
      </c>
      <c r="CL890" s="1325">
        <f t="shared" si="3812"/>
        <v>0</v>
      </c>
      <c r="CM890" s="1325">
        <f t="shared" si="3812"/>
        <v>0</v>
      </c>
      <c r="CN890" s="1324">
        <f t="shared" si="3812"/>
        <v>0</v>
      </c>
      <c r="CO890" s="530" t="str">
        <f t="shared" si="3788"/>
        <v/>
      </c>
      <c r="CP890" s="531" t="str">
        <f t="shared" si="3789"/>
        <v/>
      </c>
      <c r="CQ890" s="531">
        <f t="shared" si="3790"/>
        <v>0</v>
      </c>
      <c r="CR890" s="531">
        <f t="shared" si="3791"/>
        <v>0</v>
      </c>
      <c r="CS890" s="531">
        <f t="shared" si="3792"/>
        <v>0</v>
      </c>
      <c r="CT890" s="531">
        <f t="shared" si="3793"/>
        <v>0</v>
      </c>
      <c r="CU890" s="532">
        <f t="shared" si="3794"/>
        <v>0</v>
      </c>
      <c r="CV890" s="532">
        <f t="shared" si="3795"/>
        <v>0</v>
      </c>
      <c r="CW890" s="532">
        <f t="shared" si="3796"/>
        <v>0</v>
      </c>
      <c r="CX890" s="531">
        <f t="shared" si="3797"/>
        <v>0</v>
      </c>
      <c r="CY890" s="531">
        <f t="shared" si="3798"/>
        <v>0</v>
      </c>
      <c r="CZ890" s="531">
        <f t="shared" si="3799"/>
        <v>0</v>
      </c>
      <c r="DA890" s="531">
        <f t="shared" si="3800"/>
        <v>0</v>
      </c>
      <c r="DB890" s="531" t="str">
        <f t="shared" si="3801"/>
        <v/>
      </c>
      <c r="DC890" s="530" t="str">
        <f t="shared" si="3802"/>
        <v/>
      </c>
      <c r="DD890" s="529" t="str">
        <f t="shared" si="3803"/>
        <v/>
      </c>
      <c r="DE890" s="645">
        <f t="shared" si="3804"/>
        <v>17</v>
      </c>
      <c r="DF890" s="99">
        <f t="shared" si="3805"/>
        <v>11</v>
      </c>
      <c r="DG890" s="99">
        <f t="shared" si="3806"/>
        <v>11</v>
      </c>
      <c r="DH890" s="99">
        <f t="shared" si="3807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2"/>
      <c r="DR890" s="476"/>
    </row>
    <row r="891" spans="1:122" s="478" customFormat="1" ht="15.75" customHeight="1">
      <c r="A891" s="610" t="str">
        <f>A671</f>
        <v>Relief - pulses: quantity (kg)</v>
      </c>
      <c r="B891" s="800">
        <f t="shared" ref="B891:R891" si="3813">SUM(B673)</f>
        <v>0</v>
      </c>
      <c r="C891" s="800">
        <f t="shared" si="3813"/>
        <v>0</v>
      </c>
      <c r="D891" s="800">
        <f t="shared" si="3813"/>
        <v>0</v>
      </c>
      <c r="E891" s="800">
        <f t="shared" si="3813"/>
        <v>0</v>
      </c>
      <c r="F891" s="800">
        <f t="shared" si="3813"/>
        <v>0</v>
      </c>
      <c r="G891" s="800">
        <f t="shared" si="3813"/>
        <v>0</v>
      </c>
      <c r="H891" s="800">
        <f t="shared" si="3813"/>
        <v>0</v>
      </c>
      <c r="I891" s="800">
        <f t="shared" si="3813"/>
        <v>0</v>
      </c>
      <c r="J891" s="800">
        <f t="shared" si="3813"/>
        <v>0</v>
      </c>
      <c r="K891" s="800">
        <f t="shared" si="3813"/>
        <v>0</v>
      </c>
      <c r="L891" s="800">
        <f t="shared" si="3813"/>
        <v>0</v>
      </c>
      <c r="M891" s="800">
        <f t="shared" si="3813"/>
        <v>0</v>
      </c>
      <c r="N891" s="800">
        <f t="shared" si="3813"/>
        <v>0</v>
      </c>
      <c r="O891" s="800">
        <f t="shared" si="3813"/>
        <v>0</v>
      </c>
      <c r="P891" s="800">
        <f t="shared" si="3813"/>
        <v>0</v>
      </c>
      <c r="Q891" s="800">
        <f t="shared" si="3813"/>
        <v>0</v>
      </c>
      <c r="R891" s="800">
        <f t="shared" si="3813"/>
        <v>0</v>
      </c>
      <c r="S891" s="799"/>
      <c r="T891" s="800">
        <f t="shared" ref="T891:AD891" si="3814">SUM(T673)</f>
        <v>0</v>
      </c>
      <c r="U891" s="800">
        <f t="shared" si="3814"/>
        <v>0</v>
      </c>
      <c r="V891" s="800">
        <f t="shared" si="3814"/>
        <v>0</v>
      </c>
      <c r="W891" s="800">
        <f t="shared" si="3814"/>
        <v>0</v>
      </c>
      <c r="X891" s="800">
        <f t="shared" si="3814"/>
        <v>0</v>
      </c>
      <c r="Y891" s="800">
        <f t="shared" si="3814"/>
        <v>0</v>
      </c>
      <c r="Z891" s="800">
        <f t="shared" si="3814"/>
        <v>0</v>
      </c>
      <c r="AA891" s="800">
        <f t="shared" si="3814"/>
        <v>0</v>
      </c>
      <c r="AB891" s="800">
        <f t="shared" si="3814"/>
        <v>0</v>
      </c>
      <c r="AC891" s="800">
        <f t="shared" si="3814"/>
        <v>0</v>
      </c>
      <c r="AD891" s="800">
        <f t="shared" si="3814"/>
        <v>0</v>
      </c>
      <c r="AE891" s="800"/>
      <c r="AF891" s="800"/>
      <c r="AG891" s="800"/>
      <c r="AH891" s="800"/>
      <c r="AI891" s="800"/>
      <c r="AJ891" s="800"/>
      <c r="AK891" s="799"/>
      <c r="AL891" s="800">
        <f t="shared" ref="AL891:AV891" si="3815">SUM(AL673)</f>
        <v>0</v>
      </c>
      <c r="AM891" s="800">
        <f t="shared" si="3815"/>
        <v>0</v>
      </c>
      <c r="AN891" s="800">
        <f t="shared" si="3815"/>
        <v>0</v>
      </c>
      <c r="AO891" s="800">
        <f t="shared" si="3815"/>
        <v>0</v>
      </c>
      <c r="AP891" s="800">
        <f t="shared" si="3815"/>
        <v>0</v>
      </c>
      <c r="AQ891" s="800">
        <f t="shared" si="3815"/>
        <v>0</v>
      </c>
      <c r="AR891" s="800">
        <f t="shared" si="3815"/>
        <v>0</v>
      </c>
      <c r="AS891" s="800">
        <f t="shared" si="3815"/>
        <v>0</v>
      </c>
      <c r="AT891" s="800">
        <f t="shared" si="3815"/>
        <v>0</v>
      </c>
      <c r="AU891" s="800">
        <f t="shared" si="3815"/>
        <v>0</v>
      </c>
      <c r="AV891" s="800">
        <f t="shared" si="3815"/>
        <v>0</v>
      </c>
      <c r="AW891" s="800"/>
      <c r="AX891" s="800"/>
      <c r="AY891" s="800"/>
      <c r="AZ891" s="800"/>
      <c r="BA891" s="800"/>
      <c r="BB891" s="800"/>
      <c r="BC891" s="799"/>
      <c r="BD891" s="800">
        <f t="shared" ref="BD891:BN891" si="3816">SUM(BD673)</f>
        <v>0</v>
      </c>
      <c r="BE891" s="800">
        <f t="shared" si="3816"/>
        <v>0</v>
      </c>
      <c r="BF891" s="800">
        <f t="shared" si="3816"/>
        <v>0</v>
      </c>
      <c r="BG891" s="800">
        <f t="shared" si="3816"/>
        <v>0</v>
      </c>
      <c r="BH891" s="800">
        <f t="shared" si="3816"/>
        <v>0</v>
      </c>
      <c r="BI891" s="800">
        <f t="shared" si="3816"/>
        <v>0</v>
      </c>
      <c r="BJ891" s="800">
        <f t="shared" si="3816"/>
        <v>0</v>
      </c>
      <c r="BK891" s="800">
        <f t="shared" si="3816"/>
        <v>0</v>
      </c>
      <c r="BL891" s="800">
        <f t="shared" si="3816"/>
        <v>0</v>
      </c>
      <c r="BM891" s="800">
        <f t="shared" si="3816"/>
        <v>0</v>
      </c>
      <c r="BN891" s="800">
        <f t="shared" si="3816"/>
        <v>0</v>
      </c>
      <c r="BO891" s="800"/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783"/>
        <v>0</v>
      </c>
      <c r="CA891" s="615">
        <f t="shared" si="3784"/>
        <v>0</v>
      </c>
      <c r="CB891" s="615">
        <f t="shared" si="3785"/>
        <v>0</v>
      </c>
      <c r="CC891" s="683">
        <f t="shared" si="3786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3812"/>
        <v>0</v>
      </c>
      <c r="CF891" s="1325">
        <f t="shared" si="3812"/>
        <v>0</v>
      </c>
      <c r="CG891" s="1325">
        <f t="shared" si="3812"/>
        <v>0</v>
      </c>
      <c r="CH891" s="1325">
        <f t="shared" si="3812"/>
        <v>0</v>
      </c>
      <c r="CI891" s="1326">
        <f t="shared" si="3812"/>
        <v>0</v>
      </c>
      <c r="CJ891" s="1325">
        <f t="shared" si="3812"/>
        <v>0</v>
      </c>
      <c r="CK891" s="1325">
        <f t="shared" si="3812"/>
        <v>0</v>
      </c>
      <c r="CL891" s="1325">
        <f t="shared" si="3812"/>
        <v>0</v>
      </c>
      <c r="CM891" s="1325">
        <f t="shared" si="3812"/>
        <v>0</v>
      </c>
      <c r="CN891" s="1324">
        <f t="shared" si="3812"/>
        <v>0</v>
      </c>
      <c r="CO891" s="530" t="str">
        <f t="shared" si="3788"/>
        <v/>
      </c>
      <c r="CP891" s="531" t="str">
        <f t="shared" si="3789"/>
        <v/>
      </c>
      <c r="CQ891" s="531">
        <f t="shared" si="3790"/>
        <v>0</v>
      </c>
      <c r="CR891" s="531">
        <f t="shared" si="3791"/>
        <v>0</v>
      </c>
      <c r="CS891" s="531">
        <f t="shared" si="3792"/>
        <v>0</v>
      </c>
      <c r="CT891" s="531">
        <f t="shared" si="3793"/>
        <v>0</v>
      </c>
      <c r="CU891" s="532">
        <f t="shared" si="3794"/>
        <v>0</v>
      </c>
      <c r="CV891" s="532">
        <f t="shared" si="3795"/>
        <v>0</v>
      </c>
      <c r="CW891" s="532">
        <f t="shared" si="3796"/>
        <v>0</v>
      </c>
      <c r="CX891" s="531">
        <f t="shared" si="3797"/>
        <v>0</v>
      </c>
      <c r="CY891" s="531">
        <f t="shared" si="3798"/>
        <v>0</v>
      </c>
      <c r="CZ891" s="531">
        <f t="shared" si="3799"/>
        <v>0</v>
      </c>
      <c r="DA891" s="531">
        <f t="shared" si="3800"/>
        <v>0</v>
      </c>
      <c r="DB891" s="531" t="str">
        <f t="shared" si="3801"/>
        <v/>
      </c>
      <c r="DC891" s="530" t="str">
        <f t="shared" si="3802"/>
        <v/>
      </c>
      <c r="DD891" s="529" t="str">
        <f t="shared" si="3803"/>
        <v/>
      </c>
      <c r="DE891" s="645">
        <f t="shared" si="3804"/>
        <v>17</v>
      </c>
      <c r="DF891" s="99">
        <f t="shared" si="3805"/>
        <v>11</v>
      </c>
      <c r="DG891" s="99">
        <f t="shared" si="3806"/>
        <v>11</v>
      </c>
      <c r="DH891" s="99">
        <f t="shared" si="3807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2"/>
      <c r="DR891" s="476"/>
    </row>
    <row r="892" spans="1:122" s="478" customFormat="1" ht="15.75" customHeight="1">
      <c r="A892" s="610" t="str">
        <f>A674</f>
        <v>Relief - oil: quantity (kg)</v>
      </c>
      <c r="B892" s="800">
        <f t="shared" ref="B892:R892" si="3817">SUM(B676)</f>
        <v>0</v>
      </c>
      <c r="C892" s="800">
        <f t="shared" si="3817"/>
        <v>0</v>
      </c>
      <c r="D892" s="800">
        <f t="shared" si="3817"/>
        <v>0</v>
      </c>
      <c r="E892" s="800">
        <f t="shared" si="3817"/>
        <v>0</v>
      </c>
      <c r="F892" s="800">
        <f t="shared" si="3817"/>
        <v>0</v>
      </c>
      <c r="G892" s="800">
        <f t="shared" si="3817"/>
        <v>0</v>
      </c>
      <c r="H892" s="800">
        <f t="shared" si="3817"/>
        <v>0</v>
      </c>
      <c r="I892" s="800">
        <f t="shared" si="3817"/>
        <v>0</v>
      </c>
      <c r="J892" s="800">
        <f t="shared" si="3817"/>
        <v>0</v>
      </c>
      <c r="K892" s="800">
        <f t="shared" si="3817"/>
        <v>0</v>
      </c>
      <c r="L892" s="800">
        <f t="shared" si="3817"/>
        <v>0</v>
      </c>
      <c r="M892" s="800">
        <f t="shared" si="3817"/>
        <v>0</v>
      </c>
      <c r="N892" s="800">
        <f t="shared" si="3817"/>
        <v>0</v>
      </c>
      <c r="O892" s="800">
        <f t="shared" si="3817"/>
        <v>0</v>
      </c>
      <c r="P892" s="800">
        <f t="shared" si="3817"/>
        <v>0</v>
      </c>
      <c r="Q892" s="800">
        <f t="shared" si="3817"/>
        <v>0</v>
      </c>
      <c r="R892" s="800">
        <f t="shared" si="3817"/>
        <v>0</v>
      </c>
      <c r="S892" s="799"/>
      <c r="T892" s="800">
        <f t="shared" ref="T892:AD892" si="3818">SUM(T676)</f>
        <v>0</v>
      </c>
      <c r="U892" s="800">
        <f t="shared" si="3818"/>
        <v>0</v>
      </c>
      <c r="V892" s="800">
        <f t="shared" si="3818"/>
        <v>0</v>
      </c>
      <c r="W892" s="800">
        <f t="shared" si="3818"/>
        <v>0</v>
      </c>
      <c r="X892" s="800">
        <f t="shared" si="3818"/>
        <v>0</v>
      </c>
      <c r="Y892" s="800">
        <f t="shared" si="3818"/>
        <v>0</v>
      </c>
      <c r="Z892" s="800">
        <f t="shared" si="3818"/>
        <v>0</v>
      </c>
      <c r="AA892" s="800">
        <f t="shared" si="3818"/>
        <v>0</v>
      </c>
      <c r="AB892" s="800">
        <f t="shared" si="3818"/>
        <v>0</v>
      </c>
      <c r="AC892" s="800">
        <f t="shared" si="3818"/>
        <v>0</v>
      </c>
      <c r="AD892" s="800">
        <f t="shared" si="3818"/>
        <v>0</v>
      </c>
      <c r="AE892" s="800"/>
      <c r="AF892" s="800"/>
      <c r="AG892" s="800"/>
      <c r="AH892" s="800"/>
      <c r="AI892" s="800"/>
      <c r="AJ892" s="800"/>
      <c r="AK892" s="799"/>
      <c r="AL892" s="800">
        <f t="shared" ref="AL892:AV892" si="3819">SUM(AL676)</f>
        <v>0</v>
      </c>
      <c r="AM892" s="800">
        <f t="shared" si="3819"/>
        <v>0</v>
      </c>
      <c r="AN892" s="800">
        <f t="shared" si="3819"/>
        <v>0</v>
      </c>
      <c r="AO892" s="800">
        <f t="shared" si="3819"/>
        <v>0</v>
      </c>
      <c r="AP892" s="800">
        <f t="shared" si="3819"/>
        <v>0</v>
      </c>
      <c r="AQ892" s="800">
        <f t="shared" si="3819"/>
        <v>0</v>
      </c>
      <c r="AR892" s="800">
        <f t="shared" si="3819"/>
        <v>0</v>
      </c>
      <c r="AS892" s="800">
        <f t="shared" si="3819"/>
        <v>0</v>
      </c>
      <c r="AT892" s="800">
        <f t="shared" si="3819"/>
        <v>0</v>
      </c>
      <c r="AU892" s="800">
        <f t="shared" si="3819"/>
        <v>0</v>
      </c>
      <c r="AV892" s="800">
        <f t="shared" si="3819"/>
        <v>0</v>
      </c>
      <c r="AW892" s="800"/>
      <c r="AX892" s="800"/>
      <c r="AY892" s="800"/>
      <c r="AZ892" s="800"/>
      <c r="BA892" s="800"/>
      <c r="BB892" s="800"/>
      <c r="BC892" s="799"/>
      <c r="BD892" s="800">
        <f t="shared" ref="BD892:BN892" si="3820">SUM(BD676)</f>
        <v>0</v>
      </c>
      <c r="BE892" s="800">
        <f t="shared" si="3820"/>
        <v>0</v>
      </c>
      <c r="BF892" s="800">
        <f t="shared" si="3820"/>
        <v>0</v>
      </c>
      <c r="BG892" s="800">
        <f t="shared" si="3820"/>
        <v>0</v>
      </c>
      <c r="BH892" s="800">
        <f t="shared" si="3820"/>
        <v>0</v>
      </c>
      <c r="BI892" s="800">
        <f t="shared" si="3820"/>
        <v>0</v>
      </c>
      <c r="BJ892" s="800">
        <f t="shared" si="3820"/>
        <v>0</v>
      </c>
      <c r="BK892" s="800">
        <f t="shared" si="3820"/>
        <v>0</v>
      </c>
      <c r="BL892" s="800">
        <f t="shared" si="3820"/>
        <v>0</v>
      </c>
      <c r="BM892" s="800">
        <f t="shared" si="3820"/>
        <v>0</v>
      </c>
      <c r="BN892" s="800">
        <f t="shared" si="3820"/>
        <v>0</v>
      </c>
      <c r="BO892" s="800"/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783"/>
        <v>0</v>
      </c>
      <c r="CA892" s="615">
        <f t="shared" si="3784"/>
        <v>0</v>
      </c>
      <c r="CB892" s="615">
        <f t="shared" si="3785"/>
        <v>0</v>
      </c>
      <c r="CC892" s="683">
        <f t="shared" si="3786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3812"/>
        <v>0</v>
      </c>
      <c r="CF892" s="1325">
        <f t="shared" si="3812"/>
        <v>0</v>
      </c>
      <c r="CG892" s="1325">
        <f t="shared" si="3812"/>
        <v>0</v>
      </c>
      <c r="CH892" s="1325">
        <f t="shared" si="3812"/>
        <v>0</v>
      </c>
      <c r="CI892" s="1326">
        <f t="shared" si="3812"/>
        <v>0</v>
      </c>
      <c r="CJ892" s="1325">
        <f t="shared" si="3812"/>
        <v>0</v>
      </c>
      <c r="CK892" s="1325">
        <f t="shared" si="3812"/>
        <v>0</v>
      </c>
      <c r="CL892" s="1325">
        <f t="shared" si="3812"/>
        <v>0</v>
      </c>
      <c r="CM892" s="1325">
        <f t="shared" si="3812"/>
        <v>0</v>
      </c>
      <c r="CN892" s="1324">
        <f t="shared" si="3812"/>
        <v>0</v>
      </c>
      <c r="CO892" s="530" t="str">
        <f t="shared" si="3788"/>
        <v/>
      </c>
      <c r="CP892" s="531" t="str">
        <f t="shared" si="3789"/>
        <v/>
      </c>
      <c r="CQ892" s="531">
        <f t="shared" si="3790"/>
        <v>0</v>
      </c>
      <c r="CR892" s="531">
        <f t="shared" si="3791"/>
        <v>0</v>
      </c>
      <c r="CS892" s="531">
        <f t="shared" si="3792"/>
        <v>0</v>
      </c>
      <c r="CT892" s="531">
        <f t="shared" si="3793"/>
        <v>0</v>
      </c>
      <c r="CU892" s="532">
        <f t="shared" si="3794"/>
        <v>0</v>
      </c>
      <c r="CV892" s="532">
        <f t="shared" si="3795"/>
        <v>0</v>
      </c>
      <c r="CW892" s="532">
        <f t="shared" si="3796"/>
        <v>0</v>
      </c>
      <c r="CX892" s="531">
        <f t="shared" si="3797"/>
        <v>0</v>
      </c>
      <c r="CY892" s="531">
        <f t="shared" si="3798"/>
        <v>0</v>
      </c>
      <c r="CZ892" s="531">
        <f t="shared" si="3799"/>
        <v>0</v>
      </c>
      <c r="DA892" s="531">
        <f t="shared" si="3800"/>
        <v>0</v>
      </c>
      <c r="DB892" s="531" t="str">
        <f t="shared" si="3801"/>
        <v/>
      </c>
      <c r="DC892" s="530" t="str">
        <f t="shared" si="3802"/>
        <v/>
      </c>
      <c r="DD892" s="529" t="str">
        <f t="shared" si="3803"/>
        <v/>
      </c>
      <c r="DE892" s="645">
        <f t="shared" si="3804"/>
        <v>17</v>
      </c>
      <c r="DF892" s="99">
        <f t="shared" si="3805"/>
        <v>11</v>
      </c>
      <c r="DG892" s="99">
        <f t="shared" si="3806"/>
        <v>11</v>
      </c>
      <c r="DH892" s="99">
        <f t="shared" si="3807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2"/>
      <c r="DR892" s="476"/>
    </row>
    <row r="893" spans="1:122" s="478" customFormat="1" ht="15.75" customHeight="1">
      <c r="A893" s="610" t="str">
        <f>A677</f>
        <v>Relief: sugar</v>
      </c>
      <c r="B893" s="800">
        <f t="shared" ref="B893:R893" si="3821">SUM(B681)</f>
        <v>0</v>
      </c>
      <c r="C893" s="800">
        <f t="shared" si="3821"/>
        <v>0</v>
      </c>
      <c r="D893" s="800">
        <f t="shared" si="3821"/>
        <v>0</v>
      </c>
      <c r="E893" s="800">
        <f t="shared" si="3821"/>
        <v>0</v>
      </c>
      <c r="F893" s="800">
        <f t="shared" si="3821"/>
        <v>0</v>
      </c>
      <c r="G893" s="800">
        <f t="shared" si="3821"/>
        <v>0</v>
      </c>
      <c r="H893" s="800">
        <f t="shared" si="3821"/>
        <v>0</v>
      </c>
      <c r="I893" s="800">
        <f t="shared" si="3821"/>
        <v>0</v>
      </c>
      <c r="J893" s="800">
        <f t="shared" si="3821"/>
        <v>0</v>
      </c>
      <c r="K893" s="800">
        <f t="shared" si="3821"/>
        <v>0</v>
      </c>
      <c r="L893" s="800">
        <f t="shared" si="3821"/>
        <v>0</v>
      </c>
      <c r="M893" s="800">
        <f t="shared" si="3821"/>
        <v>0</v>
      </c>
      <c r="N893" s="800">
        <f t="shared" si="3821"/>
        <v>0</v>
      </c>
      <c r="O893" s="800">
        <f t="shared" si="3821"/>
        <v>0</v>
      </c>
      <c r="P893" s="800">
        <f t="shared" si="3821"/>
        <v>0</v>
      </c>
      <c r="Q893" s="800">
        <f t="shared" si="3821"/>
        <v>0</v>
      </c>
      <c r="R893" s="800">
        <f t="shared" si="3821"/>
        <v>0</v>
      </c>
      <c r="S893" s="799"/>
      <c r="T893" s="800">
        <f t="shared" ref="T893:AD893" si="3822">SUM(T681)</f>
        <v>0</v>
      </c>
      <c r="U893" s="800">
        <f t="shared" si="3822"/>
        <v>0</v>
      </c>
      <c r="V893" s="800">
        <f t="shared" si="3822"/>
        <v>0</v>
      </c>
      <c r="W893" s="800">
        <f t="shared" si="3822"/>
        <v>0</v>
      </c>
      <c r="X893" s="800">
        <f t="shared" si="3822"/>
        <v>0</v>
      </c>
      <c r="Y893" s="800">
        <f t="shared" si="3822"/>
        <v>0</v>
      </c>
      <c r="Z893" s="800">
        <f t="shared" si="3822"/>
        <v>0</v>
      </c>
      <c r="AA893" s="800">
        <f t="shared" si="3822"/>
        <v>0</v>
      </c>
      <c r="AB893" s="800">
        <f t="shared" si="3822"/>
        <v>0</v>
      </c>
      <c r="AC893" s="800">
        <f t="shared" si="3822"/>
        <v>0</v>
      </c>
      <c r="AD893" s="800">
        <f t="shared" si="3822"/>
        <v>0</v>
      </c>
      <c r="AE893" s="800"/>
      <c r="AF893" s="800"/>
      <c r="AG893" s="800"/>
      <c r="AH893" s="800"/>
      <c r="AI893" s="800"/>
      <c r="AJ893" s="800"/>
      <c r="AK893" s="799"/>
      <c r="AL893" s="800">
        <f t="shared" ref="AL893:AV893" si="3823">SUM(AL681)</f>
        <v>0</v>
      </c>
      <c r="AM893" s="800">
        <f t="shared" si="3823"/>
        <v>0</v>
      </c>
      <c r="AN893" s="800">
        <f t="shared" si="3823"/>
        <v>0</v>
      </c>
      <c r="AO893" s="800">
        <f t="shared" si="3823"/>
        <v>0</v>
      </c>
      <c r="AP893" s="800">
        <f t="shared" si="3823"/>
        <v>0</v>
      </c>
      <c r="AQ893" s="800">
        <f t="shared" si="3823"/>
        <v>0</v>
      </c>
      <c r="AR893" s="800">
        <f t="shared" si="3823"/>
        <v>0</v>
      </c>
      <c r="AS893" s="800">
        <f t="shared" si="3823"/>
        <v>0</v>
      </c>
      <c r="AT893" s="800">
        <f t="shared" si="3823"/>
        <v>0</v>
      </c>
      <c r="AU893" s="800">
        <f t="shared" si="3823"/>
        <v>0</v>
      </c>
      <c r="AV893" s="800">
        <f t="shared" si="3823"/>
        <v>0</v>
      </c>
      <c r="AW893" s="800"/>
      <c r="AX893" s="800"/>
      <c r="AY893" s="800"/>
      <c r="AZ893" s="800"/>
      <c r="BA893" s="800"/>
      <c r="BB893" s="800"/>
      <c r="BC893" s="799"/>
      <c r="BD893" s="800">
        <f t="shared" ref="BD893:BN893" si="3824">SUM(BD681)</f>
        <v>0</v>
      </c>
      <c r="BE893" s="800">
        <f t="shared" si="3824"/>
        <v>0</v>
      </c>
      <c r="BF893" s="800">
        <f t="shared" si="3824"/>
        <v>0</v>
      </c>
      <c r="BG893" s="800">
        <f t="shared" si="3824"/>
        <v>0</v>
      </c>
      <c r="BH893" s="800">
        <f t="shared" si="3824"/>
        <v>0</v>
      </c>
      <c r="BI893" s="800">
        <f t="shared" si="3824"/>
        <v>0</v>
      </c>
      <c r="BJ893" s="800">
        <f t="shared" si="3824"/>
        <v>0</v>
      </c>
      <c r="BK893" s="800">
        <f t="shared" si="3824"/>
        <v>0</v>
      </c>
      <c r="BL893" s="800">
        <f t="shared" si="3824"/>
        <v>0</v>
      </c>
      <c r="BM893" s="800">
        <f t="shared" si="3824"/>
        <v>0</v>
      </c>
      <c r="BN893" s="800">
        <f t="shared" si="3824"/>
        <v>0</v>
      </c>
      <c r="BO893" s="800"/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783"/>
        <v>0</v>
      </c>
      <c r="CA893" s="615">
        <f t="shared" si="3784"/>
        <v>0</v>
      </c>
      <c r="CB893" s="615">
        <f t="shared" si="3785"/>
        <v>0</v>
      </c>
      <c r="CC893" s="683">
        <f t="shared" si="3786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3812"/>
        <v>0</v>
      </c>
      <c r="CF893" s="1325">
        <f t="shared" si="3812"/>
        <v>0</v>
      </c>
      <c r="CG893" s="1325">
        <f t="shared" si="3812"/>
        <v>0</v>
      </c>
      <c r="CH893" s="1325">
        <f t="shared" si="3812"/>
        <v>0</v>
      </c>
      <c r="CI893" s="1326">
        <f t="shared" si="3812"/>
        <v>0</v>
      </c>
      <c r="CJ893" s="1325">
        <f t="shared" si="3812"/>
        <v>0</v>
      </c>
      <c r="CK893" s="1325">
        <f t="shared" si="3812"/>
        <v>0</v>
      </c>
      <c r="CL893" s="1325">
        <f t="shared" si="3812"/>
        <v>0</v>
      </c>
      <c r="CM893" s="1325">
        <f t="shared" si="3812"/>
        <v>0</v>
      </c>
      <c r="CN893" s="1324">
        <f t="shared" si="3812"/>
        <v>0</v>
      </c>
      <c r="CO893" s="530" t="str">
        <f t="shared" si="3788"/>
        <v/>
      </c>
      <c r="CP893" s="531" t="str">
        <f t="shared" si="3789"/>
        <v/>
      </c>
      <c r="CQ893" s="531">
        <f t="shared" si="3790"/>
        <v>0</v>
      </c>
      <c r="CR893" s="531">
        <f t="shared" si="3791"/>
        <v>0</v>
      </c>
      <c r="CS893" s="531">
        <f t="shared" si="3792"/>
        <v>0</v>
      </c>
      <c r="CT893" s="531">
        <f t="shared" si="3793"/>
        <v>0</v>
      </c>
      <c r="CU893" s="532">
        <f t="shared" si="3794"/>
        <v>0</v>
      </c>
      <c r="CV893" s="532">
        <f t="shared" si="3795"/>
        <v>0</v>
      </c>
      <c r="CW893" s="532">
        <f t="shared" si="3796"/>
        <v>0</v>
      </c>
      <c r="CX893" s="531">
        <f t="shared" si="3797"/>
        <v>0</v>
      </c>
      <c r="CY893" s="531">
        <f t="shared" si="3798"/>
        <v>0</v>
      </c>
      <c r="CZ893" s="531">
        <f t="shared" si="3799"/>
        <v>0</v>
      </c>
      <c r="DA893" s="531">
        <f t="shared" si="3800"/>
        <v>0</v>
      </c>
      <c r="DB893" s="531" t="str">
        <f t="shared" si="3801"/>
        <v/>
      </c>
      <c r="DC893" s="530" t="str">
        <f t="shared" si="3802"/>
        <v/>
      </c>
      <c r="DD893" s="529" t="str">
        <f t="shared" si="3803"/>
        <v/>
      </c>
      <c r="DE893" s="645">
        <f t="shared" si="3804"/>
        <v>17</v>
      </c>
      <c r="DF893" s="99">
        <f t="shared" si="3805"/>
        <v>11</v>
      </c>
      <c r="DG893" s="99">
        <f t="shared" si="3806"/>
        <v>11</v>
      </c>
      <c r="DH893" s="99">
        <f t="shared" si="3807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2"/>
      <c r="DR893" s="476"/>
    </row>
    <row r="894" spans="1:122" s="478" customFormat="1" ht="15.75" customHeight="1">
      <c r="A894" s="610" t="str">
        <f>A682</f>
        <v>Relief: Under 5 supplementary feeding</v>
      </c>
      <c r="B894" s="800">
        <f t="shared" ref="B894:R894" si="3825">SUM(B686)</f>
        <v>0</v>
      </c>
      <c r="C894" s="800">
        <f t="shared" si="3825"/>
        <v>0</v>
      </c>
      <c r="D894" s="800">
        <f t="shared" si="3825"/>
        <v>0</v>
      </c>
      <c r="E894" s="800">
        <f t="shared" si="3825"/>
        <v>0</v>
      </c>
      <c r="F894" s="800">
        <f t="shared" si="3825"/>
        <v>0</v>
      </c>
      <c r="G894" s="800">
        <f t="shared" si="3825"/>
        <v>0</v>
      </c>
      <c r="H894" s="800">
        <f t="shared" si="3825"/>
        <v>0</v>
      </c>
      <c r="I894" s="800">
        <f t="shared" si="3825"/>
        <v>0</v>
      </c>
      <c r="J894" s="800">
        <f t="shared" si="3825"/>
        <v>0</v>
      </c>
      <c r="K894" s="800">
        <f t="shared" si="3825"/>
        <v>0</v>
      </c>
      <c r="L894" s="800">
        <f t="shared" si="3825"/>
        <v>0</v>
      </c>
      <c r="M894" s="800">
        <f t="shared" si="3825"/>
        <v>0</v>
      </c>
      <c r="N894" s="800">
        <f t="shared" si="3825"/>
        <v>0</v>
      </c>
      <c r="O894" s="800">
        <f t="shared" si="3825"/>
        <v>0</v>
      </c>
      <c r="P894" s="800">
        <f t="shared" si="3825"/>
        <v>0</v>
      </c>
      <c r="Q894" s="800">
        <f t="shared" si="3825"/>
        <v>0</v>
      </c>
      <c r="R894" s="800">
        <f t="shared" si="3825"/>
        <v>0</v>
      </c>
      <c r="S894" s="799"/>
      <c r="T894" s="800">
        <f t="shared" ref="T894:AD894" si="3826">SUM(T686)</f>
        <v>0</v>
      </c>
      <c r="U894" s="800">
        <f t="shared" si="3826"/>
        <v>0</v>
      </c>
      <c r="V894" s="800">
        <f t="shared" si="3826"/>
        <v>0</v>
      </c>
      <c r="W894" s="800">
        <f t="shared" si="3826"/>
        <v>0</v>
      </c>
      <c r="X894" s="800">
        <f t="shared" si="3826"/>
        <v>0</v>
      </c>
      <c r="Y894" s="800">
        <f t="shared" si="3826"/>
        <v>0</v>
      </c>
      <c r="Z894" s="800">
        <f t="shared" si="3826"/>
        <v>0</v>
      </c>
      <c r="AA894" s="800">
        <f t="shared" si="3826"/>
        <v>0</v>
      </c>
      <c r="AB894" s="800">
        <f t="shared" si="3826"/>
        <v>0</v>
      </c>
      <c r="AC894" s="800">
        <f t="shared" si="3826"/>
        <v>0</v>
      </c>
      <c r="AD894" s="800">
        <f t="shared" si="3826"/>
        <v>0</v>
      </c>
      <c r="AE894" s="800"/>
      <c r="AF894" s="800"/>
      <c r="AG894" s="800"/>
      <c r="AH894" s="800"/>
      <c r="AI894" s="800"/>
      <c r="AJ894" s="800"/>
      <c r="AK894" s="799"/>
      <c r="AL894" s="800">
        <f t="shared" ref="AL894:AV894" si="3827">SUM(AL686)</f>
        <v>0</v>
      </c>
      <c r="AM894" s="800">
        <f t="shared" si="3827"/>
        <v>0</v>
      </c>
      <c r="AN894" s="800">
        <f t="shared" si="3827"/>
        <v>0</v>
      </c>
      <c r="AO894" s="800">
        <f t="shared" si="3827"/>
        <v>0</v>
      </c>
      <c r="AP894" s="800">
        <f t="shared" si="3827"/>
        <v>0</v>
      </c>
      <c r="AQ894" s="800">
        <f t="shared" si="3827"/>
        <v>0</v>
      </c>
      <c r="AR894" s="800">
        <f t="shared" si="3827"/>
        <v>0</v>
      </c>
      <c r="AS894" s="800">
        <f t="shared" si="3827"/>
        <v>0</v>
      </c>
      <c r="AT894" s="800">
        <f t="shared" si="3827"/>
        <v>0</v>
      </c>
      <c r="AU894" s="800">
        <f t="shared" si="3827"/>
        <v>0</v>
      </c>
      <c r="AV894" s="800">
        <f t="shared" si="3827"/>
        <v>0</v>
      </c>
      <c r="AW894" s="800"/>
      <c r="AX894" s="800"/>
      <c r="AY894" s="800"/>
      <c r="AZ894" s="800"/>
      <c r="BA894" s="800"/>
      <c r="BB894" s="800"/>
      <c r="BC894" s="799"/>
      <c r="BD894" s="800">
        <f t="shared" ref="BD894:BN894" si="3828">SUM(BD686)</f>
        <v>0</v>
      </c>
      <c r="BE894" s="800">
        <f t="shared" si="3828"/>
        <v>0</v>
      </c>
      <c r="BF894" s="800">
        <f t="shared" si="3828"/>
        <v>0</v>
      </c>
      <c r="BG894" s="800">
        <f t="shared" si="3828"/>
        <v>0</v>
      </c>
      <c r="BH894" s="800">
        <f t="shared" si="3828"/>
        <v>0</v>
      </c>
      <c r="BI894" s="800">
        <f t="shared" si="3828"/>
        <v>0</v>
      </c>
      <c r="BJ894" s="800">
        <f t="shared" si="3828"/>
        <v>0</v>
      </c>
      <c r="BK894" s="800">
        <f t="shared" si="3828"/>
        <v>0</v>
      </c>
      <c r="BL894" s="800">
        <f t="shared" si="3828"/>
        <v>0</v>
      </c>
      <c r="BM894" s="800">
        <f t="shared" si="3828"/>
        <v>0</v>
      </c>
      <c r="BN894" s="800">
        <f t="shared" si="3828"/>
        <v>0</v>
      </c>
      <c r="BO894" s="800"/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783"/>
        <v>0</v>
      </c>
      <c r="CA894" s="615">
        <f t="shared" si="3784"/>
        <v>0</v>
      </c>
      <c r="CB894" s="615">
        <f t="shared" si="3785"/>
        <v>0</v>
      </c>
      <c r="CC894" s="683">
        <f t="shared" si="3786"/>
        <v>0</v>
      </c>
      <c r="CD894" s="132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5">
        <f t="shared" si="3812"/>
        <v>0</v>
      </c>
      <c r="CF894" s="1325">
        <f t="shared" si="3812"/>
        <v>0</v>
      </c>
      <c r="CG894" s="1325">
        <f t="shared" si="3812"/>
        <v>0</v>
      </c>
      <c r="CH894" s="1325">
        <f t="shared" si="3812"/>
        <v>0</v>
      </c>
      <c r="CI894" s="1326">
        <f t="shared" si="3812"/>
        <v>0</v>
      </c>
      <c r="CJ894" s="1325">
        <f t="shared" si="3812"/>
        <v>0</v>
      </c>
      <c r="CK894" s="1325">
        <f t="shared" si="3812"/>
        <v>0</v>
      </c>
      <c r="CL894" s="1325">
        <f t="shared" si="3812"/>
        <v>0</v>
      </c>
      <c r="CM894" s="1325">
        <f t="shared" si="3812"/>
        <v>0</v>
      </c>
      <c r="CN894" s="1324">
        <f t="shared" si="3812"/>
        <v>0</v>
      </c>
      <c r="CO894" s="530" t="str">
        <f t="shared" si="3788"/>
        <v/>
      </c>
      <c r="CP894" s="531" t="str">
        <f t="shared" si="3789"/>
        <v/>
      </c>
      <c r="CQ894" s="531">
        <f t="shared" si="3790"/>
        <v>0</v>
      </c>
      <c r="CR894" s="531">
        <f t="shared" si="3791"/>
        <v>0</v>
      </c>
      <c r="CS894" s="531">
        <f t="shared" si="3792"/>
        <v>0</v>
      </c>
      <c r="CT894" s="531">
        <f t="shared" si="3793"/>
        <v>0</v>
      </c>
      <c r="CU894" s="532">
        <f t="shared" si="3794"/>
        <v>0</v>
      </c>
      <c r="CV894" s="532">
        <f t="shared" si="3795"/>
        <v>0</v>
      </c>
      <c r="CW894" s="532">
        <f t="shared" si="3796"/>
        <v>0</v>
      </c>
      <c r="CX894" s="531">
        <f t="shared" si="3797"/>
        <v>0</v>
      </c>
      <c r="CY894" s="531">
        <f t="shared" si="3798"/>
        <v>0</v>
      </c>
      <c r="CZ894" s="531">
        <f t="shared" si="3799"/>
        <v>0</v>
      </c>
      <c r="DA894" s="531">
        <f t="shared" si="3800"/>
        <v>0</v>
      </c>
      <c r="DB894" s="531" t="str">
        <f t="shared" si="3801"/>
        <v/>
      </c>
      <c r="DC894" s="530" t="str">
        <f t="shared" si="3802"/>
        <v/>
      </c>
      <c r="DD894" s="529" t="str">
        <f t="shared" si="3803"/>
        <v/>
      </c>
      <c r="DE894" s="645">
        <f t="shared" si="3804"/>
        <v>17</v>
      </c>
      <c r="DF894" s="99">
        <f t="shared" si="3805"/>
        <v>11</v>
      </c>
      <c r="DG894" s="99">
        <f t="shared" si="3806"/>
        <v>11</v>
      </c>
      <c r="DH894" s="99">
        <f t="shared" si="3807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2"/>
      <c r="DR894" s="476"/>
    </row>
    <row r="895" spans="1:122" s="478" customFormat="1" ht="15.75" customHeight="1">
      <c r="A895" s="808" t="s">
        <v>390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7"/>
      <c r="CE895" s="1351"/>
      <c r="CF895" s="1351"/>
      <c r="CG895" s="1351"/>
      <c r="CH895" s="1351"/>
      <c r="CI895" s="1351"/>
      <c r="CJ895" s="1351"/>
      <c r="CK895" s="1351"/>
      <c r="CL895" s="1351"/>
      <c r="CM895" s="1351"/>
      <c r="CN895" s="1327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4"/>
      <c r="DR895" s="476"/>
    </row>
    <row r="896" spans="1:122" s="478" customFormat="1" ht="15.75" customHeight="1">
      <c r="A896" s="610" t="str">
        <f>A687</f>
        <v>Gifts/remittances: cereal</v>
      </c>
      <c r="B896" s="800">
        <f t="shared" ref="B896:R896" si="3829">SUM(B691)</f>
        <v>0</v>
      </c>
      <c r="C896" s="800">
        <f t="shared" si="3829"/>
        <v>0</v>
      </c>
      <c r="D896" s="800">
        <f t="shared" si="3829"/>
        <v>0</v>
      </c>
      <c r="E896" s="800">
        <f t="shared" si="3829"/>
        <v>0</v>
      </c>
      <c r="F896" s="800">
        <f t="shared" si="3829"/>
        <v>0</v>
      </c>
      <c r="G896" s="800">
        <f t="shared" si="3829"/>
        <v>0</v>
      </c>
      <c r="H896" s="800">
        <f t="shared" si="3829"/>
        <v>0</v>
      </c>
      <c r="I896" s="800">
        <f t="shared" si="3829"/>
        <v>0</v>
      </c>
      <c r="J896" s="800">
        <f t="shared" si="3829"/>
        <v>0</v>
      </c>
      <c r="K896" s="800">
        <f t="shared" si="3829"/>
        <v>0</v>
      </c>
      <c r="L896" s="800">
        <f t="shared" si="3829"/>
        <v>0</v>
      </c>
      <c r="M896" s="800">
        <f t="shared" si="3829"/>
        <v>0</v>
      </c>
      <c r="N896" s="800">
        <f t="shared" si="3829"/>
        <v>0</v>
      </c>
      <c r="O896" s="800">
        <f t="shared" si="3829"/>
        <v>0</v>
      </c>
      <c r="P896" s="800">
        <f t="shared" si="3829"/>
        <v>0</v>
      </c>
      <c r="Q896" s="800">
        <f t="shared" si="3829"/>
        <v>0</v>
      </c>
      <c r="R896" s="800">
        <f t="shared" si="3829"/>
        <v>0</v>
      </c>
      <c r="S896" s="799"/>
      <c r="T896" s="800">
        <f t="shared" ref="T896:AD896" si="3830">SUM(T691)</f>
        <v>0</v>
      </c>
      <c r="U896" s="800">
        <f t="shared" si="3830"/>
        <v>0</v>
      </c>
      <c r="V896" s="800">
        <f t="shared" si="3830"/>
        <v>0</v>
      </c>
      <c r="W896" s="800">
        <f t="shared" si="3830"/>
        <v>0</v>
      </c>
      <c r="X896" s="800">
        <f t="shared" si="3830"/>
        <v>0</v>
      </c>
      <c r="Y896" s="800">
        <f t="shared" si="3830"/>
        <v>0</v>
      </c>
      <c r="Z896" s="800">
        <f t="shared" si="3830"/>
        <v>0</v>
      </c>
      <c r="AA896" s="800">
        <f t="shared" si="3830"/>
        <v>0</v>
      </c>
      <c r="AB896" s="800">
        <f t="shared" si="3830"/>
        <v>0</v>
      </c>
      <c r="AC896" s="800">
        <f t="shared" si="3830"/>
        <v>0</v>
      </c>
      <c r="AD896" s="800">
        <f t="shared" si="3830"/>
        <v>0</v>
      </c>
      <c r="AE896" s="800"/>
      <c r="AF896" s="800"/>
      <c r="AG896" s="800"/>
      <c r="AH896" s="800"/>
      <c r="AI896" s="800"/>
      <c r="AJ896" s="800"/>
      <c r="AK896" s="799"/>
      <c r="AL896" s="800">
        <f t="shared" ref="AL896:AV896" si="3831">SUM(AL691)</f>
        <v>0</v>
      </c>
      <c r="AM896" s="800">
        <f t="shared" si="3831"/>
        <v>0</v>
      </c>
      <c r="AN896" s="800">
        <f t="shared" si="3831"/>
        <v>0</v>
      </c>
      <c r="AO896" s="800">
        <f t="shared" si="3831"/>
        <v>0</v>
      </c>
      <c r="AP896" s="800">
        <f t="shared" si="3831"/>
        <v>0</v>
      </c>
      <c r="AQ896" s="800">
        <f t="shared" si="3831"/>
        <v>0</v>
      </c>
      <c r="AR896" s="800">
        <f t="shared" si="3831"/>
        <v>0</v>
      </c>
      <c r="AS896" s="800">
        <f t="shared" si="3831"/>
        <v>0</v>
      </c>
      <c r="AT896" s="800">
        <f t="shared" si="3831"/>
        <v>0</v>
      </c>
      <c r="AU896" s="800">
        <f t="shared" si="3831"/>
        <v>0</v>
      </c>
      <c r="AV896" s="800">
        <f t="shared" si="3831"/>
        <v>0</v>
      </c>
      <c r="AW896" s="800"/>
      <c r="AX896" s="800"/>
      <c r="AY896" s="800"/>
      <c r="AZ896" s="800"/>
      <c r="BA896" s="800"/>
      <c r="BB896" s="800"/>
      <c r="BC896" s="799"/>
      <c r="BD896" s="800">
        <f t="shared" ref="BD896:BN896" si="3832">SUM(BD691)</f>
        <v>0</v>
      </c>
      <c r="BE896" s="800">
        <f t="shared" si="3832"/>
        <v>0</v>
      </c>
      <c r="BF896" s="800">
        <f t="shared" si="3832"/>
        <v>0</v>
      </c>
      <c r="BG896" s="800">
        <f t="shared" si="3832"/>
        <v>0</v>
      </c>
      <c r="BH896" s="800">
        <f t="shared" si="3832"/>
        <v>0</v>
      </c>
      <c r="BI896" s="800">
        <f t="shared" si="3832"/>
        <v>0</v>
      </c>
      <c r="BJ896" s="800">
        <f t="shared" si="3832"/>
        <v>0</v>
      </c>
      <c r="BK896" s="800">
        <f t="shared" si="3832"/>
        <v>0</v>
      </c>
      <c r="BL896" s="800">
        <f t="shared" si="3832"/>
        <v>0</v>
      </c>
      <c r="BM896" s="800">
        <f t="shared" si="3832"/>
        <v>0</v>
      </c>
      <c r="BN896" s="800">
        <f t="shared" si="3832"/>
        <v>0</v>
      </c>
      <c r="BO896" s="800"/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4">
        <f t="shared" ref="CD896:CN896" si="383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3833"/>
        <v>0</v>
      </c>
      <c r="CF896" s="1325">
        <f t="shared" si="3833"/>
        <v>0</v>
      </c>
      <c r="CG896" s="1325">
        <f t="shared" si="3833"/>
        <v>0</v>
      </c>
      <c r="CH896" s="1325">
        <f t="shared" si="3833"/>
        <v>0</v>
      </c>
      <c r="CI896" s="1326">
        <f t="shared" si="3833"/>
        <v>0</v>
      </c>
      <c r="CJ896" s="1325">
        <f t="shared" si="3833"/>
        <v>0</v>
      </c>
      <c r="CK896" s="1325">
        <f t="shared" si="3833"/>
        <v>0</v>
      </c>
      <c r="CL896" s="1325">
        <f t="shared" si="3833"/>
        <v>0</v>
      </c>
      <c r="CM896" s="1325">
        <f t="shared" si="3833"/>
        <v>0</v>
      </c>
      <c r="CN896" s="1324">
        <f t="shared" si="3833"/>
        <v>0</v>
      </c>
      <c r="CO896" s="530" t="str">
        <f t="shared" ref="CO896:CW898" si="3834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4"/>
        <v/>
      </c>
      <c r="CQ896" s="531">
        <f t="shared" si="3834"/>
        <v>0</v>
      </c>
      <c r="CR896" s="531">
        <f t="shared" si="3834"/>
        <v>0</v>
      </c>
      <c r="CS896" s="531">
        <f t="shared" si="3834"/>
        <v>0</v>
      </c>
      <c r="CT896" s="531">
        <f t="shared" si="3834"/>
        <v>0</v>
      </c>
      <c r="CU896" s="532">
        <f t="shared" si="3834"/>
        <v>0</v>
      </c>
      <c r="CV896" s="532">
        <f t="shared" si="3834"/>
        <v>0</v>
      </c>
      <c r="CW896" s="532">
        <f t="shared" si="3834"/>
        <v>0</v>
      </c>
      <c r="CX896" s="531">
        <f t="shared" ref="CX896:DD898" si="3835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5"/>
        <v>0</v>
      </c>
      <c r="CZ896" s="531">
        <f t="shared" si="3835"/>
        <v>0</v>
      </c>
      <c r="DA896" s="531">
        <f t="shared" si="3835"/>
        <v>0</v>
      </c>
      <c r="DB896" s="531" t="str">
        <f t="shared" si="3835"/>
        <v/>
      </c>
      <c r="DC896" s="530" t="str">
        <f t="shared" si="3835"/>
        <v/>
      </c>
      <c r="DD896" s="529" t="str">
        <f t="shared" si="3835"/>
        <v/>
      </c>
      <c r="DE896" s="645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2"/>
      <c r="DR896" s="476"/>
    </row>
    <row r="897" spans="1:122" s="478" customFormat="1" ht="15.75" customHeight="1">
      <c r="A897" s="610" t="str">
        <f>A692</f>
        <v>Gifts/remittances: sugar</v>
      </c>
      <c r="B897" s="800">
        <f t="shared" ref="B897:R897" si="3836">SUM(B696)</f>
        <v>0</v>
      </c>
      <c r="C897" s="800">
        <f t="shared" si="3836"/>
        <v>0</v>
      </c>
      <c r="D897" s="800">
        <f t="shared" si="3836"/>
        <v>0</v>
      </c>
      <c r="E897" s="800">
        <f t="shared" si="3836"/>
        <v>0</v>
      </c>
      <c r="F897" s="800">
        <f t="shared" si="3836"/>
        <v>0</v>
      </c>
      <c r="G897" s="800">
        <f t="shared" si="3836"/>
        <v>0</v>
      </c>
      <c r="H897" s="800">
        <f t="shared" si="3836"/>
        <v>0</v>
      </c>
      <c r="I897" s="800">
        <f t="shared" si="3836"/>
        <v>0</v>
      </c>
      <c r="J897" s="800">
        <f t="shared" si="3836"/>
        <v>0</v>
      </c>
      <c r="K897" s="800">
        <f t="shared" si="3836"/>
        <v>0</v>
      </c>
      <c r="L897" s="800">
        <f t="shared" si="3836"/>
        <v>0</v>
      </c>
      <c r="M897" s="800">
        <f t="shared" si="3836"/>
        <v>0</v>
      </c>
      <c r="N897" s="800">
        <f t="shared" si="3836"/>
        <v>0</v>
      </c>
      <c r="O897" s="800">
        <f t="shared" si="3836"/>
        <v>0</v>
      </c>
      <c r="P897" s="800">
        <f t="shared" si="3836"/>
        <v>0</v>
      </c>
      <c r="Q897" s="800">
        <f t="shared" si="3836"/>
        <v>0</v>
      </c>
      <c r="R897" s="800">
        <f t="shared" si="3836"/>
        <v>0</v>
      </c>
      <c r="S897" s="799"/>
      <c r="T897" s="800">
        <f t="shared" ref="T897:AD897" si="3837">SUM(T696)</f>
        <v>0</v>
      </c>
      <c r="U897" s="800">
        <f t="shared" si="3837"/>
        <v>0</v>
      </c>
      <c r="V897" s="800">
        <f t="shared" si="3837"/>
        <v>0</v>
      </c>
      <c r="W897" s="800">
        <f t="shared" si="3837"/>
        <v>0</v>
      </c>
      <c r="X897" s="800">
        <f t="shared" si="3837"/>
        <v>0</v>
      </c>
      <c r="Y897" s="800">
        <f t="shared" si="3837"/>
        <v>0</v>
      </c>
      <c r="Z897" s="800">
        <f t="shared" si="3837"/>
        <v>0</v>
      </c>
      <c r="AA897" s="800">
        <f t="shared" si="3837"/>
        <v>0</v>
      </c>
      <c r="AB897" s="800">
        <f t="shared" si="3837"/>
        <v>0</v>
      </c>
      <c r="AC897" s="800">
        <f t="shared" si="3837"/>
        <v>0</v>
      </c>
      <c r="AD897" s="800">
        <f t="shared" si="3837"/>
        <v>0</v>
      </c>
      <c r="AE897" s="800"/>
      <c r="AF897" s="800"/>
      <c r="AG897" s="800"/>
      <c r="AH897" s="800"/>
      <c r="AI897" s="800"/>
      <c r="AJ897" s="800"/>
      <c r="AK897" s="799"/>
      <c r="AL897" s="800">
        <f t="shared" ref="AL897:AV897" si="3838">SUM(AL696)</f>
        <v>0</v>
      </c>
      <c r="AM897" s="800">
        <f t="shared" si="3838"/>
        <v>0</v>
      </c>
      <c r="AN897" s="800">
        <f t="shared" si="3838"/>
        <v>0</v>
      </c>
      <c r="AO897" s="800">
        <f t="shared" si="3838"/>
        <v>0</v>
      </c>
      <c r="AP897" s="800">
        <f t="shared" si="3838"/>
        <v>0</v>
      </c>
      <c r="AQ897" s="800">
        <f t="shared" si="3838"/>
        <v>0</v>
      </c>
      <c r="AR897" s="800">
        <f t="shared" si="3838"/>
        <v>0</v>
      </c>
      <c r="AS897" s="800">
        <f t="shared" si="3838"/>
        <v>0</v>
      </c>
      <c r="AT897" s="800">
        <f t="shared" si="3838"/>
        <v>0</v>
      </c>
      <c r="AU897" s="800">
        <f t="shared" si="3838"/>
        <v>0</v>
      </c>
      <c r="AV897" s="800">
        <f t="shared" si="3838"/>
        <v>0</v>
      </c>
      <c r="AW897" s="800"/>
      <c r="AX897" s="800"/>
      <c r="AY897" s="800"/>
      <c r="AZ897" s="800"/>
      <c r="BA897" s="800"/>
      <c r="BB897" s="800"/>
      <c r="BC897" s="799"/>
      <c r="BD897" s="800">
        <f t="shared" ref="BD897:BN897" si="3839">SUM(BD696)</f>
        <v>0</v>
      </c>
      <c r="BE897" s="800">
        <f t="shared" si="3839"/>
        <v>0</v>
      </c>
      <c r="BF897" s="800">
        <f t="shared" si="3839"/>
        <v>0</v>
      </c>
      <c r="BG897" s="800">
        <f t="shared" si="3839"/>
        <v>0</v>
      </c>
      <c r="BH897" s="800">
        <f t="shared" si="3839"/>
        <v>0</v>
      </c>
      <c r="BI897" s="800">
        <f t="shared" si="3839"/>
        <v>0</v>
      </c>
      <c r="BJ897" s="800">
        <f t="shared" si="3839"/>
        <v>0</v>
      </c>
      <c r="BK897" s="800">
        <f t="shared" si="3839"/>
        <v>0</v>
      </c>
      <c r="BL897" s="800">
        <f t="shared" si="3839"/>
        <v>0</v>
      </c>
      <c r="BM897" s="800">
        <f t="shared" si="3839"/>
        <v>0</v>
      </c>
      <c r="BN897" s="800">
        <f t="shared" si="3839"/>
        <v>0</v>
      </c>
      <c r="BO897" s="800"/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ref="CE897:CN898" si="384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5">
        <f t="shared" si="3840"/>
        <v>0</v>
      </c>
      <c r="CG897" s="1325">
        <f t="shared" si="3840"/>
        <v>0</v>
      </c>
      <c r="CH897" s="1325">
        <f t="shared" si="3840"/>
        <v>0</v>
      </c>
      <c r="CI897" s="1326">
        <f t="shared" si="3840"/>
        <v>0</v>
      </c>
      <c r="CJ897" s="1325">
        <f t="shared" si="3840"/>
        <v>0</v>
      </c>
      <c r="CK897" s="1325">
        <f t="shared" si="3840"/>
        <v>0</v>
      </c>
      <c r="CL897" s="1325">
        <f t="shared" si="3840"/>
        <v>0</v>
      </c>
      <c r="CM897" s="1325">
        <f t="shared" si="3840"/>
        <v>0</v>
      </c>
      <c r="CN897" s="1324">
        <f t="shared" si="3840"/>
        <v>0</v>
      </c>
      <c r="CO897" s="530" t="str">
        <f t="shared" si="3834"/>
        <v/>
      </c>
      <c r="CP897" s="531" t="str">
        <f t="shared" si="3834"/>
        <v/>
      </c>
      <c r="CQ897" s="531">
        <f t="shared" si="3834"/>
        <v>0</v>
      </c>
      <c r="CR897" s="531">
        <f t="shared" si="3834"/>
        <v>0</v>
      </c>
      <c r="CS897" s="531">
        <f t="shared" si="3834"/>
        <v>0</v>
      </c>
      <c r="CT897" s="531">
        <f t="shared" si="3834"/>
        <v>0</v>
      </c>
      <c r="CU897" s="532">
        <f t="shared" si="3834"/>
        <v>0</v>
      </c>
      <c r="CV897" s="532">
        <f t="shared" si="3834"/>
        <v>0</v>
      </c>
      <c r="CW897" s="532">
        <f t="shared" si="3834"/>
        <v>0</v>
      </c>
      <c r="CX897" s="531">
        <f t="shared" si="3835"/>
        <v>0</v>
      </c>
      <c r="CY897" s="531">
        <f t="shared" si="3835"/>
        <v>0</v>
      </c>
      <c r="CZ897" s="531">
        <f t="shared" si="3835"/>
        <v>0</v>
      </c>
      <c r="DA897" s="531">
        <f t="shared" si="3835"/>
        <v>0</v>
      </c>
      <c r="DB897" s="531" t="str">
        <f t="shared" si="3835"/>
        <v/>
      </c>
      <c r="DC897" s="530" t="str">
        <f t="shared" si="3835"/>
        <v/>
      </c>
      <c r="DD897" s="529" t="str">
        <f t="shared" si="3835"/>
        <v/>
      </c>
      <c r="DE897" s="645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2"/>
      <c r="DR897" s="476"/>
    </row>
    <row r="898" spans="1:122" s="478" customFormat="1" ht="15.75" customHeight="1">
      <c r="A898" s="610" t="str">
        <f>A697</f>
        <v>Gifts/remittances: Other</v>
      </c>
      <c r="B898" s="800">
        <f t="shared" ref="B898:R898" si="3841">SUM(B701)</f>
        <v>0</v>
      </c>
      <c r="C898" s="800">
        <f t="shared" si="3841"/>
        <v>0</v>
      </c>
      <c r="D898" s="800">
        <f t="shared" si="3841"/>
        <v>0</v>
      </c>
      <c r="E898" s="800">
        <f t="shared" si="3841"/>
        <v>0</v>
      </c>
      <c r="F898" s="800">
        <f t="shared" si="3841"/>
        <v>0</v>
      </c>
      <c r="G898" s="800">
        <f t="shared" si="3841"/>
        <v>0</v>
      </c>
      <c r="H898" s="800">
        <f t="shared" si="3841"/>
        <v>0</v>
      </c>
      <c r="I898" s="800">
        <f t="shared" si="3841"/>
        <v>0</v>
      </c>
      <c r="J898" s="800">
        <f t="shared" si="3841"/>
        <v>0</v>
      </c>
      <c r="K898" s="800">
        <f t="shared" si="3841"/>
        <v>0</v>
      </c>
      <c r="L898" s="800">
        <f t="shared" si="3841"/>
        <v>0</v>
      </c>
      <c r="M898" s="800">
        <f t="shared" si="3841"/>
        <v>0</v>
      </c>
      <c r="N898" s="800">
        <f t="shared" si="3841"/>
        <v>0</v>
      </c>
      <c r="O898" s="800">
        <f t="shared" si="3841"/>
        <v>0</v>
      </c>
      <c r="P898" s="800">
        <f t="shared" si="3841"/>
        <v>0</v>
      </c>
      <c r="Q898" s="800">
        <f t="shared" si="3841"/>
        <v>0</v>
      </c>
      <c r="R898" s="800">
        <f t="shared" si="3841"/>
        <v>0</v>
      </c>
      <c r="S898" s="799"/>
      <c r="T898" s="800">
        <f t="shared" ref="T898:AD898" si="3842">SUM(T701)</f>
        <v>0</v>
      </c>
      <c r="U898" s="800">
        <f t="shared" si="3842"/>
        <v>0</v>
      </c>
      <c r="V898" s="800">
        <f t="shared" si="3842"/>
        <v>0</v>
      </c>
      <c r="W898" s="800">
        <f t="shared" si="3842"/>
        <v>0</v>
      </c>
      <c r="X898" s="800">
        <f t="shared" si="3842"/>
        <v>0</v>
      </c>
      <c r="Y898" s="800">
        <f t="shared" si="3842"/>
        <v>0</v>
      </c>
      <c r="Z898" s="800">
        <f t="shared" si="3842"/>
        <v>0</v>
      </c>
      <c r="AA898" s="800">
        <f t="shared" si="3842"/>
        <v>0</v>
      </c>
      <c r="AB898" s="800">
        <f t="shared" si="3842"/>
        <v>0</v>
      </c>
      <c r="AC898" s="800">
        <f t="shared" si="3842"/>
        <v>0</v>
      </c>
      <c r="AD898" s="800">
        <f t="shared" si="3842"/>
        <v>0</v>
      </c>
      <c r="AE898" s="800"/>
      <c r="AF898" s="800"/>
      <c r="AG898" s="800"/>
      <c r="AH898" s="800"/>
      <c r="AI898" s="800"/>
      <c r="AJ898" s="800"/>
      <c r="AK898" s="799"/>
      <c r="AL898" s="800">
        <f t="shared" ref="AL898:AV898" si="3843">SUM(AL701)</f>
        <v>0</v>
      </c>
      <c r="AM898" s="800">
        <f t="shared" si="3843"/>
        <v>0</v>
      </c>
      <c r="AN898" s="800">
        <f t="shared" si="3843"/>
        <v>0</v>
      </c>
      <c r="AO898" s="800">
        <f t="shared" si="3843"/>
        <v>0</v>
      </c>
      <c r="AP898" s="800">
        <f t="shared" si="3843"/>
        <v>0</v>
      </c>
      <c r="AQ898" s="800">
        <f t="shared" si="3843"/>
        <v>0</v>
      </c>
      <c r="AR898" s="800">
        <f t="shared" si="3843"/>
        <v>0</v>
      </c>
      <c r="AS898" s="800">
        <f t="shared" si="3843"/>
        <v>0</v>
      </c>
      <c r="AT898" s="800">
        <f t="shared" si="3843"/>
        <v>0</v>
      </c>
      <c r="AU898" s="800">
        <f t="shared" si="3843"/>
        <v>0</v>
      </c>
      <c r="AV898" s="800">
        <f t="shared" si="3843"/>
        <v>0</v>
      </c>
      <c r="AW898" s="800"/>
      <c r="AX898" s="800"/>
      <c r="AY898" s="800"/>
      <c r="AZ898" s="800"/>
      <c r="BA898" s="800"/>
      <c r="BB898" s="800"/>
      <c r="BC898" s="799"/>
      <c r="BD898" s="800">
        <f t="shared" ref="BD898:BN898" si="3844">SUM(BD701)</f>
        <v>0</v>
      </c>
      <c r="BE898" s="800">
        <f t="shared" si="3844"/>
        <v>0</v>
      </c>
      <c r="BF898" s="800">
        <f t="shared" si="3844"/>
        <v>0</v>
      </c>
      <c r="BG898" s="800">
        <f t="shared" si="3844"/>
        <v>0</v>
      </c>
      <c r="BH898" s="800">
        <f t="shared" si="3844"/>
        <v>0</v>
      </c>
      <c r="BI898" s="800">
        <f t="shared" si="3844"/>
        <v>0</v>
      </c>
      <c r="BJ898" s="800">
        <f t="shared" si="3844"/>
        <v>0</v>
      </c>
      <c r="BK898" s="800">
        <f t="shared" si="3844"/>
        <v>0</v>
      </c>
      <c r="BL898" s="800">
        <f t="shared" si="3844"/>
        <v>0</v>
      </c>
      <c r="BM898" s="800">
        <f t="shared" si="3844"/>
        <v>0</v>
      </c>
      <c r="BN898" s="800">
        <f t="shared" si="3844"/>
        <v>0</v>
      </c>
      <c r="BO898" s="800"/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5">
        <f t="shared" si="3840"/>
        <v>0</v>
      </c>
      <c r="CF898" s="1325">
        <f t="shared" si="3840"/>
        <v>0</v>
      </c>
      <c r="CG898" s="1325">
        <f t="shared" si="3840"/>
        <v>0</v>
      </c>
      <c r="CH898" s="1325">
        <f t="shared" si="3840"/>
        <v>0</v>
      </c>
      <c r="CI898" s="1326">
        <f t="shared" si="3840"/>
        <v>0</v>
      </c>
      <c r="CJ898" s="1325">
        <f t="shared" si="3840"/>
        <v>0</v>
      </c>
      <c r="CK898" s="1325">
        <f t="shared" si="3840"/>
        <v>0</v>
      </c>
      <c r="CL898" s="1325">
        <f t="shared" si="3840"/>
        <v>0</v>
      </c>
      <c r="CM898" s="1325">
        <f t="shared" si="3840"/>
        <v>0</v>
      </c>
      <c r="CN898" s="1324">
        <f t="shared" si="3840"/>
        <v>0</v>
      </c>
      <c r="CO898" s="530" t="str">
        <f t="shared" si="3834"/>
        <v/>
      </c>
      <c r="CP898" s="531" t="str">
        <f t="shared" si="3834"/>
        <v/>
      </c>
      <c r="CQ898" s="531">
        <f t="shared" si="3834"/>
        <v>0</v>
      </c>
      <c r="CR898" s="531">
        <f t="shared" si="3834"/>
        <v>0</v>
      </c>
      <c r="CS898" s="531">
        <f t="shared" si="3834"/>
        <v>0</v>
      </c>
      <c r="CT898" s="531">
        <f t="shared" si="3834"/>
        <v>0</v>
      </c>
      <c r="CU898" s="532">
        <f t="shared" si="3834"/>
        <v>0</v>
      </c>
      <c r="CV898" s="532">
        <f t="shared" si="3834"/>
        <v>0</v>
      </c>
      <c r="CW898" s="532">
        <f t="shared" si="3834"/>
        <v>0</v>
      </c>
      <c r="CX898" s="531">
        <f t="shared" si="3835"/>
        <v>0</v>
      </c>
      <c r="CY898" s="531">
        <f t="shared" si="3835"/>
        <v>0</v>
      </c>
      <c r="CZ898" s="531">
        <f t="shared" si="3835"/>
        <v>0</v>
      </c>
      <c r="DA898" s="531">
        <f t="shared" si="3835"/>
        <v>0</v>
      </c>
      <c r="DB898" s="531" t="str">
        <f t="shared" si="3835"/>
        <v/>
      </c>
      <c r="DC898" s="530" t="str">
        <f t="shared" si="3835"/>
        <v/>
      </c>
      <c r="DD898" s="529" t="str">
        <f t="shared" si="3835"/>
        <v/>
      </c>
      <c r="DE898" s="645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2"/>
      <c r="DR898" s="476"/>
    </row>
    <row r="899" spans="1:122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7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4"/>
      <c r="DR899" s="476"/>
    </row>
    <row r="900" spans="1:122" s="478" customFormat="1" ht="15.75" customHeight="1">
      <c r="A900" s="808" t="s">
        <v>74</v>
      </c>
      <c r="B900" s="800">
        <f t="shared" ref="B900:K900" si="3845">SUM(B820:B899)</f>
        <v>0</v>
      </c>
      <c r="C900" s="800">
        <f t="shared" si="3845"/>
        <v>0</v>
      </c>
      <c r="D900" s="800">
        <f t="shared" si="3845"/>
        <v>0</v>
      </c>
      <c r="E900" s="800">
        <f t="shared" si="3845"/>
        <v>0</v>
      </c>
      <c r="F900" s="800">
        <f t="shared" si="3845"/>
        <v>0</v>
      </c>
      <c r="G900" s="800">
        <f t="shared" si="3845"/>
        <v>0</v>
      </c>
      <c r="H900" s="800">
        <f t="shared" si="3845"/>
        <v>0</v>
      </c>
      <c r="I900" s="800">
        <f t="shared" si="3845"/>
        <v>0</v>
      </c>
      <c r="J900" s="800">
        <f t="shared" si="3845"/>
        <v>0</v>
      </c>
      <c r="K900" s="800">
        <f t="shared" si="3845"/>
        <v>0</v>
      </c>
      <c r="L900" s="800"/>
      <c r="M900" s="800"/>
      <c r="N900" s="800"/>
      <c r="O900" s="800">
        <f>SUM(O820:O899)</f>
        <v>0</v>
      </c>
      <c r="P900" s="800">
        <f>SUM(P820:P899)</f>
        <v>0</v>
      </c>
      <c r="Q900" s="800">
        <f>SUM(Q820:Q899)</f>
        <v>0</v>
      </c>
      <c r="R900" s="800">
        <f>SUM(R820:R899)</f>
        <v>0</v>
      </c>
      <c r="S900" s="788"/>
      <c r="T900" s="800">
        <f t="shared" ref="T900:AD900" si="3846">SUM(T820:T899)</f>
        <v>1.3046562989582713</v>
      </c>
      <c r="U900" s="800">
        <f t="shared" si="3846"/>
        <v>1.3191679262290223</v>
      </c>
      <c r="V900" s="800">
        <f t="shared" si="3846"/>
        <v>1.2660701865453527</v>
      </c>
      <c r="W900" s="800">
        <f t="shared" si="3846"/>
        <v>1.1813788680839705</v>
      </c>
      <c r="X900" s="800">
        <f t="shared" si="3846"/>
        <v>1.3730672143153648</v>
      </c>
      <c r="Y900" s="800">
        <f t="shared" si="3846"/>
        <v>1.4866095625531239</v>
      </c>
      <c r="Z900" s="800">
        <f t="shared" si="3846"/>
        <v>1.1237091279724842</v>
      </c>
      <c r="AA900" s="800">
        <f t="shared" si="3846"/>
        <v>1.2087626875407698</v>
      </c>
      <c r="AB900" s="800">
        <f t="shared" si="3846"/>
        <v>1.5467568469430113</v>
      </c>
      <c r="AC900" s="800">
        <f t="shared" si="3846"/>
        <v>1.1733521301073355</v>
      </c>
      <c r="AD900" s="800">
        <f t="shared" si="3846"/>
        <v>1.1374437356342286</v>
      </c>
      <c r="AE900" s="800"/>
      <c r="AF900" s="800"/>
      <c r="AG900" s="800"/>
      <c r="AH900" s="800"/>
      <c r="AI900" s="800"/>
      <c r="AJ900" s="800"/>
      <c r="AK900" s="788"/>
      <c r="AL900" s="800">
        <f t="shared" ref="AL900:AT900" si="3847">SUM(AL820:AL899)</f>
        <v>1.7449413759339973</v>
      </c>
      <c r="AM900" s="800">
        <f t="shared" si="3847"/>
        <v>1.8838489982565378</v>
      </c>
      <c r="AN900" s="800">
        <f t="shared" si="3847"/>
        <v>1.5242852287256123</v>
      </c>
      <c r="AO900" s="800">
        <f t="shared" si="3847"/>
        <v>1.4879741027930975</v>
      </c>
      <c r="AP900" s="800">
        <f t="shared" si="3847"/>
        <v>1.3732218955723858</v>
      </c>
      <c r="AQ900" s="800">
        <f t="shared" si="3847"/>
        <v>1.6131058047678348</v>
      </c>
      <c r="AR900" s="800">
        <f t="shared" si="3847"/>
        <v>1.2169014506425733</v>
      </c>
      <c r="AS900" s="800">
        <f t="shared" si="3847"/>
        <v>1.3481533839273363</v>
      </c>
      <c r="AT900" s="800">
        <f t="shared" si="3847"/>
        <v>1.4278786660375968</v>
      </c>
      <c r="AU900" s="800"/>
      <c r="AV900" s="800"/>
      <c r="AW900" s="800"/>
      <c r="AX900" s="800"/>
      <c r="AY900" s="800"/>
      <c r="AZ900" s="800"/>
      <c r="BA900" s="800"/>
      <c r="BB900" s="800"/>
      <c r="BC900" s="788"/>
      <c r="BD900" s="800">
        <f>SUM(BD820:BD899)</f>
        <v>1.8744338934827725</v>
      </c>
      <c r="BE900" s="800">
        <f>SUM(BE820:BE899)</f>
        <v>1.9637124523868823</v>
      </c>
      <c r="BF900" s="800">
        <f>SUM(BF820:BF899)</f>
        <v>1.8924103772851808</v>
      </c>
      <c r="BG900" s="800">
        <f>SUM(BG820:BG899)</f>
        <v>1.8564976577002905</v>
      </c>
      <c r="BH900" s="800"/>
      <c r="BI900" s="800"/>
      <c r="BJ900" s="800">
        <f t="shared" ref="BJ900:BN900" si="3848">SUM(BJ820:BJ899)</f>
        <v>1.8261291064342049</v>
      </c>
      <c r="BK900" s="800">
        <f t="shared" si="3848"/>
        <v>1.8618743745018678</v>
      </c>
      <c r="BL900" s="800">
        <f t="shared" si="3848"/>
        <v>1.8190113232046494</v>
      </c>
      <c r="BM900" s="800">
        <f t="shared" si="3848"/>
        <v>1.8729009311332498</v>
      </c>
      <c r="BN900" s="800">
        <f t="shared" si="3848"/>
        <v>1.818110565971357</v>
      </c>
      <c r="BO900" s="800"/>
      <c r="BP900" s="800"/>
      <c r="BQ900" s="800"/>
      <c r="BR900" s="800"/>
      <c r="BS900" s="800"/>
      <c r="BT900" s="800"/>
      <c r="BU900" s="788"/>
      <c r="BV900" s="800">
        <f>SUM(BV820:BV899)</f>
        <v>0</v>
      </c>
      <c r="BW900" s="800">
        <f>SUM(BW820:BW899)</f>
        <v>1.2743267826009608</v>
      </c>
      <c r="BX900" s="800">
        <f>SUM(BX820:BX899)</f>
        <v>1.3650680064697858</v>
      </c>
      <c r="BY900" s="800">
        <f>SUM(BY820:BY899)</f>
        <v>1.7742183410543793</v>
      </c>
      <c r="BZ900" s="803"/>
      <c r="CA900" s="803"/>
      <c r="CB900" s="803"/>
      <c r="CC900" s="803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7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4"/>
      <c r="DR900" s="476"/>
    </row>
    <row r="901" spans="1:122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7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4"/>
      <c r="DR901" s="476"/>
    </row>
    <row r="902" spans="1:122" s="478" customFormat="1" ht="15.75" customHeight="1">
      <c r="A902" s="795" t="s">
        <v>391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7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9"/>
      <c r="DR902" s="476"/>
    </row>
    <row r="903" spans="1:122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7"/>
      <c r="CE903" s="1328"/>
      <c r="CF903" s="1328"/>
      <c r="CG903" s="1328"/>
      <c r="CH903" s="1328"/>
      <c r="CI903" s="1328"/>
      <c r="CJ903" s="1328"/>
      <c r="CK903" s="1328"/>
      <c r="CL903" s="1328"/>
      <c r="CM903" s="1328"/>
      <c r="CN903" s="1327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9"/>
      <c r="DR903" s="476"/>
    </row>
    <row r="904" spans="1:122" s="478" customFormat="1" ht="15.75" customHeight="1">
      <c r="A904" s="798" t="s">
        <v>392</v>
      </c>
      <c r="B904" s="789">
        <f t="shared" ref="B904:R904" si="3849">SUM(B72)</f>
        <v>0</v>
      </c>
      <c r="C904" s="789">
        <f t="shared" si="3849"/>
        <v>0</v>
      </c>
      <c r="D904" s="789">
        <f t="shared" si="3849"/>
        <v>0</v>
      </c>
      <c r="E904" s="789">
        <f t="shared" si="3849"/>
        <v>0</v>
      </c>
      <c r="F904" s="789">
        <f t="shared" si="3849"/>
        <v>0</v>
      </c>
      <c r="G904" s="789">
        <f t="shared" si="3849"/>
        <v>0</v>
      </c>
      <c r="H904" s="789">
        <f t="shared" si="3849"/>
        <v>0</v>
      </c>
      <c r="I904" s="789">
        <f t="shared" si="3849"/>
        <v>0</v>
      </c>
      <c r="J904" s="789">
        <f t="shared" si="3849"/>
        <v>0</v>
      </c>
      <c r="K904" s="789">
        <f t="shared" si="3849"/>
        <v>0</v>
      </c>
      <c r="L904" s="789">
        <f t="shared" si="3849"/>
        <v>0</v>
      </c>
      <c r="M904" s="789">
        <f t="shared" si="3849"/>
        <v>0</v>
      </c>
      <c r="N904" s="789">
        <f t="shared" si="3849"/>
        <v>0</v>
      </c>
      <c r="O904" s="789">
        <f t="shared" si="3849"/>
        <v>0</v>
      </c>
      <c r="P904" s="789">
        <f t="shared" si="3849"/>
        <v>0</v>
      </c>
      <c r="Q904" s="789">
        <f t="shared" si="3849"/>
        <v>0</v>
      </c>
      <c r="R904" s="789">
        <f t="shared" si="3849"/>
        <v>0</v>
      </c>
      <c r="S904" s="788"/>
      <c r="T904" s="789">
        <f t="shared" ref="T904:AD904" si="3850">SUM(T72)</f>
        <v>0</v>
      </c>
      <c r="U904" s="789">
        <f t="shared" si="3850"/>
        <v>0</v>
      </c>
      <c r="V904" s="789">
        <f t="shared" si="3850"/>
        <v>0</v>
      </c>
      <c r="W904" s="789">
        <f t="shared" si="3850"/>
        <v>0</v>
      </c>
      <c r="X904" s="789">
        <f t="shared" si="3850"/>
        <v>0</v>
      </c>
      <c r="Y904" s="789">
        <f t="shared" si="3850"/>
        <v>0</v>
      </c>
      <c r="Z904" s="789">
        <f t="shared" si="3850"/>
        <v>0</v>
      </c>
      <c r="AA904" s="789">
        <f t="shared" si="3850"/>
        <v>0</v>
      </c>
      <c r="AB904" s="789">
        <f t="shared" si="3850"/>
        <v>0</v>
      </c>
      <c r="AC904" s="789">
        <f t="shared" si="3850"/>
        <v>0</v>
      </c>
      <c r="AD904" s="789">
        <f t="shared" si="3850"/>
        <v>0</v>
      </c>
      <c r="AE904" s="789"/>
      <c r="AF904" s="789"/>
      <c r="AG904" s="789"/>
      <c r="AH904" s="789"/>
      <c r="AI904" s="789"/>
      <c r="AJ904" s="789"/>
      <c r="AK904" s="788"/>
      <c r="AL904" s="789">
        <f t="shared" ref="AL904:AV904" si="3851">SUM(AL72)</f>
        <v>0</v>
      </c>
      <c r="AM904" s="789">
        <f t="shared" si="3851"/>
        <v>0</v>
      </c>
      <c r="AN904" s="789">
        <f t="shared" si="3851"/>
        <v>0</v>
      </c>
      <c r="AO904" s="789">
        <f t="shared" si="3851"/>
        <v>0</v>
      </c>
      <c r="AP904" s="789">
        <f t="shared" si="3851"/>
        <v>0</v>
      </c>
      <c r="AQ904" s="789">
        <f t="shared" si="3851"/>
        <v>0</v>
      </c>
      <c r="AR904" s="789">
        <f t="shared" si="3851"/>
        <v>0</v>
      </c>
      <c r="AS904" s="789">
        <f t="shared" si="3851"/>
        <v>0</v>
      </c>
      <c r="AT904" s="789">
        <f t="shared" si="3851"/>
        <v>0</v>
      </c>
      <c r="AU904" s="789">
        <f t="shared" si="3851"/>
        <v>0</v>
      </c>
      <c r="AV904" s="789">
        <f t="shared" si="3851"/>
        <v>0</v>
      </c>
      <c r="AW904" s="789"/>
      <c r="AX904" s="789"/>
      <c r="AY904" s="789"/>
      <c r="AZ904" s="789"/>
      <c r="BA904" s="789"/>
      <c r="BB904" s="789"/>
      <c r="BC904" s="788"/>
      <c r="BD904" s="789">
        <f t="shared" ref="BD904:BN904" si="3852">SUM(BD72)</f>
        <v>0</v>
      </c>
      <c r="BE904" s="789">
        <f t="shared" si="3852"/>
        <v>0</v>
      </c>
      <c r="BF904" s="789">
        <f t="shared" si="3852"/>
        <v>0</v>
      </c>
      <c r="BG904" s="789">
        <f t="shared" si="3852"/>
        <v>0</v>
      </c>
      <c r="BH904" s="789">
        <f t="shared" si="3852"/>
        <v>0</v>
      </c>
      <c r="BI904" s="789">
        <f t="shared" si="3852"/>
        <v>0</v>
      </c>
      <c r="BJ904" s="789">
        <f t="shared" si="3852"/>
        <v>0</v>
      </c>
      <c r="BK904" s="789">
        <f t="shared" si="3852"/>
        <v>0</v>
      </c>
      <c r="BL904" s="789">
        <f t="shared" si="3852"/>
        <v>0</v>
      </c>
      <c r="BM904" s="789">
        <f t="shared" si="3852"/>
        <v>0</v>
      </c>
      <c r="BN904" s="789">
        <f t="shared" si="3852"/>
        <v>0</v>
      </c>
      <c r="BO904" s="789"/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853">IF(DE904&lt;3,"",(SUM(B904:R904)-MIN(B904:R904)-MAX(B904:R904))/(DE904-2))</f>
        <v>0</v>
      </c>
      <c r="CA904" s="590">
        <f t="shared" ref="CA904:CA918" si="3854">IF(DF904&lt;3,"",(SUM(T904:AJ904)-MIN(T904:AJ904)-MAX(T904:AJ904))/(DF904-2))</f>
        <v>0</v>
      </c>
      <c r="CB904" s="590">
        <f t="shared" ref="CB904:CB918" si="3855">IF(DG904&lt;3,"",(SUM(AL904:BB904)-MIN(AL904:BB904)-MAX(AL904:BB904))/(DG904-2))</f>
        <v>0</v>
      </c>
      <c r="CC904" s="590">
        <f t="shared" ref="CC904:CC918" si="3856">IF(DH904&lt;3,"",(SUM(BD904:BT904)-MIN(BD904:BT904)-MAX(BD904:BT904))/(DH904-2))</f>
        <v>0</v>
      </c>
      <c r="CD904" s="1321">
        <f t="shared" ref="CD904:CN904" si="385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3857"/>
        <v>0</v>
      </c>
      <c r="CF904" s="1322">
        <f t="shared" si="3857"/>
        <v>0</v>
      </c>
      <c r="CG904" s="1322">
        <f t="shared" si="3857"/>
        <v>0</v>
      </c>
      <c r="CH904" s="1322">
        <f t="shared" si="3857"/>
        <v>0</v>
      </c>
      <c r="CI904" s="1323">
        <f t="shared" si="3857"/>
        <v>0</v>
      </c>
      <c r="CJ904" s="1322">
        <f t="shared" si="3857"/>
        <v>0</v>
      </c>
      <c r="CK904" s="1322">
        <f t="shared" si="3857"/>
        <v>0</v>
      </c>
      <c r="CL904" s="1322">
        <f t="shared" si="3857"/>
        <v>0</v>
      </c>
      <c r="CM904" s="1322">
        <f t="shared" si="3857"/>
        <v>0</v>
      </c>
      <c r="CN904" s="1321">
        <f t="shared" si="3857"/>
        <v>0</v>
      </c>
      <c r="CO904" s="542" t="str">
        <f t="shared" ref="CO904:CO918" si="385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5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874">COUNT(B904:R904)</f>
        <v>17</v>
      </c>
      <c r="DF904" s="99">
        <f t="shared" ref="DF904:DF918" si="3875">COUNT(T904:AJ904)</f>
        <v>11</v>
      </c>
      <c r="DG904" s="99">
        <f t="shared" ref="DG904:DG918" si="3876">COUNT(AL904:BB904)</f>
        <v>11</v>
      </c>
      <c r="DH904" s="99">
        <f t="shared" ref="DH904:DH918" si="3877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9"/>
      <c r="DR904" s="476"/>
    </row>
    <row r="905" spans="1:122" s="478" customFormat="1" ht="15.75" customHeight="1">
      <c r="A905" s="610" t="s">
        <v>393</v>
      </c>
      <c r="B905" s="789">
        <f t="shared" ref="B905:R905" si="3878">SUM(B80)</f>
        <v>0</v>
      </c>
      <c r="C905" s="789">
        <f t="shared" si="3878"/>
        <v>0</v>
      </c>
      <c r="D905" s="789">
        <f t="shared" si="3878"/>
        <v>0</v>
      </c>
      <c r="E905" s="789">
        <f t="shared" si="3878"/>
        <v>0</v>
      </c>
      <c r="F905" s="789">
        <f t="shared" si="3878"/>
        <v>0</v>
      </c>
      <c r="G905" s="789">
        <f t="shared" si="3878"/>
        <v>0</v>
      </c>
      <c r="H905" s="789">
        <f t="shared" si="3878"/>
        <v>0</v>
      </c>
      <c r="I905" s="789">
        <f t="shared" si="3878"/>
        <v>0</v>
      </c>
      <c r="J905" s="789">
        <f t="shared" si="3878"/>
        <v>0</v>
      </c>
      <c r="K905" s="789">
        <f t="shared" si="3878"/>
        <v>0</v>
      </c>
      <c r="L905" s="789">
        <f t="shared" si="3878"/>
        <v>0</v>
      </c>
      <c r="M905" s="789">
        <f t="shared" si="3878"/>
        <v>0</v>
      </c>
      <c r="N905" s="789">
        <f t="shared" si="3878"/>
        <v>0</v>
      </c>
      <c r="O905" s="789">
        <f t="shared" si="3878"/>
        <v>0</v>
      </c>
      <c r="P905" s="789">
        <f t="shared" si="3878"/>
        <v>0</v>
      </c>
      <c r="Q905" s="789">
        <f t="shared" si="3878"/>
        <v>0</v>
      </c>
      <c r="R905" s="789">
        <f t="shared" si="3878"/>
        <v>0</v>
      </c>
      <c r="S905" s="788"/>
      <c r="T905" s="789">
        <f t="shared" ref="T905:AD905" si="3879">SUM(T80)</f>
        <v>0</v>
      </c>
      <c r="U905" s="789">
        <f t="shared" si="3879"/>
        <v>0</v>
      </c>
      <c r="V905" s="789">
        <f t="shared" si="3879"/>
        <v>0</v>
      </c>
      <c r="W905" s="789">
        <f t="shared" si="3879"/>
        <v>0</v>
      </c>
      <c r="X905" s="789">
        <f t="shared" si="3879"/>
        <v>0</v>
      </c>
      <c r="Y905" s="789">
        <f t="shared" si="3879"/>
        <v>0</v>
      </c>
      <c r="Z905" s="789">
        <f t="shared" si="3879"/>
        <v>0</v>
      </c>
      <c r="AA905" s="789">
        <f t="shared" si="3879"/>
        <v>0</v>
      </c>
      <c r="AB905" s="789">
        <f t="shared" si="3879"/>
        <v>0</v>
      </c>
      <c r="AC905" s="789">
        <f t="shared" si="3879"/>
        <v>0</v>
      </c>
      <c r="AD905" s="789">
        <f t="shared" si="3879"/>
        <v>0</v>
      </c>
      <c r="AE905" s="789"/>
      <c r="AF905" s="789"/>
      <c r="AG905" s="789"/>
      <c r="AH905" s="789"/>
      <c r="AI905" s="789"/>
      <c r="AJ905" s="789"/>
      <c r="AK905" s="788"/>
      <c r="AL905" s="789">
        <f t="shared" ref="AL905:AV905" si="3880">SUM(AL80)</f>
        <v>0</v>
      </c>
      <c r="AM905" s="789">
        <f t="shared" si="3880"/>
        <v>0</v>
      </c>
      <c r="AN905" s="789">
        <f t="shared" si="3880"/>
        <v>0</v>
      </c>
      <c r="AO905" s="789">
        <f t="shared" si="3880"/>
        <v>0</v>
      </c>
      <c r="AP905" s="789">
        <f t="shared" si="3880"/>
        <v>0</v>
      </c>
      <c r="AQ905" s="789">
        <f t="shared" si="3880"/>
        <v>0</v>
      </c>
      <c r="AR905" s="789">
        <f t="shared" si="3880"/>
        <v>0</v>
      </c>
      <c r="AS905" s="789">
        <f t="shared" si="3880"/>
        <v>0</v>
      </c>
      <c r="AT905" s="789">
        <f t="shared" si="3880"/>
        <v>0</v>
      </c>
      <c r="AU905" s="789">
        <f t="shared" si="3880"/>
        <v>0</v>
      </c>
      <c r="AV905" s="789">
        <f t="shared" si="3880"/>
        <v>0</v>
      </c>
      <c r="AW905" s="789"/>
      <c r="AX905" s="789"/>
      <c r="AY905" s="789"/>
      <c r="AZ905" s="789"/>
      <c r="BA905" s="789"/>
      <c r="BB905" s="789"/>
      <c r="BC905" s="788"/>
      <c r="BD905" s="789">
        <f t="shared" ref="BD905:BN905" si="3881">SUM(BD80)</f>
        <v>0</v>
      </c>
      <c r="BE905" s="789">
        <f t="shared" si="3881"/>
        <v>0</v>
      </c>
      <c r="BF905" s="789">
        <f t="shared" si="3881"/>
        <v>0</v>
      </c>
      <c r="BG905" s="789">
        <f t="shared" si="3881"/>
        <v>0</v>
      </c>
      <c r="BH905" s="789">
        <f t="shared" si="3881"/>
        <v>0</v>
      </c>
      <c r="BI905" s="789">
        <f t="shared" si="3881"/>
        <v>0</v>
      </c>
      <c r="BJ905" s="789">
        <f t="shared" si="3881"/>
        <v>0</v>
      </c>
      <c r="BK905" s="789">
        <f t="shared" si="3881"/>
        <v>0</v>
      </c>
      <c r="BL905" s="789">
        <f t="shared" si="3881"/>
        <v>0</v>
      </c>
      <c r="BM905" s="789">
        <f t="shared" si="3881"/>
        <v>0</v>
      </c>
      <c r="BN905" s="789">
        <f t="shared" si="3881"/>
        <v>0</v>
      </c>
      <c r="BO905" s="789"/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853"/>
        <v>0</v>
      </c>
      <c r="CA905" s="590">
        <f t="shared" si="3854"/>
        <v>0</v>
      </c>
      <c r="CB905" s="590">
        <f t="shared" si="3855"/>
        <v>0</v>
      </c>
      <c r="CC905" s="590">
        <f t="shared" si="3856"/>
        <v>0</v>
      </c>
      <c r="CD905" s="1321">
        <f t="shared" ref="CD905:CD918" si="38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2">
        <f t="shared" ref="CE905:CN918" si="38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2">
        <f t="shared" si="3883"/>
        <v>0</v>
      </c>
      <c r="CG905" s="1322">
        <f t="shared" si="3883"/>
        <v>0</v>
      </c>
      <c r="CH905" s="1322">
        <f t="shared" si="3883"/>
        <v>0</v>
      </c>
      <c r="CI905" s="1323">
        <f t="shared" si="3883"/>
        <v>0</v>
      </c>
      <c r="CJ905" s="1322">
        <f t="shared" si="3883"/>
        <v>0</v>
      </c>
      <c r="CK905" s="1322">
        <f t="shared" si="3883"/>
        <v>0</v>
      </c>
      <c r="CL905" s="1322">
        <f t="shared" si="3883"/>
        <v>0</v>
      </c>
      <c r="CM905" s="1322">
        <f t="shared" si="3883"/>
        <v>0</v>
      </c>
      <c r="CN905" s="1321">
        <f t="shared" si="3883"/>
        <v>0</v>
      </c>
      <c r="CO905" s="542" t="str">
        <f t="shared" si="3858"/>
        <v/>
      </c>
      <c r="CP905" s="543" t="str">
        <f t="shared" si="3859"/>
        <v/>
      </c>
      <c r="CQ905" s="543">
        <f t="shared" si="3860"/>
        <v>0</v>
      </c>
      <c r="CR905" s="543">
        <f t="shared" si="3861"/>
        <v>0</v>
      </c>
      <c r="CS905" s="543">
        <f t="shared" si="3862"/>
        <v>0</v>
      </c>
      <c r="CT905" s="543">
        <f t="shared" si="3863"/>
        <v>0</v>
      </c>
      <c r="CU905" s="544">
        <f t="shared" si="3864"/>
        <v>0</v>
      </c>
      <c r="CV905" s="544">
        <f t="shared" si="3865"/>
        <v>0</v>
      </c>
      <c r="CW905" s="544">
        <f t="shared" si="3866"/>
        <v>0</v>
      </c>
      <c r="CX905" s="543">
        <f t="shared" si="3867"/>
        <v>0</v>
      </c>
      <c r="CY905" s="543">
        <f t="shared" si="3868"/>
        <v>0</v>
      </c>
      <c r="CZ905" s="543">
        <f t="shared" si="3869"/>
        <v>0</v>
      </c>
      <c r="DA905" s="543">
        <f t="shared" si="3870"/>
        <v>0</v>
      </c>
      <c r="DB905" s="543" t="str">
        <f t="shared" si="3871"/>
        <v/>
      </c>
      <c r="DC905" s="542" t="str">
        <f t="shared" si="3872"/>
        <v/>
      </c>
      <c r="DD905" s="541" t="str">
        <f t="shared" si="3873"/>
        <v/>
      </c>
      <c r="DE905" s="645">
        <f t="shared" si="3874"/>
        <v>17</v>
      </c>
      <c r="DF905" s="99">
        <f t="shared" si="3875"/>
        <v>11</v>
      </c>
      <c r="DG905" s="99">
        <f t="shared" si="3876"/>
        <v>11</v>
      </c>
      <c r="DH905" s="99">
        <f t="shared" si="3877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9"/>
      <c r="DR905" s="476"/>
    </row>
    <row r="906" spans="1:122" s="478" customFormat="1" ht="15.75" customHeight="1">
      <c r="A906" s="610" t="s">
        <v>394</v>
      </c>
      <c r="B906" s="789">
        <f t="shared" ref="B906:R906" si="3884">SUM(B88)</f>
        <v>0</v>
      </c>
      <c r="C906" s="789">
        <f t="shared" si="3884"/>
        <v>0</v>
      </c>
      <c r="D906" s="789">
        <f t="shared" si="3884"/>
        <v>0</v>
      </c>
      <c r="E906" s="789">
        <f t="shared" si="3884"/>
        <v>0</v>
      </c>
      <c r="F906" s="789">
        <f t="shared" si="3884"/>
        <v>0</v>
      </c>
      <c r="G906" s="789">
        <f t="shared" si="3884"/>
        <v>0</v>
      </c>
      <c r="H906" s="789">
        <f t="shared" si="3884"/>
        <v>0</v>
      </c>
      <c r="I906" s="789">
        <f t="shared" si="3884"/>
        <v>0</v>
      </c>
      <c r="J906" s="789">
        <f t="shared" si="3884"/>
        <v>0</v>
      </c>
      <c r="K906" s="789">
        <f t="shared" si="3884"/>
        <v>0</v>
      </c>
      <c r="L906" s="789">
        <f t="shared" si="3884"/>
        <v>0</v>
      </c>
      <c r="M906" s="789">
        <f t="shared" si="3884"/>
        <v>0</v>
      </c>
      <c r="N906" s="789">
        <f t="shared" si="3884"/>
        <v>0</v>
      </c>
      <c r="O906" s="789">
        <f t="shared" si="3884"/>
        <v>0</v>
      </c>
      <c r="P906" s="789">
        <f t="shared" si="3884"/>
        <v>0</v>
      </c>
      <c r="Q906" s="789">
        <f t="shared" si="3884"/>
        <v>0</v>
      </c>
      <c r="R906" s="789">
        <f t="shared" si="3884"/>
        <v>0</v>
      </c>
      <c r="S906" s="788"/>
      <c r="T906" s="789">
        <f t="shared" ref="T906:AD906" si="3885">SUM(T88)</f>
        <v>0</v>
      </c>
      <c r="U906" s="789">
        <f t="shared" si="3885"/>
        <v>0</v>
      </c>
      <c r="V906" s="789">
        <f t="shared" si="3885"/>
        <v>0</v>
      </c>
      <c r="W906" s="789">
        <f t="shared" si="3885"/>
        <v>0</v>
      </c>
      <c r="X906" s="789">
        <f t="shared" si="3885"/>
        <v>0</v>
      </c>
      <c r="Y906" s="789">
        <f t="shared" si="3885"/>
        <v>0</v>
      </c>
      <c r="Z906" s="789">
        <f t="shared" si="3885"/>
        <v>0</v>
      </c>
      <c r="AA906" s="789">
        <f t="shared" si="3885"/>
        <v>0</v>
      </c>
      <c r="AB906" s="789">
        <f t="shared" si="3885"/>
        <v>0</v>
      </c>
      <c r="AC906" s="789">
        <f t="shared" si="3885"/>
        <v>0</v>
      </c>
      <c r="AD906" s="789">
        <f t="shared" si="3885"/>
        <v>0</v>
      </c>
      <c r="AE906" s="789"/>
      <c r="AF906" s="789"/>
      <c r="AG906" s="789"/>
      <c r="AH906" s="789"/>
      <c r="AI906" s="789"/>
      <c r="AJ906" s="789"/>
      <c r="AK906" s="788"/>
      <c r="AL906" s="789">
        <f t="shared" ref="AL906:AV906" si="3886">SUM(AL88)</f>
        <v>0</v>
      </c>
      <c r="AM906" s="789">
        <f t="shared" si="3886"/>
        <v>0</v>
      </c>
      <c r="AN906" s="789">
        <f t="shared" si="3886"/>
        <v>0</v>
      </c>
      <c r="AO906" s="789">
        <f t="shared" si="3886"/>
        <v>0</v>
      </c>
      <c r="AP906" s="789">
        <f t="shared" si="3886"/>
        <v>0</v>
      </c>
      <c r="AQ906" s="789">
        <f t="shared" si="3886"/>
        <v>0</v>
      </c>
      <c r="AR906" s="789">
        <f t="shared" si="3886"/>
        <v>0</v>
      </c>
      <c r="AS906" s="789">
        <f t="shared" si="3886"/>
        <v>0</v>
      </c>
      <c r="AT906" s="789">
        <f t="shared" si="3886"/>
        <v>0</v>
      </c>
      <c r="AU906" s="789">
        <f t="shared" si="3886"/>
        <v>0</v>
      </c>
      <c r="AV906" s="789">
        <f t="shared" si="3886"/>
        <v>0</v>
      </c>
      <c r="AW906" s="789"/>
      <c r="AX906" s="789"/>
      <c r="AY906" s="789"/>
      <c r="AZ906" s="789"/>
      <c r="BA906" s="789"/>
      <c r="BB906" s="789"/>
      <c r="BC906" s="788"/>
      <c r="BD906" s="789">
        <f t="shared" ref="BD906:BN906" si="3887">SUM(BD88)</f>
        <v>0</v>
      </c>
      <c r="BE906" s="789">
        <f t="shared" si="3887"/>
        <v>0</v>
      </c>
      <c r="BF906" s="789">
        <f t="shared" si="3887"/>
        <v>0</v>
      </c>
      <c r="BG906" s="789">
        <f t="shared" si="3887"/>
        <v>0</v>
      </c>
      <c r="BH906" s="789">
        <f t="shared" si="3887"/>
        <v>0</v>
      </c>
      <c r="BI906" s="789">
        <f t="shared" si="3887"/>
        <v>0</v>
      </c>
      <c r="BJ906" s="789">
        <f t="shared" si="3887"/>
        <v>0</v>
      </c>
      <c r="BK906" s="789">
        <f t="shared" si="3887"/>
        <v>0</v>
      </c>
      <c r="BL906" s="789">
        <f t="shared" si="3887"/>
        <v>0</v>
      </c>
      <c r="BM906" s="789">
        <f t="shared" si="3887"/>
        <v>0</v>
      </c>
      <c r="BN906" s="789">
        <f t="shared" si="3887"/>
        <v>0</v>
      </c>
      <c r="BO906" s="789"/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853"/>
        <v>0</v>
      </c>
      <c r="CA906" s="590">
        <f t="shared" si="3854"/>
        <v>0</v>
      </c>
      <c r="CB906" s="590">
        <f t="shared" si="3855"/>
        <v>0</v>
      </c>
      <c r="CC906" s="590">
        <f t="shared" si="3856"/>
        <v>0</v>
      </c>
      <c r="CD906" s="1321">
        <f t="shared" si="3882"/>
        <v>0</v>
      </c>
      <c r="CE906" s="1322">
        <f t="shared" si="3883"/>
        <v>0</v>
      </c>
      <c r="CF906" s="1322">
        <f t="shared" si="3883"/>
        <v>0</v>
      </c>
      <c r="CG906" s="1322">
        <f t="shared" si="3883"/>
        <v>0</v>
      </c>
      <c r="CH906" s="1322">
        <f t="shared" si="3883"/>
        <v>0</v>
      </c>
      <c r="CI906" s="1323">
        <f t="shared" si="3883"/>
        <v>0</v>
      </c>
      <c r="CJ906" s="1322">
        <f t="shared" si="3883"/>
        <v>0</v>
      </c>
      <c r="CK906" s="1322">
        <f t="shared" si="3883"/>
        <v>0</v>
      </c>
      <c r="CL906" s="1322">
        <f t="shared" si="3883"/>
        <v>0</v>
      </c>
      <c r="CM906" s="1322">
        <f t="shared" si="3883"/>
        <v>0</v>
      </c>
      <c r="CN906" s="1321">
        <f t="shared" si="3883"/>
        <v>0</v>
      </c>
      <c r="CO906" s="542" t="str">
        <f t="shared" si="3858"/>
        <v/>
      </c>
      <c r="CP906" s="543" t="str">
        <f t="shared" si="3859"/>
        <v/>
      </c>
      <c r="CQ906" s="543">
        <f t="shared" si="3860"/>
        <v>0</v>
      </c>
      <c r="CR906" s="543">
        <f t="shared" si="3861"/>
        <v>0</v>
      </c>
      <c r="CS906" s="543">
        <f t="shared" si="3862"/>
        <v>0</v>
      </c>
      <c r="CT906" s="543">
        <f t="shared" si="3863"/>
        <v>0</v>
      </c>
      <c r="CU906" s="544">
        <f t="shared" si="3864"/>
        <v>0</v>
      </c>
      <c r="CV906" s="544">
        <f t="shared" si="3865"/>
        <v>0</v>
      </c>
      <c r="CW906" s="544">
        <f t="shared" si="3866"/>
        <v>0</v>
      </c>
      <c r="CX906" s="543">
        <f t="shared" si="3867"/>
        <v>0</v>
      </c>
      <c r="CY906" s="543">
        <f t="shared" si="3868"/>
        <v>0</v>
      </c>
      <c r="CZ906" s="543">
        <f t="shared" si="3869"/>
        <v>0</v>
      </c>
      <c r="DA906" s="543">
        <f t="shared" si="3870"/>
        <v>0</v>
      </c>
      <c r="DB906" s="543" t="str">
        <f t="shared" si="3871"/>
        <v/>
      </c>
      <c r="DC906" s="542" t="str">
        <f t="shared" si="3872"/>
        <v/>
      </c>
      <c r="DD906" s="541" t="str">
        <f t="shared" si="3873"/>
        <v/>
      </c>
      <c r="DE906" s="645">
        <f t="shared" si="3874"/>
        <v>17</v>
      </c>
      <c r="DF906" s="99">
        <f t="shared" si="3875"/>
        <v>11</v>
      </c>
      <c r="DG906" s="99">
        <f t="shared" si="3876"/>
        <v>11</v>
      </c>
      <c r="DH906" s="99">
        <f t="shared" si="3877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9"/>
      <c r="DR906" s="476"/>
    </row>
    <row r="907" spans="1:122" s="478" customFormat="1" ht="15.75" customHeight="1">
      <c r="A907" s="798" t="s">
        <v>395</v>
      </c>
      <c r="B907" s="789">
        <f t="shared" ref="B907:R907" si="3888">SUM(B99)</f>
        <v>0</v>
      </c>
      <c r="C907" s="789">
        <f t="shared" si="3888"/>
        <v>0</v>
      </c>
      <c r="D907" s="789">
        <f t="shared" si="3888"/>
        <v>0</v>
      </c>
      <c r="E907" s="789">
        <f t="shared" si="3888"/>
        <v>0</v>
      </c>
      <c r="F907" s="789">
        <f t="shared" si="3888"/>
        <v>0</v>
      </c>
      <c r="G907" s="789">
        <f t="shared" si="3888"/>
        <v>0</v>
      </c>
      <c r="H907" s="789">
        <f t="shared" si="3888"/>
        <v>0</v>
      </c>
      <c r="I907" s="789">
        <f t="shared" si="3888"/>
        <v>0</v>
      </c>
      <c r="J907" s="789">
        <f t="shared" si="3888"/>
        <v>0</v>
      </c>
      <c r="K907" s="789">
        <f t="shared" si="3888"/>
        <v>0</v>
      </c>
      <c r="L907" s="789">
        <f t="shared" si="3888"/>
        <v>0</v>
      </c>
      <c r="M907" s="789">
        <f t="shared" si="3888"/>
        <v>0</v>
      </c>
      <c r="N907" s="789">
        <f t="shared" si="3888"/>
        <v>0</v>
      </c>
      <c r="O907" s="789">
        <f t="shared" si="3888"/>
        <v>0</v>
      </c>
      <c r="P907" s="789">
        <f t="shared" si="3888"/>
        <v>0</v>
      </c>
      <c r="Q907" s="789">
        <f t="shared" si="3888"/>
        <v>0</v>
      </c>
      <c r="R907" s="789">
        <f t="shared" si="3888"/>
        <v>0</v>
      </c>
      <c r="S907" s="788"/>
      <c r="T907" s="789">
        <f t="shared" ref="T907:AD907" si="3889">SUM(T99)</f>
        <v>0</v>
      </c>
      <c r="U907" s="789">
        <f t="shared" si="3889"/>
        <v>0</v>
      </c>
      <c r="V907" s="789">
        <f t="shared" si="3889"/>
        <v>0</v>
      </c>
      <c r="W907" s="789">
        <f t="shared" si="3889"/>
        <v>0</v>
      </c>
      <c r="X907" s="789">
        <f t="shared" si="3889"/>
        <v>0</v>
      </c>
      <c r="Y907" s="789">
        <f t="shared" si="3889"/>
        <v>0</v>
      </c>
      <c r="Z907" s="789">
        <f t="shared" si="3889"/>
        <v>0</v>
      </c>
      <c r="AA907" s="789">
        <f t="shared" si="3889"/>
        <v>0</v>
      </c>
      <c r="AB907" s="789">
        <f t="shared" si="3889"/>
        <v>0</v>
      </c>
      <c r="AC907" s="789">
        <f t="shared" si="3889"/>
        <v>0</v>
      </c>
      <c r="AD907" s="789">
        <f t="shared" si="3889"/>
        <v>0</v>
      </c>
      <c r="AE907" s="789"/>
      <c r="AF907" s="789"/>
      <c r="AG907" s="789"/>
      <c r="AH907" s="789"/>
      <c r="AI907" s="789"/>
      <c r="AJ907" s="789"/>
      <c r="AK907" s="788"/>
      <c r="AL907" s="789">
        <f t="shared" ref="AL907:AV907" si="3890">SUM(AL99)</f>
        <v>0</v>
      </c>
      <c r="AM907" s="789">
        <f t="shared" si="3890"/>
        <v>0</v>
      </c>
      <c r="AN907" s="789">
        <f t="shared" si="3890"/>
        <v>0</v>
      </c>
      <c r="AO907" s="789">
        <f t="shared" si="3890"/>
        <v>0</v>
      </c>
      <c r="AP907" s="789">
        <f t="shared" si="3890"/>
        <v>0</v>
      </c>
      <c r="AQ907" s="789">
        <f t="shared" si="3890"/>
        <v>0</v>
      </c>
      <c r="AR907" s="789">
        <f t="shared" si="3890"/>
        <v>0</v>
      </c>
      <c r="AS907" s="789">
        <f t="shared" si="3890"/>
        <v>0</v>
      </c>
      <c r="AT907" s="789">
        <f t="shared" si="3890"/>
        <v>0</v>
      </c>
      <c r="AU907" s="789">
        <f t="shared" si="3890"/>
        <v>0</v>
      </c>
      <c r="AV907" s="789">
        <f t="shared" si="3890"/>
        <v>0</v>
      </c>
      <c r="AW907" s="789"/>
      <c r="AX907" s="789"/>
      <c r="AY907" s="789"/>
      <c r="AZ907" s="789"/>
      <c r="BA907" s="789"/>
      <c r="BB907" s="789"/>
      <c r="BC907" s="788"/>
      <c r="BD907" s="789">
        <f t="shared" ref="BD907:BN907" si="3891">SUM(BD99)</f>
        <v>0</v>
      </c>
      <c r="BE907" s="789">
        <f t="shared" si="3891"/>
        <v>0</v>
      </c>
      <c r="BF907" s="789">
        <f t="shared" si="3891"/>
        <v>0</v>
      </c>
      <c r="BG907" s="789">
        <f t="shared" si="3891"/>
        <v>0</v>
      </c>
      <c r="BH907" s="789">
        <f t="shared" si="3891"/>
        <v>0</v>
      </c>
      <c r="BI907" s="789">
        <f t="shared" si="3891"/>
        <v>0</v>
      </c>
      <c r="BJ907" s="789">
        <f t="shared" si="3891"/>
        <v>0</v>
      </c>
      <c r="BK907" s="789">
        <f t="shared" si="3891"/>
        <v>0</v>
      </c>
      <c r="BL907" s="789">
        <f t="shared" si="3891"/>
        <v>0</v>
      </c>
      <c r="BM907" s="789">
        <f t="shared" si="3891"/>
        <v>0</v>
      </c>
      <c r="BN907" s="789">
        <f t="shared" si="3891"/>
        <v>0</v>
      </c>
      <c r="BO907" s="789"/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853"/>
        <v>0</v>
      </c>
      <c r="CA907" s="590">
        <f t="shared" si="3854"/>
        <v>0</v>
      </c>
      <c r="CB907" s="590">
        <f t="shared" si="3855"/>
        <v>0</v>
      </c>
      <c r="CC907" s="590">
        <f t="shared" si="3856"/>
        <v>0</v>
      </c>
      <c r="CD907" s="1321">
        <f t="shared" si="3882"/>
        <v>0</v>
      </c>
      <c r="CE907" s="1322">
        <f t="shared" si="3883"/>
        <v>0</v>
      </c>
      <c r="CF907" s="1322">
        <f t="shared" si="3883"/>
        <v>0</v>
      </c>
      <c r="CG907" s="1322">
        <f t="shared" si="3883"/>
        <v>0</v>
      </c>
      <c r="CH907" s="1322">
        <f t="shared" si="3883"/>
        <v>0</v>
      </c>
      <c r="CI907" s="1323">
        <f t="shared" si="3883"/>
        <v>0</v>
      </c>
      <c r="CJ907" s="1322">
        <f t="shared" si="3883"/>
        <v>0</v>
      </c>
      <c r="CK907" s="1322">
        <f t="shared" si="3883"/>
        <v>0</v>
      </c>
      <c r="CL907" s="1322">
        <f t="shared" si="3883"/>
        <v>0</v>
      </c>
      <c r="CM907" s="1322">
        <f t="shared" si="3883"/>
        <v>0</v>
      </c>
      <c r="CN907" s="1321">
        <f t="shared" si="3883"/>
        <v>0</v>
      </c>
      <c r="CO907" s="542" t="str">
        <f t="shared" si="3858"/>
        <v/>
      </c>
      <c r="CP907" s="543" t="str">
        <f t="shared" si="3859"/>
        <v/>
      </c>
      <c r="CQ907" s="543">
        <f t="shared" si="3860"/>
        <v>0</v>
      </c>
      <c r="CR907" s="543">
        <f t="shared" si="3861"/>
        <v>0</v>
      </c>
      <c r="CS907" s="543">
        <f t="shared" si="3862"/>
        <v>0</v>
      </c>
      <c r="CT907" s="543">
        <f t="shared" si="3863"/>
        <v>0</v>
      </c>
      <c r="CU907" s="544">
        <f t="shared" si="3864"/>
        <v>0</v>
      </c>
      <c r="CV907" s="544">
        <f t="shared" si="3865"/>
        <v>0</v>
      </c>
      <c r="CW907" s="544">
        <f t="shared" si="3866"/>
        <v>0</v>
      </c>
      <c r="CX907" s="543">
        <f t="shared" si="3867"/>
        <v>0</v>
      </c>
      <c r="CY907" s="543">
        <f t="shared" si="3868"/>
        <v>0</v>
      </c>
      <c r="CZ907" s="543">
        <f t="shared" si="3869"/>
        <v>0</v>
      </c>
      <c r="DA907" s="543">
        <f t="shared" si="3870"/>
        <v>0</v>
      </c>
      <c r="DB907" s="543" t="str">
        <f t="shared" si="3871"/>
        <v/>
      </c>
      <c r="DC907" s="542" t="str">
        <f t="shared" si="3872"/>
        <v/>
      </c>
      <c r="DD907" s="541" t="str">
        <f t="shared" si="3873"/>
        <v/>
      </c>
      <c r="DE907" s="645">
        <f t="shared" si="3874"/>
        <v>17</v>
      </c>
      <c r="DF907" s="99">
        <f t="shared" si="3875"/>
        <v>11</v>
      </c>
      <c r="DG907" s="99">
        <f t="shared" si="3876"/>
        <v>11</v>
      </c>
      <c r="DH907" s="99">
        <f t="shared" si="3877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9"/>
      <c r="DR907" s="476"/>
    </row>
    <row r="908" spans="1:122" s="478" customFormat="1" ht="15.75" customHeight="1">
      <c r="A908" s="610" t="s">
        <v>396</v>
      </c>
      <c r="B908" s="789">
        <f t="shared" ref="B908:R908" si="3892">SUM(B107)</f>
        <v>0</v>
      </c>
      <c r="C908" s="789">
        <f t="shared" si="3892"/>
        <v>0</v>
      </c>
      <c r="D908" s="789">
        <f t="shared" si="3892"/>
        <v>0</v>
      </c>
      <c r="E908" s="789">
        <f t="shared" si="3892"/>
        <v>0</v>
      </c>
      <c r="F908" s="789">
        <f t="shared" si="3892"/>
        <v>0</v>
      </c>
      <c r="G908" s="789">
        <f t="shared" si="3892"/>
        <v>0</v>
      </c>
      <c r="H908" s="789">
        <f t="shared" si="3892"/>
        <v>0</v>
      </c>
      <c r="I908" s="789">
        <f t="shared" si="3892"/>
        <v>0</v>
      </c>
      <c r="J908" s="789">
        <f t="shared" si="3892"/>
        <v>0</v>
      </c>
      <c r="K908" s="789">
        <f t="shared" si="3892"/>
        <v>0</v>
      </c>
      <c r="L908" s="789">
        <f t="shared" si="3892"/>
        <v>0</v>
      </c>
      <c r="M908" s="789">
        <f t="shared" si="3892"/>
        <v>0</v>
      </c>
      <c r="N908" s="789">
        <f t="shared" si="3892"/>
        <v>0</v>
      </c>
      <c r="O908" s="789">
        <f t="shared" si="3892"/>
        <v>0</v>
      </c>
      <c r="P908" s="789">
        <f t="shared" si="3892"/>
        <v>0</v>
      </c>
      <c r="Q908" s="789">
        <f t="shared" si="3892"/>
        <v>0</v>
      </c>
      <c r="R908" s="789">
        <f t="shared" si="3892"/>
        <v>0</v>
      </c>
      <c r="S908" s="788"/>
      <c r="T908" s="789">
        <f t="shared" ref="T908:AD908" si="3893">SUM(T107)</f>
        <v>0</v>
      </c>
      <c r="U908" s="789">
        <f t="shared" si="3893"/>
        <v>0</v>
      </c>
      <c r="V908" s="789">
        <f t="shared" si="3893"/>
        <v>0</v>
      </c>
      <c r="W908" s="789">
        <f t="shared" si="3893"/>
        <v>0</v>
      </c>
      <c r="X908" s="789">
        <f t="shared" si="3893"/>
        <v>0</v>
      </c>
      <c r="Y908" s="789">
        <f t="shared" si="3893"/>
        <v>0</v>
      </c>
      <c r="Z908" s="789">
        <f t="shared" si="3893"/>
        <v>0</v>
      </c>
      <c r="AA908" s="789">
        <f t="shared" si="3893"/>
        <v>0</v>
      </c>
      <c r="AB908" s="789">
        <f t="shared" si="3893"/>
        <v>0</v>
      </c>
      <c r="AC908" s="789">
        <f t="shared" si="3893"/>
        <v>0</v>
      </c>
      <c r="AD908" s="789">
        <f t="shared" si="3893"/>
        <v>0</v>
      </c>
      <c r="AE908" s="789"/>
      <c r="AF908" s="789"/>
      <c r="AG908" s="789"/>
      <c r="AH908" s="789"/>
      <c r="AI908" s="789"/>
      <c r="AJ908" s="789"/>
      <c r="AK908" s="788"/>
      <c r="AL908" s="789">
        <f t="shared" ref="AL908:AV908" si="3894">SUM(AL107)</f>
        <v>0</v>
      </c>
      <c r="AM908" s="789">
        <f t="shared" si="3894"/>
        <v>0</v>
      </c>
      <c r="AN908" s="789">
        <f t="shared" si="3894"/>
        <v>0</v>
      </c>
      <c r="AO908" s="789">
        <f t="shared" si="3894"/>
        <v>0</v>
      </c>
      <c r="AP908" s="789">
        <f t="shared" si="3894"/>
        <v>0</v>
      </c>
      <c r="AQ908" s="789">
        <f t="shared" si="3894"/>
        <v>0</v>
      </c>
      <c r="AR908" s="789">
        <f t="shared" si="3894"/>
        <v>0</v>
      </c>
      <c r="AS908" s="789">
        <f t="shared" si="3894"/>
        <v>0</v>
      </c>
      <c r="AT908" s="789">
        <f t="shared" si="3894"/>
        <v>0</v>
      </c>
      <c r="AU908" s="789">
        <f t="shared" si="3894"/>
        <v>0</v>
      </c>
      <c r="AV908" s="789">
        <f t="shared" si="3894"/>
        <v>0</v>
      </c>
      <c r="AW908" s="789"/>
      <c r="AX908" s="789"/>
      <c r="AY908" s="789"/>
      <c r="AZ908" s="789"/>
      <c r="BA908" s="789"/>
      <c r="BB908" s="789"/>
      <c r="BC908" s="788"/>
      <c r="BD908" s="789">
        <f t="shared" ref="BD908:BN908" si="3895">SUM(BD107)</f>
        <v>0</v>
      </c>
      <c r="BE908" s="789">
        <f t="shared" si="3895"/>
        <v>0</v>
      </c>
      <c r="BF908" s="789">
        <f t="shared" si="3895"/>
        <v>0</v>
      </c>
      <c r="BG908" s="789">
        <f t="shared" si="3895"/>
        <v>0</v>
      </c>
      <c r="BH908" s="789">
        <f t="shared" si="3895"/>
        <v>0</v>
      </c>
      <c r="BI908" s="789">
        <f t="shared" si="3895"/>
        <v>0</v>
      </c>
      <c r="BJ908" s="789">
        <f t="shared" si="3895"/>
        <v>0</v>
      </c>
      <c r="BK908" s="789">
        <f t="shared" si="3895"/>
        <v>0</v>
      </c>
      <c r="BL908" s="789">
        <f t="shared" si="3895"/>
        <v>0</v>
      </c>
      <c r="BM908" s="789">
        <f t="shared" si="3895"/>
        <v>0</v>
      </c>
      <c r="BN908" s="789">
        <f t="shared" si="3895"/>
        <v>0</v>
      </c>
      <c r="BO908" s="789"/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853"/>
        <v>0</v>
      </c>
      <c r="CA908" s="590">
        <f t="shared" si="3854"/>
        <v>0</v>
      </c>
      <c r="CB908" s="590">
        <f t="shared" si="3855"/>
        <v>0</v>
      </c>
      <c r="CC908" s="590">
        <f t="shared" si="3856"/>
        <v>0</v>
      </c>
      <c r="CD908" s="1321">
        <f t="shared" si="3882"/>
        <v>0</v>
      </c>
      <c r="CE908" s="1322">
        <f t="shared" si="3883"/>
        <v>0</v>
      </c>
      <c r="CF908" s="1322">
        <f t="shared" si="3883"/>
        <v>0</v>
      </c>
      <c r="CG908" s="1322">
        <f t="shared" si="3883"/>
        <v>0</v>
      </c>
      <c r="CH908" s="1322">
        <f t="shared" si="3883"/>
        <v>0</v>
      </c>
      <c r="CI908" s="1323">
        <f t="shared" si="3883"/>
        <v>0</v>
      </c>
      <c r="CJ908" s="1322">
        <f t="shared" si="3883"/>
        <v>0</v>
      </c>
      <c r="CK908" s="1322">
        <f t="shared" si="3883"/>
        <v>0</v>
      </c>
      <c r="CL908" s="1322">
        <f t="shared" si="3883"/>
        <v>0</v>
      </c>
      <c r="CM908" s="1322">
        <f t="shared" si="3883"/>
        <v>0</v>
      </c>
      <c r="CN908" s="1321">
        <f t="shared" si="3883"/>
        <v>0</v>
      </c>
      <c r="CO908" s="542" t="str">
        <f t="shared" si="3858"/>
        <v/>
      </c>
      <c r="CP908" s="543" t="str">
        <f t="shared" si="3859"/>
        <v/>
      </c>
      <c r="CQ908" s="543">
        <f t="shared" si="3860"/>
        <v>0</v>
      </c>
      <c r="CR908" s="543">
        <f t="shared" si="3861"/>
        <v>0</v>
      </c>
      <c r="CS908" s="543">
        <f t="shared" si="3862"/>
        <v>0</v>
      </c>
      <c r="CT908" s="543">
        <f t="shared" si="3863"/>
        <v>0</v>
      </c>
      <c r="CU908" s="544">
        <f t="shared" si="3864"/>
        <v>0</v>
      </c>
      <c r="CV908" s="544">
        <f t="shared" si="3865"/>
        <v>0</v>
      </c>
      <c r="CW908" s="544">
        <f t="shared" si="3866"/>
        <v>0</v>
      </c>
      <c r="CX908" s="543">
        <f t="shared" si="3867"/>
        <v>0</v>
      </c>
      <c r="CY908" s="543">
        <f t="shared" si="3868"/>
        <v>0</v>
      </c>
      <c r="CZ908" s="543">
        <f t="shared" si="3869"/>
        <v>0</v>
      </c>
      <c r="DA908" s="543">
        <f t="shared" si="3870"/>
        <v>0</v>
      </c>
      <c r="DB908" s="543" t="str">
        <f t="shared" si="3871"/>
        <v/>
      </c>
      <c r="DC908" s="542" t="str">
        <f t="shared" si="3872"/>
        <v/>
      </c>
      <c r="DD908" s="541" t="str">
        <f t="shared" si="3873"/>
        <v/>
      </c>
      <c r="DE908" s="645">
        <f t="shared" si="3874"/>
        <v>17</v>
      </c>
      <c r="DF908" s="99">
        <f t="shared" si="3875"/>
        <v>11</v>
      </c>
      <c r="DG908" s="99">
        <f t="shared" si="3876"/>
        <v>11</v>
      </c>
      <c r="DH908" s="99">
        <f t="shared" si="3877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9"/>
      <c r="DR908" s="476"/>
    </row>
    <row r="909" spans="1:122" s="478" customFormat="1" ht="15.75" customHeight="1">
      <c r="A909" s="610" t="s">
        <v>397</v>
      </c>
      <c r="B909" s="789">
        <f t="shared" ref="B909:R909" si="3896">SUM(B115)</f>
        <v>0</v>
      </c>
      <c r="C909" s="789">
        <f t="shared" si="3896"/>
        <v>0</v>
      </c>
      <c r="D909" s="789">
        <f t="shared" si="3896"/>
        <v>0</v>
      </c>
      <c r="E909" s="789">
        <f t="shared" si="3896"/>
        <v>0</v>
      </c>
      <c r="F909" s="789">
        <f t="shared" si="3896"/>
        <v>0</v>
      </c>
      <c r="G909" s="789">
        <f t="shared" si="3896"/>
        <v>0</v>
      </c>
      <c r="H909" s="789">
        <f t="shared" si="3896"/>
        <v>0</v>
      </c>
      <c r="I909" s="789">
        <f t="shared" si="3896"/>
        <v>0</v>
      </c>
      <c r="J909" s="789">
        <f t="shared" si="3896"/>
        <v>0</v>
      </c>
      <c r="K909" s="789">
        <f t="shared" si="3896"/>
        <v>0</v>
      </c>
      <c r="L909" s="789">
        <f t="shared" si="3896"/>
        <v>0</v>
      </c>
      <c r="M909" s="789">
        <f t="shared" si="3896"/>
        <v>0</v>
      </c>
      <c r="N909" s="789">
        <f t="shared" si="3896"/>
        <v>0</v>
      </c>
      <c r="O909" s="789">
        <f t="shared" si="3896"/>
        <v>0</v>
      </c>
      <c r="P909" s="789">
        <f t="shared" si="3896"/>
        <v>0</v>
      </c>
      <c r="Q909" s="789">
        <f t="shared" si="3896"/>
        <v>0</v>
      </c>
      <c r="R909" s="789">
        <f t="shared" si="3896"/>
        <v>0</v>
      </c>
      <c r="S909" s="788"/>
      <c r="T909" s="789">
        <f t="shared" ref="T909:AD909" si="3897">SUM(T115)</f>
        <v>0</v>
      </c>
      <c r="U909" s="789">
        <f t="shared" si="3897"/>
        <v>0</v>
      </c>
      <c r="V909" s="789">
        <f t="shared" si="3897"/>
        <v>0</v>
      </c>
      <c r="W909" s="789">
        <f t="shared" si="3897"/>
        <v>0</v>
      </c>
      <c r="X909" s="789">
        <f t="shared" si="3897"/>
        <v>0</v>
      </c>
      <c r="Y909" s="789">
        <f t="shared" si="3897"/>
        <v>0</v>
      </c>
      <c r="Z909" s="789">
        <f t="shared" si="3897"/>
        <v>0</v>
      </c>
      <c r="AA909" s="789">
        <f t="shared" si="3897"/>
        <v>0</v>
      </c>
      <c r="AB909" s="789">
        <f t="shared" si="3897"/>
        <v>0</v>
      </c>
      <c r="AC909" s="789">
        <f t="shared" si="3897"/>
        <v>0</v>
      </c>
      <c r="AD909" s="789">
        <f t="shared" si="3897"/>
        <v>0</v>
      </c>
      <c r="AE909" s="789"/>
      <c r="AF909" s="789"/>
      <c r="AG909" s="789"/>
      <c r="AH909" s="789"/>
      <c r="AI909" s="789"/>
      <c r="AJ909" s="789"/>
      <c r="AK909" s="788"/>
      <c r="AL909" s="789">
        <f t="shared" ref="AL909:AV909" si="3898">SUM(AL115)</f>
        <v>0</v>
      </c>
      <c r="AM909" s="789">
        <f t="shared" si="3898"/>
        <v>0</v>
      </c>
      <c r="AN909" s="789">
        <f t="shared" si="3898"/>
        <v>0</v>
      </c>
      <c r="AO909" s="789">
        <f t="shared" si="3898"/>
        <v>0</v>
      </c>
      <c r="AP909" s="789">
        <f t="shared" si="3898"/>
        <v>0</v>
      </c>
      <c r="AQ909" s="789">
        <f t="shared" si="3898"/>
        <v>0</v>
      </c>
      <c r="AR909" s="789">
        <f t="shared" si="3898"/>
        <v>0</v>
      </c>
      <c r="AS909" s="789">
        <f t="shared" si="3898"/>
        <v>0</v>
      </c>
      <c r="AT909" s="789">
        <f t="shared" si="3898"/>
        <v>0</v>
      </c>
      <c r="AU909" s="789">
        <f t="shared" si="3898"/>
        <v>0</v>
      </c>
      <c r="AV909" s="789">
        <f t="shared" si="3898"/>
        <v>0</v>
      </c>
      <c r="AW909" s="789"/>
      <c r="AX909" s="789"/>
      <c r="AY909" s="789"/>
      <c r="AZ909" s="789"/>
      <c r="BA909" s="789"/>
      <c r="BB909" s="789"/>
      <c r="BC909" s="788"/>
      <c r="BD909" s="789">
        <f t="shared" ref="BD909:BN909" si="3899">SUM(BD115)</f>
        <v>0</v>
      </c>
      <c r="BE909" s="789">
        <f t="shared" si="3899"/>
        <v>0</v>
      </c>
      <c r="BF909" s="789">
        <f t="shared" si="3899"/>
        <v>0</v>
      </c>
      <c r="BG909" s="789">
        <f t="shared" si="3899"/>
        <v>0</v>
      </c>
      <c r="BH909" s="789">
        <f t="shared" si="3899"/>
        <v>0</v>
      </c>
      <c r="BI909" s="789">
        <f t="shared" si="3899"/>
        <v>0</v>
      </c>
      <c r="BJ909" s="789">
        <f t="shared" si="3899"/>
        <v>0</v>
      </c>
      <c r="BK909" s="789">
        <f t="shared" si="3899"/>
        <v>0</v>
      </c>
      <c r="BL909" s="789">
        <f t="shared" si="3899"/>
        <v>0</v>
      </c>
      <c r="BM909" s="789">
        <f t="shared" si="3899"/>
        <v>0</v>
      </c>
      <c r="BN909" s="789">
        <f t="shared" si="3899"/>
        <v>0</v>
      </c>
      <c r="BO909" s="789"/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853"/>
        <v>0</v>
      </c>
      <c r="CA909" s="590">
        <f t="shared" si="3854"/>
        <v>0</v>
      </c>
      <c r="CB909" s="590">
        <f t="shared" si="3855"/>
        <v>0</v>
      </c>
      <c r="CC909" s="590">
        <f t="shared" si="3856"/>
        <v>0</v>
      </c>
      <c r="CD909" s="1321">
        <f t="shared" si="3882"/>
        <v>0</v>
      </c>
      <c r="CE909" s="1322">
        <f t="shared" si="3883"/>
        <v>0</v>
      </c>
      <c r="CF909" s="1322">
        <f t="shared" si="3883"/>
        <v>0</v>
      </c>
      <c r="CG909" s="1322">
        <f t="shared" si="3883"/>
        <v>0</v>
      </c>
      <c r="CH909" s="1322">
        <f t="shared" si="3883"/>
        <v>0</v>
      </c>
      <c r="CI909" s="1323">
        <f t="shared" si="3883"/>
        <v>0</v>
      </c>
      <c r="CJ909" s="1322">
        <f t="shared" si="3883"/>
        <v>0</v>
      </c>
      <c r="CK909" s="1322">
        <f t="shared" si="3883"/>
        <v>0</v>
      </c>
      <c r="CL909" s="1322">
        <f t="shared" si="3883"/>
        <v>0</v>
      </c>
      <c r="CM909" s="1322">
        <f t="shared" si="3883"/>
        <v>0</v>
      </c>
      <c r="CN909" s="1321">
        <f t="shared" si="3883"/>
        <v>0</v>
      </c>
      <c r="CO909" s="542" t="str">
        <f t="shared" si="3858"/>
        <v/>
      </c>
      <c r="CP909" s="543" t="str">
        <f t="shared" si="3859"/>
        <v/>
      </c>
      <c r="CQ909" s="543">
        <f t="shared" si="3860"/>
        <v>0</v>
      </c>
      <c r="CR909" s="543">
        <f t="shared" si="3861"/>
        <v>0</v>
      </c>
      <c r="CS909" s="543">
        <f t="shared" si="3862"/>
        <v>0</v>
      </c>
      <c r="CT909" s="543">
        <f t="shared" si="3863"/>
        <v>0</v>
      </c>
      <c r="CU909" s="544">
        <f t="shared" si="3864"/>
        <v>0</v>
      </c>
      <c r="CV909" s="544">
        <f t="shared" si="3865"/>
        <v>0</v>
      </c>
      <c r="CW909" s="544">
        <f t="shared" si="3866"/>
        <v>0</v>
      </c>
      <c r="CX909" s="543">
        <f t="shared" si="3867"/>
        <v>0</v>
      </c>
      <c r="CY909" s="543">
        <f t="shared" si="3868"/>
        <v>0</v>
      </c>
      <c r="CZ909" s="543">
        <f t="shared" si="3869"/>
        <v>0</v>
      </c>
      <c r="DA909" s="543">
        <f t="shared" si="3870"/>
        <v>0</v>
      </c>
      <c r="DB909" s="543" t="str">
        <f t="shared" si="3871"/>
        <v/>
      </c>
      <c r="DC909" s="542" t="str">
        <f t="shared" si="3872"/>
        <v/>
      </c>
      <c r="DD909" s="541" t="str">
        <f t="shared" si="3873"/>
        <v/>
      </c>
      <c r="DE909" s="645">
        <f t="shared" si="3874"/>
        <v>17</v>
      </c>
      <c r="DF909" s="99">
        <f t="shared" si="3875"/>
        <v>11</v>
      </c>
      <c r="DG909" s="99">
        <f t="shared" si="3876"/>
        <v>11</v>
      </c>
      <c r="DH909" s="99">
        <f t="shared" si="3877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9"/>
      <c r="DR909" s="476"/>
    </row>
    <row r="910" spans="1:122" s="478" customFormat="1" ht="15.75" customHeight="1">
      <c r="A910" s="798" t="s">
        <v>398</v>
      </c>
      <c r="B910" s="789">
        <f t="shared" ref="B910:R910" si="3900">SUM(B126)</f>
        <v>0</v>
      </c>
      <c r="C910" s="789">
        <f t="shared" si="3900"/>
        <v>0</v>
      </c>
      <c r="D910" s="789">
        <f t="shared" si="3900"/>
        <v>0</v>
      </c>
      <c r="E910" s="789">
        <f t="shared" si="3900"/>
        <v>0</v>
      </c>
      <c r="F910" s="789">
        <f t="shared" si="3900"/>
        <v>0</v>
      </c>
      <c r="G910" s="789">
        <f t="shared" si="3900"/>
        <v>0</v>
      </c>
      <c r="H910" s="789">
        <f t="shared" si="3900"/>
        <v>0</v>
      </c>
      <c r="I910" s="789">
        <f t="shared" si="3900"/>
        <v>0</v>
      </c>
      <c r="J910" s="789">
        <f t="shared" si="3900"/>
        <v>0</v>
      </c>
      <c r="K910" s="789">
        <f t="shared" si="3900"/>
        <v>0</v>
      </c>
      <c r="L910" s="789">
        <f t="shared" si="3900"/>
        <v>0</v>
      </c>
      <c r="M910" s="789">
        <f t="shared" si="3900"/>
        <v>0</v>
      </c>
      <c r="N910" s="789">
        <f t="shared" si="3900"/>
        <v>0</v>
      </c>
      <c r="O910" s="789">
        <f t="shared" si="3900"/>
        <v>0</v>
      </c>
      <c r="P910" s="789">
        <f t="shared" si="3900"/>
        <v>0</v>
      </c>
      <c r="Q910" s="789">
        <f t="shared" si="3900"/>
        <v>0</v>
      </c>
      <c r="R910" s="789">
        <f t="shared" si="3900"/>
        <v>0</v>
      </c>
      <c r="S910" s="788"/>
      <c r="T910" s="789">
        <f t="shared" ref="T910:AD910" si="3901">SUM(T126)</f>
        <v>0</v>
      </c>
      <c r="U910" s="789">
        <f t="shared" si="3901"/>
        <v>0</v>
      </c>
      <c r="V910" s="789">
        <f t="shared" si="3901"/>
        <v>0</v>
      </c>
      <c r="W910" s="789">
        <f t="shared" si="3901"/>
        <v>0</v>
      </c>
      <c r="X910" s="789">
        <f t="shared" si="3901"/>
        <v>0</v>
      </c>
      <c r="Y910" s="789">
        <f t="shared" si="3901"/>
        <v>0</v>
      </c>
      <c r="Z910" s="789">
        <f t="shared" si="3901"/>
        <v>0</v>
      </c>
      <c r="AA910" s="789">
        <f t="shared" si="3901"/>
        <v>0</v>
      </c>
      <c r="AB910" s="789">
        <f t="shared" si="3901"/>
        <v>0</v>
      </c>
      <c r="AC910" s="789">
        <f t="shared" si="3901"/>
        <v>0</v>
      </c>
      <c r="AD910" s="789">
        <f t="shared" si="3901"/>
        <v>0</v>
      </c>
      <c r="AE910" s="789"/>
      <c r="AF910" s="789"/>
      <c r="AG910" s="789"/>
      <c r="AH910" s="789"/>
      <c r="AI910" s="789"/>
      <c r="AJ910" s="789"/>
      <c r="AK910" s="788"/>
      <c r="AL910" s="789">
        <f t="shared" ref="AL910:AV910" si="3902">SUM(AL126)</f>
        <v>0</v>
      </c>
      <c r="AM910" s="789">
        <f t="shared" si="3902"/>
        <v>0</v>
      </c>
      <c r="AN910" s="789">
        <f t="shared" si="3902"/>
        <v>0</v>
      </c>
      <c r="AO910" s="789">
        <f t="shared" si="3902"/>
        <v>0</v>
      </c>
      <c r="AP910" s="789">
        <f t="shared" si="3902"/>
        <v>0</v>
      </c>
      <c r="AQ910" s="789">
        <f t="shared" si="3902"/>
        <v>0</v>
      </c>
      <c r="AR910" s="789">
        <f t="shared" si="3902"/>
        <v>0</v>
      </c>
      <c r="AS910" s="789">
        <f t="shared" si="3902"/>
        <v>0</v>
      </c>
      <c r="AT910" s="789">
        <f t="shared" si="3902"/>
        <v>0</v>
      </c>
      <c r="AU910" s="789">
        <f t="shared" si="3902"/>
        <v>0</v>
      </c>
      <c r="AV910" s="789">
        <f t="shared" si="3902"/>
        <v>0</v>
      </c>
      <c r="AW910" s="789"/>
      <c r="AX910" s="789"/>
      <c r="AY910" s="789"/>
      <c r="AZ910" s="789"/>
      <c r="BA910" s="789"/>
      <c r="BB910" s="789"/>
      <c r="BC910" s="788"/>
      <c r="BD910" s="789">
        <f t="shared" ref="BD910:BN910" si="3903">SUM(BD126)</f>
        <v>0</v>
      </c>
      <c r="BE910" s="789">
        <f t="shared" si="3903"/>
        <v>0</v>
      </c>
      <c r="BF910" s="789">
        <f t="shared" si="3903"/>
        <v>0</v>
      </c>
      <c r="BG910" s="789">
        <f t="shared" si="3903"/>
        <v>0</v>
      </c>
      <c r="BH910" s="789">
        <f t="shared" si="3903"/>
        <v>0</v>
      </c>
      <c r="BI910" s="789">
        <f t="shared" si="3903"/>
        <v>0</v>
      </c>
      <c r="BJ910" s="789">
        <f t="shared" si="3903"/>
        <v>0</v>
      </c>
      <c r="BK910" s="789">
        <f t="shared" si="3903"/>
        <v>0</v>
      </c>
      <c r="BL910" s="789">
        <f t="shared" si="3903"/>
        <v>0</v>
      </c>
      <c r="BM910" s="789">
        <f t="shared" si="3903"/>
        <v>0</v>
      </c>
      <c r="BN910" s="789">
        <f t="shared" si="3903"/>
        <v>0</v>
      </c>
      <c r="BO910" s="789"/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853"/>
        <v>0</v>
      </c>
      <c r="CA910" s="590">
        <f t="shared" si="3854"/>
        <v>0</v>
      </c>
      <c r="CB910" s="590">
        <f t="shared" si="3855"/>
        <v>0</v>
      </c>
      <c r="CC910" s="590">
        <f t="shared" si="3856"/>
        <v>0</v>
      </c>
      <c r="CD910" s="1321">
        <f t="shared" si="3882"/>
        <v>0</v>
      </c>
      <c r="CE910" s="1322">
        <f t="shared" si="3883"/>
        <v>0</v>
      </c>
      <c r="CF910" s="1322">
        <f t="shared" si="3883"/>
        <v>0</v>
      </c>
      <c r="CG910" s="1322">
        <f t="shared" si="3883"/>
        <v>0</v>
      </c>
      <c r="CH910" s="1322">
        <f t="shared" si="3883"/>
        <v>0</v>
      </c>
      <c r="CI910" s="1323">
        <f t="shared" si="3883"/>
        <v>0</v>
      </c>
      <c r="CJ910" s="1322">
        <f t="shared" si="3883"/>
        <v>0</v>
      </c>
      <c r="CK910" s="1322">
        <f t="shared" si="3883"/>
        <v>0</v>
      </c>
      <c r="CL910" s="1322">
        <f t="shared" si="3883"/>
        <v>0</v>
      </c>
      <c r="CM910" s="1322">
        <f t="shared" si="3883"/>
        <v>0</v>
      </c>
      <c r="CN910" s="1321">
        <f t="shared" si="3883"/>
        <v>0</v>
      </c>
      <c r="CO910" s="542" t="str">
        <f t="shared" si="3858"/>
        <v/>
      </c>
      <c r="CP910" s="543" t="str">
        <f t="shared" si="3859"/>
        <v/>
      </c>
      <c r="CQ910" s="543">
        <f t="shared" si="3860"/>
        <v>0</v>
      </c>
      <c r="CR910" s="543">
        <f t="shared" si="3861"/>
        <v>0</v>
      </c>
      <c r="CS910" s="543">
        <f t="shared" si="3862"/>
        <v>0</v>
      </c>
      <c r="CT910" s="543">
        <f t="shared" si="3863"/>
        <v>0</v>
      </c>
      <c r="CU910" s="544">
        <f t="shared" si="3864"/>
        <v>0</v>
      </c>
      <c r="CV910" s="544">
        <f t="shared" si="3865"/>
        <v>0</v>
      </c>
      <c r="CW910" s="544">
        <f t="shared" si="3866"/>
        <v>0</v>
      </c>
      <c r="CX910" s="543">
        <f t="shared" si="3867"/>
        <v>0</v>
      </c>
      <c r="CY910" s="543">
        <f t="shared" si="3868"/>
        <v>0</v>
      </c>
      <c r="CZ910" s="543">
        <f t="shared" si="3869"/>
        <v>0</v>
      </c>
      <c r="DA910" s="543">
        <f t="shared" si="3870"/>
        <v>0</v>
      </c>
      <c r="DB910" s="543" t="str">
        <f t="shared" si="3871"/>
        <v/>
      </c>
      <c r="DC910" s="542" t="str">
        <f t="shared" si="3872"/>
        <v/>
      </c>
      <c r="DD910" s="541" t="str">
        <f t="shared" si="3873"/>
        <v/>
      </c>
      <c r="DE910" s="645">
        <f t="shared" si="3874"/>
        <v>17</v>
      </c>
      <c r="DF910" s="99">
        <f t="shared" si="3875"/>
        <v>11</v>
      </c>
      <c r="DG910" s="99">
        <f t="shared" si="3876"/>
        <v>11</v>
      </c>
      <c r="DH910" s="99">
        <f t="shared" si="3877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9"/>
      <c r="DR910" s="476"/>
    </row>
    <row r="911" spans="1:122" s="478" customFormat="1" ht="15.75" customHeight="1">
      <c r="A911" s="610" t="s">
        <v>399</v>
      </c>
      <c r="B911" s="789">
        <f t="shared" ref="B911:R911" si="3904">SUM(B135)</f>
        <v>0</v>
      </c>
      <c r="C911" s="789">
        <f t="shared" si="3904"/>
        <v>0</v>
      </c>
      <c r="D911" s="789">
        <f t="shared" si="3904"/>
        <v>0</v>
      </c>
      <c r="E911" s="789">
        <f t="shared" si="3904"/>
        <v>0</v>
      </c>
      <c r="F911" s="789">
        <f t="shared" si="3904"/>
        <v>0</v>
      </c>
      <c r="G911" s="789">
        <f t="shared" si="3904"/>
        <v>0</v>
      </c>
      <c r="H911" s="789">
        <f t="shared" si="3904"/>
        <v>0</v>
      </c>
      <c r="I911" s="789">
        <f t="shared" si="3904"/>
        <v>0</v>
      </c>
      <c r="J911" s="789">
        <f t="shared" si="3904"/>
        <v>0</v>
      </c>
      <c r="K911" s="789">
        <f t="shared" si="3904"/>
        <v>0</v>
      </c>
      <c r="L911" s="789">
        <f t="shared" si="3904"/>
        <v>0</v>
      </c>
      <c r="M911" s="789">
        <f t="shared" si="3904"/>
        <v>0</v>
      </c>
      <c r="N911" s="789">
        <f t="shared" si="3904"/>
        <v>0</v>
      </c>
      <c r="O911" s="789">
        <f t="shared" si="3904"/>
        <v>0</v>
      </c>
      <c r="P911" s="789">
        <f t="shared" si="3904"/>
        <v>0</v>
      </c>
      <c r="Q911" s="789">
        <f t="shared" si="3904"/>
        <v>0</v>
      </c>
      <c r="R911" s="789">
        <f t="shared" si="3904"/>
        <v>0</v>
      </c>
      <c r="S911" s="788"/>
      <c r="T911" s="789">
        <f t="shared" ref="T911:AD911" si="3905">SUM(T135)</f>
        <v>0</v>
      </c>
      <c r="U911" s="789">
        <f t="shared" si="3905"/>
        <v>0</v>
      </c>
      <c r="V911" s="789">
        <f t="shared" si="3905"/>
        <v>0</v>
      </c>
      <c r="W911" s="789">
        <f t="shared" si="3905"/>
        <v>0</v>
      </c>
      <c r="X911" s="789">
        <f t="shared" si="3905"/>
        <v>0</v>
      </c>
      <c r="Y911" s="789">
        <f t="shared" si="3905"/>
        <v>0</v>
      </c>
      <c r="Z911" s="789">
        <f t="shared" si="3905"/>
        <v>0</v>
      </c>
      <c r="AA911" s="789">
        <f t="shared" si="3905"/>
        <v>0</v>
      </c>
      <c r="AB911" s="789">
        <f t="shared" si="3905"/>
        <v>0</v>
      </c>
      <c r="AC911" s="789">
        <f t="shared" si="3905"/>
        <v>0</v>
      </c>
      <c r="AD911" s="789">
        <f t="shared" si="3905"/>
        <v>0</v>
      </c>
      <c r="AE911" s="789"/>
      <c r="AF911" s="789"/>
      <c r="AG911" s="789"/>
      <c r="AH911" s="789"/>
      <c r="AI911" s="789"/>
      <c r="AJ911" s="789"/>
      <c r="AK911" s="788"/>
      <c r="AL911" s="789">
        <f t="shared" ref="AL911:AV911" si="3906">SUM(AL135)</f>
        <v>0</v>
      </c>
      <c r="AM911" s="789">
        <f t="shared" si="3906"/>
        <v>0</v>
      </c>
      <c r="AN911" s="789">
        <f t="shared" si="3906"/>
        <v>0</v>
      </c>
      <c r="AO911" s="789">
        <f t="shared" si="3906"/>
        <v>0</v>
      </c>
      <c r="AP911" s="789">
        <f t="shared" si="3906"/>
        <v>0</v>
      </c>
      <c r="AQ911" s="789">
        <f t="shared" si="3906"/>
        <v>0</v>
      </c>
      <c r="AR911" s="789">
        <f t="shared" si="3906"/>
        <v>0</v>
      </c>
      <c r="AS911" s="789">
        <f t="shared" si="3906"/>
        <v>0</v>
      </c>
      <c r="AT911" s="789">
        <f t="shared" si="3906"/>
        <v>0</v>
      </c>
      <c r="AU911" s="789">
        <f t="shared" si="3906"/>
        <v>0</v>
      </c>
      <c r="AV911" s="789">
        <f t="shared" si="3906"/>
        <v>0</v>
      </c>
      <c r="AW911" s="789"/>
      <c r="AX911" s="789"/>
      <c r="AY911" s="789"/>
      <c r="AZ911" s="789"/>
      <c r="BA911" s="789"/>
      <c r="BB911" s="789"/>
      <c r="BC911" s="788"/>
      <c r="BD911" s="789">
        <f t="shared" ref="BD911:BN911" si="3907">SUM(BD135)</f>
        <v>0</v>
      </c>
      <c r="BE911" s="789">
        <f t="shared" si="3907"/>
        <v>0</v>
      </c>
      <c r="BF911" s="789">
        <f t="shared" si="3907"/>
        <v>0</v>
      </c>
      <c r="BG911" s="789">
        <f t="shared" si="3907"/>
        <v>0</v>
      </c>
      <c r="BH911" s="789">
        <f t="shared" si="3907"/>
        <v>0</v>
      </c>
      <c r="BI911" s="789">
        <f t="shared" si="3907"/>
        <v>0</v>
      </c>
      <c r="BJ911" s="789">
        <f t="shared" si="3907"/>
        <v>0</v>
      </c>
      <c r="BK911" s="789">
        <f t="shared" si="3907"/>
        <v>0</v>
      </c>
      <c r="BL911" s="789">
        <f t="shared" si="3907"/>
        <v>0</v>
      </c>
      <c r="BM911" s="789">
        <f t="shared" si="3907"/>
        <v>0</v>
      </c>
      <c r="BN911" s="789">
        <f t="shared" si="3907"/>
        <v>0</v>
      </c>
      <c r="BO911" s="789"/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853"/>
        <v>0</v>
      </c>
      <c r="CA911" s="590">
        <f t="shared" si="3854"/>
        <v>0</v>
      </c>
      <c r="CB911" s="590">
        <f t="shared" si="3855"/>
        <v>0</v>
      </c>
      <c r="CC911" s="590">
        <f t="shared" si="3856"/>
        <v>0</v>
      </c>
      <c r="CD911" s="1321">
        <f t="shared" si="3882"/>
        <v>0</v>
      </c>
      <c r="CE911" s="1322">
        <f t="shared" si="3883"/>
        <v>0</v>
      </c>
      <c r="CF911" s="1322">
        <f t="shared" si="3883"/>
        <v>0</v>
      </c>
      <c r="CG911" s="1322">
        <f t="shared" si="3883"/>
        <v>0</v>
      </c>
      <c r="CH911" s="1322">
        <f t="shared" si="3883"/>
        <v>0</v>
      </c>
      <c r="CI911" s="1323">
        <f t="shared" si="3883"/>
        <v>0</v>
      </c>
      <c r="CJ911" s="1322">
        <f t="shared" si="3883"/>
        <v>0</v>
      </c>
      <c r="CK911" s="1322">
        <f t="shared" si="3883"/>
        <v>0</v>
      </c>
      <c r="CL911" s="1322">
        <f t="shared" si="3883"/>
        <v>0</v>
      </c>
      <c r="CM911" s="1322">
        <f t="shared" si="3883"/>
        <v>0</v>
      </c>
      <c r="CN911" s="1321">
        <f t="shared" si="3883"/>
        <v>0</v>
      </c>
      <c r="CO911" s="542" t="str">
        <f t="shared" si="3858"/>
        <v/>
      </c>
      <c r="CP911" s="543" t="str">
        <f t="shared" si="3859"/>
        <v/>
      </c>
      <c r="CQ911" s="543">
        <f t="shared" si="3860"/>
        <v>0</v>
      </c>
      <c r="CR911" s="543">
        <f t="shared" si="3861"/>
        <v>0</v>
      </c>
      <c r="CS911" s="543">
        <f t="shared" si="3862"/>
        <v>0</v>
      </c>
      <c r="CT911" s="543">
        <f t="shared" si="3863"/>
        <v>0</v>
      </c>
      <c r="CU911" s="544">
        <f t="shared" si="3864"/>
        <v>0</v>
      </c>
      <c r="CV911" s="544">
        <f t="shared" si="3865"/>
        <v>0</v>
      </c>
      <c r="CW911" s="544">
        <f t="shared" si="3866"/>
        <v>0</v>
      </c>
      <c r="CX911" s="543">
        <f t="shared" si="3867"/>
        <v>0</v>
      </c>
      <c r="CY911" s="543">
        <f t="shared" si="3868"/>
        <v>0</v>
      </c>
      <c r="CZ911" s="543">
        <f t="shared" si="3869"/>
        <v>0</v>
      </c>
      <c r="DA911" s="543">
        <f t="shared" si="3870"/>
        <v>0</v>
      </c>
      <c r="DB911" s="543" t="str">
        <f t="shared" si="3871"/>
        <v/>
      </c>
      <c r="DC911" s="542" t="str">
        <f t="shared" si="3872"/>
        <v/>
      </c>
      <c r="DD911" s="541" t="str">
        <f t="shared" si="3873"/>
        <v/>
      </c>
      <c r="DE911" s="645">
        <f t="shared" si="3874"/>
        <v>17</v>
      </c>
      <c r="DF911" s="99">
        <f t="shared" si="3875"/>
        <v>11</v>
      </c>
      <c r="DG911" s="99">
        <f t="shared" si="3876"/>
        <v>11</v>
      </c>
      <c r="DH911" s="99">
        <f t="shared" si="3877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9"/>
      <c r="DR911" s="476"/>
    </row>
    <row r="912" spans="1:122" s="478" customFormat="1" ht="15.75" customHeight="1">
      <c r="A912" s="610" t="s">
        <v>400</v>
      </c>
      <c r="B912" s="789">
        <f t="shared" ref="B912:R912" si="3908">SUM(B143)</f>
        <v>0</v>
      </c>
      <c r="C912" s="789">
        <f t="shared" si="3908"/>
        <v>0</v>
      </c>
      <c r="D912" s="789">
        <f t="shared" si="3908"/>
        <v>0</v>
      </c>
      <c r="E912" s="789">
        <f t="shared" si="3908"/>
        <v>0</v>
      </c>
      <c r="F912" s="789">
        <f t="shared" si="3908"/>
        <v>0</v>
      </c>
      <c r="G912" s="789">
        <f t="shared" si="3908"/>
        <v>0</v>
      </c>
      <c r="H912" s="789">
        <f t="shared" si="3908"/>
        <v>0</v>
      </c>
      <c r="I912" s="789">
        <f t="shared" si="3908"/>
        <v>0</v>
      </c>
      <c r="J912" s="789">
        <f t="shared" si="3908"/>
        <v>0</v>
      </c>
      <c r="K912" s="789">
        <f t="shared" si="3908"/>
        <v>0</v>
      </c>
      <c r="L912" s="789">
        <f t="shared" si="3908"/>
        <v>0</v>
      </c>
      <c r="M912" s="789">
        <f t="shared" si="3908"/>
        <v>0</v>
      </c>
      <c r="N912" s="789">
        <f t="shared" si="3908"/>
        <v>0</v>
      </c>
      <c r="O912" s="789">
        <f t="shared" si="3908"/>
        <v>0</v>
      </c>
      <c r="P912" s="789">
        <f t="shared" si="3908"/>
        <v>0</v>
      </c>
      <c r="Q912" s="789">
        <f t="shared" si="3908"/>
        <v>0</v>
      </c>
      <c r="R912" s="789">
        <f t="shared" si="3908"/>
        <v>0</v>
      </c>
      <c r="S912" s="788"/>
      <c r="T912" s="789">
        <f t="shared" ref="T912:AD912" si="3909">SUM(T143)</f>
        <v>0</v>
      </c>
      <c r="U912" s="789">
        <f t="shared" si="3909"/>
        <v>0</v>
      </c>
      <c r="V912" s="789">
        <f t="shared" si="3909"/>
        <v>0</v>
      </c>
      <c r="W912" s="789">
        <f t="shared" si="3909"/>
        <v>0</v>
      </c>
      <c r="X912" s="789">
        <f t="shared" si="3909"/>
        <v>0</v>
      </c>
      <c r="Y912" s="789">
        <f t="shared" si="3909"/>
        <v>0</v>
      </c>
      <c r="Z912" s="789">
        <f t="shared" si="3909"/>
        <v>0</v>
      </c>
      <c r="AA912" s="789">
        <f t="shared" si="3909"/>
        <v>0</v>
      </c>
      <c r="AB912" s="789">
        <f t="shared" si="3909"/>
        <v>0</v>
      </c>
      <c r="AC912" s="789">
        <f t="shared" si="3909"/>
        <v>0</v>
      </c>
      <c r="AD912" s="789">
        <f t="shared" si="3909"/>
        <v>0</v>
      </c>
      <c r="AE912" s="789"/>
      <c r="AF912" s="789"/>
      <c r="AG912" s="789"/>
      <c r="AH912" s="789"/>
      <c r="AI912" s="789"/>
      <c r="AJ912" s="789"/>
      <c r="AK912" s="788"/>
      <c r="AL912" s="789">
        <f t="shared" ref="AL912:AV912" si="3910">SUM(AL143)</f>
        <v>0</v>
      </c>
      <c r="AM912" s="789">
        <f t="shared" si="3910"/>
        <v>0</v>
      </c>
      <c r="AN912" s="789">
        <f t="shared" si="3910"/>
        <v>0</v>
      </c>
      <c r="AO912" s="789">
        <f t="shared" si="3910"/>
        <v>0</v>
      </c>
      <c r="AP912" s="789">
        <f t="shared" si="3910"/>
        <v>0</v>
      </c>
      <c r="AQ912" s="789">
        <f t="shared" si="3910"/>
        <v>0</v>
      </c>
      <c r="AR912" s="789">
        <f t="shared" si="3910"/>
        <v>0</v>
      </c>
      <c r="AS912" s="789">
        <f t="shared" si="3910"/>
        <v>0</v>
      </c>
      <c r="AT912" s="789">
        <f t="shared" si="3910"/>
        <v>0</v>
      </c>
      <c r="AU912" s="789">
        <f t="shared" si="3910"/>
        <v>0</v>
      </c>
      <c r="AV912" s="789">
        <f t="shared" si="3910"/>
        <v>0</v>
      </c>
      <c r="AW912" s="789"/>
      <c r="AX912" s="789"/>
      <c r="AY912" s="789"/>
      <c r="AZ912" s="789"/>
      <c r="BA912" s="789"/>
      <c r="BB912" s="789"/>
      <c r="BC912" s="788"/>
      <c r="BD912" s="789">
        <f t="shared" ref="BD912:BN912" si="3911">SUM(BD143)</f>
        <v>0</v>
      </c>
      <c r="BE912" s="789">
        <f t="shared" si="3911"/>
        <v>0</v>
      </c>
      <c r="BF912" s="789">
        <f t="shared" si="3911"/>
        <v>0</v>
      </c>
      <c r="BG912" s="789">
        <f t="shared" si="3911"/>
        <v>0</v>
      </c>
      <c r="BH912" s="789">
        <f t="shared" si="3911"/>
        <v>0</v>
      </c>
      <c r="BI912" s="789">
        <f t="shared" si="3911"/>
        <v>0</v>
      </c>
      <c r="BJ912" s="789">
        <f t="shared" si="3911"/>
        <v>0</v>
      </c>
      <c r="BK912" s="789">
        <f t="shared" si="3911"/>
        <v>0</v>
      </c>
      <c r="BL912" s="789">
        <f t="shared" si="3911"/>
        <v>0</v>
      </c>
      <c r="BM912" s="789">
        <f t="shared" si="3911"/>
        <v>0</v>
      </c>
      <c r="BN912" s="789">
        <f t="shared" si="3911"/>
        <v>0</v>
      </c>
      <c r="BO912" s="789"/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853"/>
        <v>0</v>
      </c>
      <c r="CA912" s="590">
        <f t="shared" si="3854"/>
        <v>0</v>
      </c>
      <c r="CB912" s="590">
        <f t="shared" si="3855"/>
        <v>0</v>
      </c>
      <c r="CC912" s="590">
        <f t="shared" si="3856"/>
        <v>0</v>
      </c>
      <c r="CD912" s="1321">
        <f t="shared" si="3882"/>
        <v>0</v>
      </c>
      <c r="CE912" s="1322">
        <f t="shared" si="3883"/>
        <v>0</v>
      </c>
      <c r="CF912" s="1322">
        <f t="shared" si="3883"/>
        <v>0</v>
      </c>
      <c r="CG912" s="1322">
        <f t="shared" si="3883"/>
        <v>0</v>
      </c>
      <c r="CH912" s="1322">
        <f t="shared" si="3883"/>
        <v>0</v>
      </c>
      <c r="CI912" s="1323">
        <f t="shared" si="3883"/>
        <v>0</v>
      </c>
      <c r="CJ912" s="1322">
        <f t="shared" si="3883"/>
        <v>0</v>
      </c>
      <c r="CK912" s="1322">
        <f t="shared" si="3883"/>
        <v>0</v>
      </c>
      <c r="CL912" s="1322">
        <f t="shared" si="3883"/>
        <v>0</v>
      </c>
      <c r="CM912" s="1322">
        <f t="shared" si="3883"/>
        <v>0</v>
      </c>
      <c r="CN912" s="1321">
        <f t="shared" si="3883"/>
        <v>0</v>
      </c>
      <c r="CO912" s="542" t="str">
        <f t="shared" si="3858"/>
        <v/>
      </c>
      <c r="CP912" s="543" t="str">
        <f t="shared" si="3859"/>
        <v/>
      </c>
      <c r="CQ912" s="543">
        <f t="shared" si="3860"/>
        <v>0</v>
      </c>
      <c r="CR912" s="543">
        <f t="shared" si="3861"/>
        <v>0</v>
      </c>
      <c r="CS912" s="543">
        <f t="shared" si="3862"/>
        <v>0</v>
      </c>
      <c r="CT912" s="543">
        <f t="shared" si="3863"/>
        <v>0</v>
      </c>
      <c r="CU912" s="544">
        <f t="shared" si="3864"/>
        <v>0</v>
      </c>
      <c r="CV912" s="544">
        <f t="shared" si="3865"/>
        <v>0</v>
      </c>
      <c r="CW912" s="544">
        <f t="shared" si="3866"/>
        <v>0</v>
      </c>
      <c r="CX912" s="543">
        <f t="shared" si="3867"/>
        <v>0</v>
      </c>
      <c r="CY912" s="543">
        <f t="shared" si="3868"/>
        <v>0</v>
      </c>
      <c r="CZ912" s="543">
        <f t="shared" si="3869"/>
        <v>0</v>
      </c>
      <c r="DA912" s="543">
        <f t="shared" si="3870"/>
        <v>0</v>
      </c>
      <c r="DB912" s="543" t="str">
        <f t="shared" si="3871"/>
        <v/>
      </c>
      <c r="DC912" s="542" t="str">
        <f t="shared" si="3872"/>
        <v/>
      </c>
      <c r="DD912" s="541" t="str">
        <f t="shared" si="3873"/>
        <v/>
      </c>
      <c r="DE912" s="645">
        <f t="shared" si="3874"/>
        <v>17</v>
      </c>
      <c r="DF912" s="99">
        <f t="shared" si="3875"/>
        <v>11</v>
      </c>
      <c r="DG912" s="99">
        <f t="shared" si="3876"/>
        <v>11</v>
      </c>
      <c r="DH912" s="99">
        <f t="shared" si="3877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9"/>
      <c r="DR912" s="476"/>
    </row>
    <row r="913" spans="1:122" s="478" customFormat="1" ht="15.75" customHeight="1">
      <c r="A913" s="798" t="s">
        <v>401</v>
      </c>
      <c r="B913" s="789">
        <f t="shared" ref="B913:R913" si="3912">SUM(B154)</f>
        <v>0</v>
      </c>
      <c r="C913" s="789">
        <f t="shared" si="3912"/>
        <v>0</v>
      </c>
      <c r="D913" s="789">
        <f t="shared" si="3912"/>
        <v>0</v>
      </c>
      <c r="E913" s="789">
        <f t="shared" si="3912"/>
        <v>0</v>
      </c>
      <c r="F913" s="789">
        <f t="shared" si="3912"/>
        <v>0</v>
      </c>
      <c r="G913" s="789">
        <f t="shared" si="3912"/>
        <v>0</v>
      </c>
      <c r="H913" s="789">
        <f t="shared" si="3912"/>
        <v>0</v>
      </c>
      <c r="I913" s="789">
        <f t="shared" si="3912"/>
        <v>0</v>
      </c>
      <c r="J913" s="789">
        <f t="shared" si="3912"/>
        <v>0</v>
      </c>
      <c r="K913" s="789">
        <f t="shared" si="3912"/>
        <v>0</v>
      </c>
      <c r="L913" s="789">
        <f t="shared" si="3912"/>
        <v>0</v>
      </c>
      <c r="M913" s="789">
        <f t="shared" si="3912"/>
        <v>0</v>
      </c>
      <c r="N913" s="789">
        <f t="shared" si="3912"/>
        <v>0</v>
      </c>
      <c r="O913" s="789">
        <f t="shared" si="3912"/>
        <v>0</v>
      </c>
      <c r="P913" s="789">
        <f t="shared" si="3912"/>
        <v>0</v>
      </c>
      <c r="Q913" s="789">
        <f t="shared" si="3912"/>
        <v>0</v>
      </c>
      <c r="R913" s="789">
        <f t="shared" si="3912"/>
        <v>0</v>
      </c>
      <c r="S913" s="788"/>
      <c r="T913" s="789">
        <f t="shared" ref="T913:AD913" si="3913">SUM(T154)</f>
        <v>0</v>
      </c>
      <c r="U913" s="789">
        <f t="shared" si="3913"/>
        <v>0</v>
      </c>
      <c r="V913" s="789">
        <f t="shared" si="3913"/>
        <v>0</v>
      </c>
      <c r="W913" s="789">
        <f t="shared" si="3913"/>
        <v>0</v>
      </c>
      <c r="X913" s="789">
        <f t="shared" si="3913"/>
        <v>0</v>
      </c>
      <c r="Y913" s="789">
        <f t="shared" si="3913"/>
        <v>0</v>
      </c>
      <c r="Z913" s="789">
        <f t="shared" si="3913"/>
        <v>0</v>
      </c>
      <c r="AA913" s="789">
        <f t="shared" si="3913"/>
        <v>0</v>
      </c>
      <c r="AB913" s="789">
        <f t="shared" si="3913"/>
        <v>0</v>
      </c>
      <c r="AC913" s="789">
        <f t="shared" si="3913"/>
        <v>0</v>
      </c>
      <c r="AD913" s="789">
        <f t="shared" si="3913"/>
        <v>0</v>
      </c>
      <c r="AE913" s="789"/>
      <c r="AF913" s="789"/>
      <c r="AG913" s="789"/>
      <c r="AH913" s="789"/>
      <c r="AI913" s="789"/>
      <c r="AJ913" s="789"/>
      <c r="AK913" s="788"/>
      <c r="AL913" s="789">
        <f t="shared" ref="AL913:AV913" si="3914">SUM(AL154)</f>
        <v>0</v>
      </c>
      <c r="AM913" s="789">
        <f t="shared" si="3914"/>
        <v>0</v>
      </c>
      <c r="AN913" s="789">
        <f t="shared" si="3914"/>
        <v>0</v>
      </c>
      <c r="AO913" s="789">
        <f t="shared" si="3914"/>
        <v>0</v>
      </c>
      <c r="AP913" s="789">
        <f t="shared" si="3914"/>
        <v>0</v>
      </c>
      <c r="AQ913" s="789">
        <f t="shared" si="3914"/>
        <v>0</v>
      </c>
      <c r="AR913" s="789">
        <f t="shared" si="3914"/>
        <v>0</v>
      </c>
      <c r="AS913" s="789">
        <f t="shared" si="3914"/>
        <v>0</v>
      </c>
      <c r="AT913" s="789">
        <f t="shared" si="3914"/>
        <v>0</v>
      </c>
      <c r="AU913" s="789">
        <f t="shared" si="3914"/>
        <v>0</v>
      </c>
      <c r="AV913" s="789">
        <f t="shared" si="3914"/>
        <v>0</v>
      </c>
      <c r="AW913" s="789"/>
      <c r="AX913" s="789"/>
      <c r="AY913" s="789"/>
      <c r="AZ913" s="789"/>
      <c r="BA913" s="789"/>
      <c r="BB913" s="789"/>
      <c r="BC913" s="788"/>
      <c r="BD913" s="789">
        <f t="shared" ref="BD913:BN913" si="3915">SUM(BD154)</f>
        <v>0</v>
      </c>
      <c r="BE913" s="789">
        <f t="shared" si="3915"/>
        <v>0</v>
      </c>
      <c r="BF913" s="789">
        <f t="shared" si="3915"/>
        <v>0</v>
      </c>
      <c r="BG913" s="789">
        <f t="shared" si="3915"/>
        <v>0</v>
      </c>
      <c r="BH913" s="789">
        <f t="shared" si="3915"/>
        <v>0</v>
      </c>
      <c r="BI913" s="789">
        <f t="shared" si="3915"/>
        <v>0</v>
      </c>
      <c r="BJ913" s="789">
        <f t="shared" si="3915"/>
        <v>0</v>
      </c>
      <c r="BK913" s="789">
        <f t="shared" si="3915"/>
        <v>0</v>
      </c>
      <c r="BL913" s="789">
        <f t="shared" si="3915"/>
        <v>0</v>
      </c>
      <c r="BM913" s="789">
        <f t="shared" si="3915"/>
        <v>0</v>
      </c>
      <c r="BN913" s="789">
        <f t="shared" si="3915"/>
        <v>0</v>
      </c>
      <c r="BO913" s="789"/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853"/>
        <v>0</v>
      </c>
      <c r="CA913" s="590">
        <f t="shared" si="3854"/>
        <v>0</v>
      </c>
      <c r="CB913" s="590">
        <f t="shared" si="3855"/>
        <v>0</v>
      </c>
      <c r="CC913" s="590">
        <f t="shared" si="3856"/>
        <v>0</v>
      </c>
      <c r="CD913" s="1321">
        <f t="shared" si="3882"/>
        <v>0</v>
      </c>
      <c r="CE913" s="1322">
        <f t="shared" si="3883"/>
        <v>0</v>
      </c>
      <c r="CF913" s="1322">
        <f t="shared" si="3883"/>
        <v>0</v>
      </c>
      <c r="CG913" s="1322">
        <f t="shared" si="3883"/>
        <v>0</v>
      </c>
      <c r="CH913" s="1322">
        <f t="shared" si="3883"/>
        <v>0</v>
      </c>
      <c r="CI913" s="1323">
        <f t="shared" si="3883"/>
        <v>0</v>
      </c>
      <c r="CJ913" s="1322">
        <f t="shared" si="3883"/>
        <v>0</v>
      </c>
      <c r="CK913" s="1322">
        <f t="shared" si="3883"/>
        <v>0</v>
      </c>
      <c r="CL913" s="1322">
        <f t="shared" si="3883"/>
        <v>0</v>
      </c>
      <c r="CM913" s="1322">
        <f t="shared" si="3883"/>
        <v>0</v>
      </c>
      <c r="CN913" s="1321">
        <f t="shared" si="3883"/>
        <v>0</v>
      </c>
      <c r="CO913" s="542" t="str">
        <f t="shared" si="3858"/>
        <v/>
      </c>
      <c r="CP913" s="543" t="str">
        <f t="shared" si="3859"/>
        <v/>
      </c>
      <c r="CQ913" s="543">
        <f t="shared" si="3860"/>
        <v>0</v>
      </c>
      <c r="CR913" s="543">
        <f t="shared" si="3861"/>
        <v>0</v>
      </c>
      <c r="CS913" s="543">
        <f t="shared" si="3862"/>
        <v>0</v>
      </c>
      <c r="CT913" s="543">
        <f t="shared" si="3863"/>
        <v>0</v>
      </c>
      <c r="CU913" s="544">
        <f t="shared" si="3864"/>
        <v>0</v>
      </c>
      <c r="CV913" s="544">
        <f t="shared" si="3865"/>
        <v>0</v>
      </c>
      <c r="CW913" s="544">
        <f t="shared" si="3866"/>
        <v>0</v>
      </c>
      <c r="CX913" s="543">
        <f t="shared" si="3867"/>
        <v>0</v>
      </c>
      <c r="CY913" s="543">
        <f t="shared" si="3868"/>
        <v>0</v>
      </c>
      <c r="CZ913" s="543">
        <f t="shared" si="3869"/>
        <v>0</v>
      </c>
      <c r="DA913" s="543">
        <f t="shared" si="3870"/>
        <v>0</v>
      </c>
      <c r="DB913" s="543" t="str">
        <f t="shared" si="3871"/>
        <v/>
      </c>
      <c r="DC913" s="542" t="str">
        <f t="shared" si="3872"/>
        <v/>
      </c>
      <c r="DD913" s="541" t="str">
        <f t="shared" si="3873"/>
        <v/>
      </c>
      <c r="DE913" s="645">
        <f t="shared" si="3874"/>
        <v>17</v>
      </c>
      <c r="DF913" s="99">
        <f t="shared" si="3875"/>
        <v>11</v>
      </c>
      <c r="DG913" s="99">
        <f t="shared" si="3876"/>
        <v>11</v>
      </c>
      <c r="DH913" s="99">
        <f t="shared" si="3877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9"/>
      <c r="DR913" s="476"/>
    </row>
    <row r="914" spans="1:122" s="478" customFormat="1" ht="15.75" customHeight="1">
      <c r="A914" s="610" t="s">
        <v>402</v>
      </c>
      <c r="B914" s="789">
        <f t="shared" ref="B914:R914" si="3916">SUM(B163)</f>
        <v>0</v>
      </c>
      <c r="C914" s="789">
        <f t="shared" si="3916"/>
        <v>0</v>
      </c>
      <c r="D914" s="789">
        <f t="shared" si="3916"/>
        <v>0</v>
      </c>
      <c r="E914" s="789">
        <f t="shared" si="3916"/>
        <v>0</v>
      </c>
      <c r="F914" s="789">
        <f t="shared" si="3916"/>
        <v>0</v>
      </c>
      <c r="G914" s="789">
        <f t="shared" si="3916"/>
        <v>0</v>
      </c>
      <c r="H914" s="789">
        <f t="shared" si="3916"/>
        <v>0</v>
      </c>
      <c r="I914" s="789">
        <f t="shared" si="3916"/>
        <v>0</v>
      </c>
      <c r="J914" s="789">
        <f t="shared" si="3916"/>
        <v>0</v>
      </c>
      <c r="K914" s="789">
        <f t="shared" si="3916"/>
        <v>0</v>
      </c>
      <c r="L914" s="789">
        <f t="shared" si="3916"/>
        <v>0</v>
      </c>
      <c r="M914" s="789">
        <f t="shared" si="3916"/>
        <v>0</v>
      </c>
      <c r="N914" s="789">
        <f t="shared" si="3916"/>
        <v>0</v>
      </c>
      <c r="O914" s="789">
        <f t="shared" si="3916"/>
        <v>0</v>
      </c>
      <c r="P914" s="789">
        <f t="shared" si="3916"/>
        <v>0</v>
      </c>
      <c r="Q914" s="789">
        <f t="shared" si="3916"/>
        <v>0</v>
      </c>
      <c r="R914" s="789">
        <f t="shared" si="3916"/>
        <v>0</v>
      </c>
      <c r="S914" s="788"/>
      <c r="T914" s="789">
        <f t="shared" ref="T914:AD914" si="3917">SUM(T163)</f>
        <v>0</v>
      </c>
      <c r="U914" s="789">
        <f t="shared" si="3917"/>
        <v>0</v>
      </c>
      <c r="V914" s="789">
        <f t="shared" si="3917"/>
        <v>0</v>
      </c>
      <c r="W914" s="789">
        <f t="shared" si="3917"/>
        <v>0</v>
      </c>
      <c r="X914" s="789">
        <f t="shared" si="3917"/>
        <v>0</v>
      </c>
      <c r="Y914" s="789">
        <f t="shared" si="3917"/>
        <v>0</v>
      </c>
      <c r="Z914" s="789">
        <f t="shared" si="3917"/>
        <v>0</v>
      </c>
      <c r="AA914" s="789">
        <f t="shared" si="3917"/>
        <v>0</v>
      </c>
      <c r="AB914" s="789">
        <f t="shared" si="3917"/>
        <v>0</v>
      </c>
      <c r="AC914" s="789">
        <f t="shared" si="3917"/>
        <v>0</v>
      </c>
      <c r="AD914" s="789">
        <f t="shared" si="3917"/>
        <v>0</v>
      </c>
      <c r="AE914" s="789"/>
      <c r="AF914" s="789"/>
      <c r="AG914" s="789"/>
      <c r="AH914" s="789"/>
      <c r="AI914" s="789"/>
      <c r="AJ914" s="789"/>
      <c r="AK914" s="788"/>
      <c r="AL914" s="789">
        <f t="shared" ref="AL914:AV914" si="3918">SUM(AL163)</f>
        <v>0</v>
      </c>
      <c r="AM914" s="789">
        <f t="shared" si="3918"/>
        <v>0</v>
      </c>
      <c r="AN914" s="789">
        <f t="shared" si="3918"/>
        <v>0</v>
      </c>
      <c r="AO914" s="789">
        <f t="shared" si="3918"/>
        <v>0</v>
      </c>
      <c r="AP914" s="789">
        <f t="shared" si="3918"/>
        <v>0</v>
      </c>
      <c r="AQ914" s="789">
        <f t="shared" si="3918"/>
        <v>0</v>
      </c>
      <c r="AR914" s="789">
        <f t="shared" si="3918"/>
        <v>0</v>
      </c>
      <c r="AS914" s="789">
        <f t="shared" si="3918"/>
        <v>0</v>
      </c>
      <c r="AT914" s="789">
        <f t="shared" si="3918"/>
        <v>0</v>
      </c>
      <c r="AU914" s="789">
        <f t="shared" si="3918"/>
        <v>0</v>
      </c>
      <c r="AV914" s="789">
        <f t="shared" si="3918"/>
        <v>0</v>
      </c>
      <c r="AW914" s="789"/>
      <c r="AX914" s="789"/>
      <c r="AY914" s="789"/>
      <c r="AZ914" s="789"/>
      <c r="BA914" s="789"/>
      <c r="BB914" s="789"/>
      <c r="BC914" s="788"/>
      <c r="BD914" s="789">
        <f t="shared" ref="BD914:BN914" si="3919">SUM(BD163)</f>
        <v>0</v>
      </c>
      <c r="BE914" s="789">
        <f t="shared" si="3919"/>
        <v>0</v>
      </c>
      <c r="BF914" s="789">
        <f t="shared" si="3919"/>
        <v>0</v>
      </c>
      <c r="BG914" s="789">
        <f t="shared" si="3919"/>
        <v>0</v>
      </c>
      <c r="BH914" s="789">
        <f t="shared" si="3919"/>
        <v>0</v>
      </c>
      <c r="BI914" s="789">
        <f t="shared" si="3919"/>
        <v>0</v>
      </c>
      <c r="BJ914" s="789">
        <f t="shared" si="3919"/>
        <v>0</v>
      </c>
      <c r="BK914" s="789">
        <f t="shared" si="3919"/>
        <v>0</v>
      </c>
      <c r="BL914" s="789">
        <f t="shared" si="3919"/>
        <v>0</v>
      </c>
      <c r="BM914" s="789">
        <f t="shared" si="3919"/>
        <v>0</v>
      </c>
      <c r="BN914" s="789">
        <f t="shared" si="3919"/>
        <v>0</v>
      </c>
      <c r="BO914" s="789"/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853"/>
        <v>0</v>
      </c>
      <c r="CA914" s="590">
        <f t="shared" si="3854"/>
        <v>0</v>
      </c>
      <c r="CB914" s="590">
        <f t="shared" si="3855"/>
        <v>0</v>
      </c>
      <c r="CC914" s="590">
        <f t="shared" si="3856"/>
        <v>0</v>
      </c>
      <c r="CD914" s="1321">
        <f t="shared" si="3882"/>
        <v>0</v>
      </c>
      <c r="CE914" s="1322">
        <f t="shared" si="3883"/>
        <v>0</v>
      </c>
      <c r="CF914" s="1322">
        <f t="shared" si="3883"/>
        <v>0</v>
      </c>
      <c r="CG914" s="1322">
        <f t="shared" si="3883"/>
        <v>0</v>
      </c>
      <c r="CH914" s="1322">
        <f t="shared" si="3883"/>
        <v>0</v>
      </c>
      <c r="CI914" s="1323">
        <f t="shared" si="3883"/>
        <v>0</v>
      </c>
      <c r="CJ914" s="1322">
        <f t="shared" si="3883"/>
        <v>0</v>
      </c>
      <c r="CK914" s="1322">
        <f t="shared" si="3883"/>
        <v>0</v>
      </c>
      <c r="CL914" s="1322">
        <f t="shared" si="3883"/>
        <v>0</v>
      </c>
      <c r="CM914" s="1322">
        <f t="shared" si="3883"/>
        <v>0</v>
      </c>
      <c r="CN914" s="1321">
        <f t="shared" si="3883"/>
        <v>0</v>
      </c>
      <c r="CO914" s="542" t="str">
        <f t="shared" si="3858"/>
        <v/>
      </c>
      <c r="CP914" s="543" t="str">
        <f t="shared" si="3859"/>
        <v/>
      </c>
      <c r="CQ914" s="543">
        <f t="shared" si="3860"/>
        <v>0</v>
      </c>
      <c r="CR914" s="543">
        <f t="shared" si="3861"/>
        <v>0</v>
      </c>
      <c r="CS914" s="543">
        <f t="shared" si="3862"/>
        <v>0</v>
      </c>
      <c r="CT914" s="543">
        <f t="shared" si="3863"/>
        <v>0</v>
      </c>
      <c r="CU914" s="544">
        <f t="shared" si="3864"/>
        <v>0</v>
      </c>
      <c r="CV914" s="544">
        <f t="shared" si="3865"/>
        <v>0</v>
      </c>
      <c r="CW914" s="544">
        <f t="shared" si="3866"/>
        <v>0</v>
      </c>
      <c r="CX914" s="543">
        <f t="shared" si="3867"/>
        <v>0</v>
      </c>
      <c r="CY914" s="543">
        <f t="shared" si="3868"/>
        <v>0</v>
      </c>
      <c r="CZ914" s="543">
        <f t="shared" si="3869"/>
        <v>0</v>
      </c>
      <c r="DA914" s="543">
        <f t="shared" si="3870"/>
        <v>0</v>
      </c>
      <c r="DB914" s="543" t="str">
        <f t="shared" si="3871"/>
        <v/>
      </c>
      <c r="DC914" s="542" t="str">
        <f t="shared" si="3872"/>
        <v/>
      </c>
      <c r="DD914" s="541" t="str">
        <f t="shared" si="3873"/>
        <v/>
      </c>
      <c r="DE914" s="645">
        <f t="shared" si="3874"/>
        <v>17</v>
      </c>
      <c r="DF914" s="99">
        <f t="shared" si="3875"/>
        <v>11</v>
      </c>
      <c r="DG914" s="99">
        <f t="shared" si="3876"/>
        <v>11</v>
      </c>
      <c r="DH914" s="99">
        <f t="shared" si="3877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9"/>
      <c r="DR914" s="476"/>
    </row>
    <row r="915" spans="1:122" s="478" customFormat="1" ht="15.75" customHeight="1">
      <c r="A915" s="610" t="s">
        <v>403</v>
      </c>
      <c r="B915" s="789">
        <f t="shared" ref="B915:R915" si="3920">SUM(B171)</f>
        <v>0</v>
      </c>
      <c r="C915" s="789">
        <f t="shared" si="3920"/>
        <v>0</v>
      </c>
      <c r="D915" s="789">
        <f t="shared" si="3920"/>
        <v>0</v>
      </c>
      <c r="E915" s="789">
        <f t="shared" si="3920"/>
        <v>0</v>
      </c>
      <c r="F915" s="789">
        <f t="shared" si="3920"/>
        <v>0</v>
      </c>
      <c r="G915" s="789">
        <f t="shared" si="3920"/>
        <v>0</v>
      </c>
      <c r="H915" s="789">
        <f t="shared" si="3920"/>
        <v>0</v>
      </c>
      <c r="I915" s="789">
        <f t="shared" si="3920"/>
        <v>0</v>
      </c>
      <c r="J915" s="789">
        <f t="shared" si="3920"/>
        <v>0</v>
      </c>
      <c r="K915" s="789">
        <f t="shared" si="3920"/>
        <v>0</v>
      </c>
      <c r="L915" s="789">
        <f t="shared" si="3920"/>
        <v>0</v>
      </c>
      <c r="M915" s="789">
        <f t="shared" si="3920"/>
        <v>0</v>
      </c>
      <c r="N915" s="789">
        <f t="shared" si="3920"/>
        <v>0</v>
      </c>
      <c r="O915" s="789">
        <f t="shared" si="3920"/>
        <v>0</v>
      </c>
      <c r="P915" s="789">
        <f t="shared" si="3920"/>
        <v>0</v>
      </c>
      <c r="Q915" s="789">
        <f t="shared" si="3920"/>
        <v>0</v>
      </c>
      <c r="R915" s="789">
        <f t="shared" si="3920"/>
        <v>0</v>
      </c>
      <c r="S915" s="788"/>
      <c r="T915" s="789">
        <f t="shared" ref="T915:AD915" si="3921">SUM(T171)</f>
        <v>0</v>
      </c>
      <c r="U915" s="789">
        <f t="shared" si="3921"/>
        <v>0</v>
      </c>
      <c r="V915" s="789">
        <f t="shared" si="3921"/>
        <v>0</v>
      </c>
      <c r="W915" s="789">
        <f t="shared" si="3921"/>
        <v>0</v>
      </c>
      <c r="X915" s="789">
        <f t="shared" si="3921"/>
        <v>0</v>
      </c>
      <c r="Y915" s="789">
        <f t="shared" si="3921"/>
        <v>0</v>
      </c>
      <c r="Z915" s="789">
        <f t="shared" si="3921"/>
        <v>0</v>
      </c>
      <c r="AA915" s="789">
        <f t="shared" si="3921"/>
        <v>0</v>
      </c>
      <c r="AB915" s="789">
        <f t="shared" si="3921"/>
        <v>0</v>
      </c>
      <c r="AC915" s="789">
        <f t="shared" si="3921"/>
        <v>0</v>
      </c>
      <c r="AD915" s="789">
        <f t="shared" si="3921"/>
        <v>0</v>
      </c>
      <c r="AE915" s="789"/>
      <c r="AF915" s="789"/>
      <c r="AG915" s="789"/>
      <c r="AH915" s="789"/>
      <c r="AI915" s="789"/>
      <c r="AJ915" s="789"/>
      <c r="AK915" s="788"/>
      <c r="AL915" s="789">
        <f t="shared" ref="AL915:AV915" si="3922">SUM(AL171)</f>
        <v>0</v>
      </c>
      <c r="AM915" s="789">
        <f t="shared" si="3922"/>
        <v>0</v>
      </c>
      <c r="AN915" s="789">
        <f t="shared" si="3922"/>
        <v>0</v>
      </c>
      <c r="AO915" s="789">
        <f t="shared" si="3922"/>
        <v>0</v>
      </c>
      <c r="AP915" s="789">
        <f t="shared" si="3922"/>
        <v>0</v>
      </c>
      <c r="AQ915" s="789">
        <f t="shared" si="3922"/>
        <v>0</v>
      </c>
      <c r="AR915" s="789">
        <f t="shared" si="3922"/>
        <v>0</v>
      </c>
      <c r="AS915" s="789">
        <f t="shared" si="3922"/>
        <v>0</v>
      </c>
      <c r="AT915" s="789">
        <f t="shared" si="3922"/>
        <v>0</v>
      </c>
      <c r="AU915" s="789">
        <f t="shared" si="3922"/>
        <v>0</v>
      </c>
      <c r="AV915" s="789">
        <f t="shared" si="3922"/>
        <v>0</v>
      </c>
      <c r="AW915" s="789"/>
      <c r="AX915" s="789"/>
      <c r="AY915" s="789"/>
      <c r="AZ915" s="789"/>
      <c r="BA915" s="789"/>
      <c r="BB915" s="789"/>
      <c r="BC915" s="788"/>
      <c r="BD915" s="789">
        <f t="shared" ref="BD915:BN915" si="3923">SUM(BD171)</f>
        <v>0</v>
      </c>
      <c r="BE915" s="789">
        <f t="shared" si="3923"/>
        <v>0</v>
      </c>
      <c r="BF915" s="789">
        <f t="shared" si="3923"/>
        <v>0</v>
      </c>
      <c r="BG915" s="789">
        <f t="shared" si="3923"/>
        <v>0</v>
      </c>
      <c r="BH915" s="789">
        <f t="shared" si="3923"/>
        <v>0</v>
      </c>
      <c r="BI915" s="789">
        <f t="shared" si="3923"/>
        <v>0</v>
      </c>
      <c r="BJ915" s="789">
        <f t="shared" si="3923"/>
        <v>0</v>
      </c>
      <c r="BK915" s="789">
        <f t="shared" si="3923"/>
        <v>0</v>
      </c>
      <c r="BL915" s="789">
        <f t="shared" si="3923"/>
        <v>0</v>
      </c>
      <c r="BM915" s="789">
        <f t="shared" si="3923"/>
        <v>0</v>
      </c>
      <c r="BN915" s="789">
        <f t="shared" si="3923"/>
        <v>0</v>
      </c>
      <c r="BO915" s="789"/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853"/>
        <v>0</v>
      </c>
      <c r="CA915" s="590">
        <f t="shared" si="3854"/>
        <v>0</v>
      </c>
      <c r="CB915" s="590">
        <f t="shared" si="3855"/>
        <v>0</v>
      </c>
      <c r="CC915" s="590">
        <f t="shared" si="3856"/>
        <v>0</v>
      </c>
      <c r="CD915" s="1321">
        <f t="shared" si="3882"/>
        <v>0</v>
      </c>
      <c r="CE915" s="1322">
        <f t="shared" si="3883"/>
        <v>0</v>
      </c>
      <c r="CF915" s="1322">
        <f t="shared" si="3883"/>
        <v>0</v>
      </c>
      <c r="CG915" s="1322">
        <f t="shared" si="3883"/>
        <v>0</v>
      </c>
      <c r="CH915" s="1322">
        <f t="shared" si="3883"/>
        <v>0</v>
      </c>
      <c r="CI915" s="1323">
        <f t="shared" si="3883"/>
        <v>0</v>
      </c>
      <c r="CJ915" s="1322">
        <f t="shared" si="3883"/>
        <v>0</v>
      </c>
      <c r="CK915" s="1322">
        <f t="shared" si="3883"/>
        <v>0</v>
      </c>
      <c r="CL915" s="1322">
        <f t="shared" si="3883"/>
        <v>0</v>
      </c>
      <c r="CM915" s="1322">
        <f t="shared" si="3883"/>
        <v>0</v>
      </c>
      <c r="CN915" s="1321">
        <f t="shared" si="3883"/>
        <v>0</v>
      </c>
      <c r="CO915" s="542" t="str">
        <f t="shared" si="3858"/>
        <v/>
      </c>
      <c r="CP915" s="543" t="str">
        <f t="shared" si="3859"/>
        <v/>
      </c>
      <c r="CQ915" s="543">
        <f t="shared" si="3860"/>
        <v>0</v>
      </c>
      <c r="CR915" s="543">
        <f t="shared" si="3861"/>
        <v>0</v>
      </c>
      <c r="CS915" s="543">
        <f t="shared" si="3862"/>
        <v>0</v>
      </c>
      <c r="CT915" s="543">
        <f t="shared" si="3863"/>
        <v>0</v>
      </c>
      <c r="CU915" s="544">
        <f t="shared" si="3864"/>
        <v>0</v>
      </c>
      <c r="CV915" s="544">
        <f t="shared" si="3865"/>
        <v>0</v>
      </c>
      <c r="CW915" s="544">
        <f t="shared" si="3866"/>
        <v>0</v>
      </c>
      <c r="CX915" s="543">
        <f t="shared" si="3867"/>
        <v>0</v>
      </c>
      <c r="CY915" s="543">
        <f t="shared" si="3868"/>
        <v>0</v>
      </c>
      <c r="CZ915" s="543">
        <f t="shared" si="3869"/>
        <v>0</v>
      </c>
      <c r="DA915" s="543">
        <f t="shared" si="3870"/>
        <v>0</v>
      </c>
      <c r="DB915" s="543" t="str">
        <f t="shared" si="3871"/>
        <v/>
      </c>
      <c r="DC915" s="542" t="str">
        <f t="shared" si="3872"/>
        <v/>
      </c>
      <c r="DD915" s="541" t="str">
        <f t="shared" si="3873"/>
        <v/>
      </c>
      <c r="DE915" s="645">
        <f t="shared" si="3874"/>
        <v>17</v>
      </c>
      <c r="DF915" s="99">
        <f t="shared" si="3875"/>
        <v>11</v>
      </c>
      <c r="DG915" s="99">
        <f t="shared" si="3876"/>
        <v>11</v>
      </c>
      <c r="DH915" s="99">
        <f t="shared" si="3877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9"/>
      <c r="DR915" s="476"/>
    </row>
    <row r="916" spans="1:122" s="478" customFormat="1" ht="15.75" customHeight="1">
      <c r="A916" s="610" t="str">
        <f>A218</f>
        <v>Egg sales: no. sold</v>
      </c>
      <c r="B916" s="789">
        <f t="shared" ref="B916:R916" si="3924">SUM(B220)</f>
        <v>0</v>
      </c>
      <c r="C916" s="789">
        <f t="shared" si="3924"/>
        <v>0</v>
      </c>
      <c r="D916" s="789">
        <f t="shared" si="3924"/>
        <v>0</v>
      </c>
      <c r="E916" s="789">
        <f t="shared" si="3924"/>
        <v>0</v>
      </c>
      <c r="F916" s="789">
        <f t="shared" si="3924"/>
        <v>0</v>
      </c>
      <c r="G916" s="789">
        <f t="shared" si="3924"/>
        <v>0</v>
      </c>
      <c r="H916" s="789">
        <f t="shared" si="3924"/>
        <v>0</v>
      </c>
      <c r="I916" s="789">
        <f t="shared" si="3924"/>
        <v>0</v>
      </c>
      <c r="J916" s="789">
        <f t="shared" si="3924"/>
        <v>0</v>
      </c>
      <c r="K916" s="789">
        <f t="shared" si="3924"/>
        <v>0</v>
      </c>
      <c r="L916" s="789">
        <f t="shared" si="3924"/>
        <v>0</v>
      </c>
      <c r="M916" s="789">
        <f t="shared" si="3924"/>
        <v>0</v>
      </c>
      <c r="N916" s="789">
        <f t="shared" si="3924"/>
        <v>0</v>
      </c>
      <c r="O916" s="789">
        <f t="shared" si="3924"/>
        <v>0</v>
      </c>
      <c r="P916" s="789">
        <f t="shared" si="3924"/>
        <v>0</v>
      </c>
      <c r="Q916" s="789">
        <f t="shared" si="3924"/>
        <v>0</v>
      </c>
      <c r="R916" s="789">
        <f t="shared" si="3924"/>
        <v>0</v>
      </c>
      <c r="S916" s="788"/>
      <c r="T916" s="789">
        <f t="shared" ref="T916:AD916" si="3925">SUM(T220)</f>
        <v>0</v>
      </c>
      <c r="U916" s="789">
        <f t="shared" si="3925"/>
        <v>0</v>
      </c>
      <c r="V916" s="789">
        <f t="shared" si="3925"/>
        <v>0</v>
      </c>
      <c r="W916" s="789">
        <f t="shared" si="3925"/>
        <v>0</v>
      </c>
      <c r="X916" s="789">
        <f t="shared" si="3925"/>
        <v>0</v>
      </c>
      <c r="Y916" s="789">
        <f t="shared" si="3925"/>
        <v>0</v>
      </c>
      <c r="Z916" s="789">
        <f t="shared" si="3925"/>
        <v>0</v>
      </c>
      <c r="AA916" s="789">
        <f t="shared" si="3925"/>
        <v>0</v>
      </c>
      <c r="AB916" s="789">
        <f t="shared" si="3925"/>
        <v>0</v>
      </c>
      <c r="AC916" s="789">
        <f t="shared" si="3925"/>
        <v>0</v>
      </c>
      <c r="AD916" s="789">
        <f t="shared" si="3925"/>
        <v>0</v>
      </c>
      <c r="AE916" s="789"/>
      <c r="AF916" s="789"/>
      <c r="AG916" s="789"/>
      <c r="AH916" s="789"/>
      <c r="AI916" s="789"/>
      <c r="AJ916" s="789"/>
      <c r="AK916" s="788"/>
      <c r="AL916" s="789">
        <f t="shared" ref="AL916:AV916" si="3926">SUM(AL220)</f>
        <v>0</v>
      </c>
      <c r="AM916" s="789">
        <f t="shared" si="3926"/>
        <v>0</v>
      </c>
      <c r="AN916" s="789">
        <f t="shared" si="3926"/>
        <v>0</v>
      </c>
      <c r="AO916" s="789">
        <f t="shared" si="3926"/>
        <v>0</v>
      </c>
      <c r="AP916" s="789">
        <f t="shared" si="3926"/>
        <v>0</v>
      </c>
      <c r="AQ916" s="789">
        <f t="shared" si="3926"/>
        <v>0</v>
      </c>
      <c r="AR916" s="789">
        <f t="shared" si="3926"/>
        <v>0</v>
      </c>
      <c r="AS916" s="789">
        <f t="shared" si="3926"/>
        <v>0</v>
      </c>
      <c r="AT916" s="789">
        <f t="shared" si="3926"/>
        <v>0</v>
      </c>
      <c r="AU916" s="789">
        <f t="shared" si="3926"/>
        <v>0</v>
      </c>
      <c r="AV916" s="789">
        <f t="shared" si="3926"/>
        <v>0</v>
      </c>
      <c r="AW916" s="789"/>
      <c r="AX916" s="789"/>
      <c r="AY916" s="789"/>
      <c r="AZ916" s="789"/>
      <c r="BA916" s="789"/>
      <c r="BB916" s="789"/>
      <c r="BC916" s="788"/>
      <c r="BD916" s="789">
        <f t="shared" ref="BD916:BN916" si="3927">SUM(BD220)</f>
        <v>0</v>
      </c>
      <c r="BE916" s="789">
        <f t="shared" si="3927"/>
        <v>0</v>
      </c>
      <c r="BF916" s="789">
        <f t="shared" si="3927"/>
        <v>0</v>
      </c>
      <c r="BG916" s="789">
        <f t="shared" si="3927"/>
        <v>0</v>
      </c>
      <c r="BH916" s="789">
        <f t="shared" si="3927"/>
        <v>0</v>
      </c>
      <c r="BI916" s="789">
        <f t="shared" si="3927"/>
        <v>0</v>
      </c>
      <c r="BJ916" s="789">
        <f t="shared" si="3927"/>
        <v>0</v>
      </c>
      <c r="BK916" s="789">
        <f t="shared" si="3927"/>
        <v>0</v>
      </c>
      <c r="BL916" s="789">
        <f t="shared" si="3927"/>
        <v>0</v>
      </c>
      <c r="BM916" s="789">
        <f t="shared" si="3927"/>
        <v>0</v>
      </c>
      <c r="BN916" s="789">
        <f t="shared" si="3927"/>
        <v>0</v>
      </c>
      <c r="BO916" s="789"/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853"/>
        <v>0</v>
      </c>
      <c r="CA916" s="590">
        <f t="shared" si="3854"/>
        <v>0</v>
      </c>
      <c r="CB916" s="590">
        <f t="shared" si="3855"/>
        <v>0</v>
      </c>
      <c r="CC916" s="590">
        <f t="shared" si="3856"/>
        <v>0</v>
      </c>
      <c r="CD916" s="1321">
        <f t="shared" si="3882"/>
        <v>0</v>
      </c>
      <c r="CE916" s="1322">
        <f t="shared" si="3883"/>
        <v>0</v>
      </c>
      <c r="CF916" s="1322">
        <f t="shared" si="3883"/>
        <v>0</v>
      </c>
      <c r="CG916" s="1322">
        <f t="shared" si="3883"/>
        <v>0</v>
      </c>
      <c r="CH916" s="1322">
        <f t="shared" si="3883"/>
        <v>0</v>
      </c>
      <c r="CI916" s="1323">
        <f t="shared" si="3883"/>
        <v>0</v>
      </c>
      <c r="CJ916" s="1322">
        <f t="shared" si="3883"/>
        <v>0</v>
      </c>
      <c r="CK916" s="1322">
        <f t="shared" si="3883"/>
        <v>0</v>
      </c>
      <c r="CL916" s="1322">
        <f t="shared" si="3883"/>
        <v>0</v>
      </c>
      <c r="CM916" s="1322">
        <f t="shared" si="3883"/>
        <v>0</v>
      </c>
      <c r="CN916" s="1321">
        <f t="shared" si="3883"/>
        <v>0</v>
      </c>
      <c r="CO916" s="542" t="str">
        <f t="shared" si="3858"/>
        <v/>
      </c>
      <c r="CP916" s="543" t="str">
        <f t="shared" si="3859"/>
        <v/>
      </c>
      <c r="CQ916" s="543">
        <f t="shared" si="3860"/>
        <v>0</v>
      </c>
      <c r="CR916" s="543">
        <f t="shared" si="3861"/>
        <v>0</v>
      </c>
      <c r="CS916" s="543">
        <f t="shared" si="3862"/>
        <v>0</v>
      </c>
      <c r="CT916" s="543">
        <f t="shared" si="3863"/>
        <v>0</v>
      </c>
      <c r="CU916" s="544">
        <f t="shared" si="3864"/>
        <v>0</v>
      </c>
      <c r="CV916" s="544">
        <f t="shared" si="3865"/>
        <v>0</v>
      </c>
      <c r="CW916" s="544">
        <f t="shared" si="3866"/>
        <v>0</v>
      </c>
      <c r="CX916" s="543">
        <f t="shared" si="3867"/>
        <v>0</v>
      </c>
      <c r="CY916" s="543">
        <f t="shared" si="3868"/>
        <v>0</v>
      </c>
      <c r="CZ916" s="543">
        <f t="shared" si="3869"/>
        <v>0</v>
      </c>
      <c r="DA916" s="543">
        <f t="shared" si="3870"/>
        <v>0</v>
      </c>
      <c r="DB916" s="543" t="str">
        <f t="shared" si="3871"/>
        <v/>
      </c>
      <c r="DC916" s="542" t="str">
        <f t="shared" si="3872"/>
        <v/>
      </c>
      <c r="DD916" s="541" t="str">
        <f t="shared" si="3873"/>
        <v/>
      </c>
      <c r="DE916" s="645">
        <f t="shared" si="3874"/>
        <v>17</v>
      </c>
      <c r="DF916" s="99">
        <f t="shared" si="3875"/>
        <v>11</v>
      </c>
      <c r="DG916" s="99">
        <f t="shared" si="3876"/>
        <v>11</v>
      </c>
      <c r="DH916" s="99">
        <f t="shared" si="3877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9"/>
      <c r="DR916" s="476"/>
    </row>
    <row r="917" spans="1:122" s="478" customFormat="1" ht="15.75" customHeight="1">
      <c r="A917" s="610" t="str">
        <f>A221</f>
        <v>Pig sales: no sold</v>
      </c>
      <c r="B917" s="789">
        <f t="shared" ref="B917:R917" si="3928">SUM(B223)</f>
        <v>0</v>
      </c>
      <c r="C917" s="789">
        <f t="shared" si="3928"/>
        <v>0</v>
      </c>
      <c r="D917" s="789">
        <f t="shared" si="3928"/>
        <v>0</v>
      </c>
      <c r="E917" s="789">
        <f t="shared" si="3928"/>
        <v>0</v>
      </c>
      <c r="F917" s="789">
        <f t="shared" si="3928"/>
        <v>0</v>
      </c>
      <c r="G917" s="789">
        <f t="shared" si="3928"/>
        <v>0</v>
      </c>
      <c r="H917" s="789">
        <f t="shared" si="3928"/>
        <v>0</v>
      </c>
      <c r="I917" s="789">
        <f t="shared" si="3928"/>
        <v>0</v>
      </c>
      <c r="J917" s="789">
        <f t="shared" si="3928"/>
        <v>0</v>
      </c>
      <c r="K917" s="789">
        <f t="shared" si="3928"/>
        <v>0</v>
      </c>
      <c r="L917" s="789">
        <f t="shared" si="3928"/>
        <v>0</v>
      </c>
      <c r="M917" s="789">
        <f t="shared" si="3928"/>
        <v>0</v>
      </c>
      <c r="N917" s="789">
        <f t="shared" si="3928"/>
        <v>0</v>
      </c>
      <c r="O917" s="789">
        <f t="shared" si="3928"/>
        <v>0</v>
      </c>
      <c r="P917" s="789">
        <f t="shared" si="3928"/>
        <v>0</v>
      </c>
      <c r="Q917" s="789">
        <f t="shared" si="3928"/>
        <v>0</v>
      </c>
      <c r="R917" s="789">
        <f t="shared" si="3928"/>
        <v>0</v>
      </c>
      <c r="S917" s="788"/>
      <c r="T917" s="789">
        <f t="shared" ref="T917:AD917" si="3929">SUM(T223)</f>
        <v>0</v>
      </c>
      <c r="U917" s="789">
        <f t="shared" si="3929"/>
        <v>0</v>
      </c>
      <c r="V917" s="789">
        <f t="shared" si="3929"/>
        <v>0</v>
      </c>
      <c r="W917" s="789">
        <f t="shared" si="3929"/>
        <v>0</v>
      </c>
      <c r="X917" s="789">
        <f t="shared" si="3929"/>
        <v>0</v>
      </c>
      <c r="Y917" s="789">
        <f t="shared" si="3929"/>
        <v>0</v>
      </c>
      <c r="Z917" s="789">
        <f t="shared" si="3929"/>
        <v>0</v>
      </c>
      <c r="AA917" s="789">
        <f t="shared" si="3929"/>
        <v>0</v>
      </c>
      <c r="AB917" s="789">
        <f t="shared" si="3929"/>
        <v>0</v>
      </c>
      <c r="AC917" s="789">
        <f t="shared" si="3929"/>
        <v>0</v>
      </c>
      <c r="AD917" s="789">
        <f t="shared" si="3929"/>
        <v>0</v>
      </c>
      <c r="AE917" s="789"/>
      <c r="AF917" s="789"/>
      <c r="AG917" s="789"/>
      <c r="AH917" s="789"/>
      <c r="AI917" s="789"/>
      <c r="AJ917" s="789"/>
      <c r="AK917" s="788"/>
      <c r="AL917" s="789">
        <f t="shared" ref="AL917:AV917" si="3930">SUM(AL223)</f>
        <v>0</v>
      </c>
      <c r="AM917" s="789">
        <f t="shared" si="3930"/>
        <v>0</v>
      </c>
      <c r="AN917" s="789">
        <f t="shared" si="3930"/>
        <v>0</v>
      </c>
      <c r="AO917" s="789">
        <f t="shared" si="3930"/>
        <v>0</v>
      </c>
      <c r="AP917" s="789">
        <f t="shared" si="3930"/>
        <v>0</v>
      </c>
      <c r="AQ917" s="789">
        <f t="shared" si="3930"/>
        <v>0</v>
      </c>
      <c r="AR917" s="789">
        <f t="shared" si="3930"/>
        <v>0</v>
      </c>
      <c r="AS917" s="789">
        <f t="shared" si="3930"/>
        <v>0</v>
      </c>
      <c r="AT917" s="789">
        <f t="shared" si="3930"/>
        <v>0</v>
      </c>
      <c r="AU917" s="789">
        <f t="shared" si="3930"/>
        <v>0</v>
      </c>
      <c r="AV917" s="789">
        <f t="shared" si="3930"/>
        <v>0</v>
      </c>
      <c r="AW917" s="789"/>
      <c r="AX917" s="789"/>
      <c r="AY917" s="789"/>
      <c r="AZ917" s="789"/>
      <c r="BA917" s="789"/>
      <c r="BB917" s="789"/>
      <c r="BC917" s="788"/>
      <c r="BD917" s="789">
        <f t="shared" ref="BD917:BN917" si="3931">SUM(BD223)</f>
        <v>0</v>
      </c>
      <c r="BE917" s="789">
        <f t="shared" si="3931"/>
        <v>0</v>
      </c>
      <c r="BF917" s="789">
        <f t="shared" si="3931"/>
        <v>0</v>
      </c>
      <c r="BG917" s="789">
        <f t="shared" si="3931"/>
        <v>0</v>
      </c>
      <c r="BH917" s="789">
        <f t="shared" si="3931"/>
        <v>0</v>
      </c>
      <c r="BI917" s="789">
        <f t="shared" si="3931"/>
        <v>0</v>
      </c>
      <c r="BJ917" s="789">
        <f t="shared" si="3931"/>
        <v>0</v>
      </c>
      <c r="BK917" s="789">
        <f t="shared" si="3931"/>
        <v>0</v>
      </c>
      <c r="BL917" s="789">
        <f t="shared" si="3931"/>
        <v>0</v>
      </c>
      <c r="BM917" s="789">
        <f t="shared" si="3931"/>
        <v>0</v>
      </c>
      <c r="BN917" s="789">
        <f t="shared" si="3931"/>
        <v>0</v>
      </c>
      <c r="BO917" s="789"/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853"/>
        <v>0</v>
      </c>
      <c r="CA917" s="590">
        <f t="shared" si="3854"/>
        <v>0</v>
      </c>
      <c r="CB917" s="590">
        <f t="shared" si="3855"/>
        <v>0</v>
      </c>
      <c r="CC917" s="590">
        <f t="shared" si="3856"/>
        <v>0</v>
      </c>
      <c r="CD917" s="1321">
        <f t="shared" si="3882"/>
        <v>0</v>
      </c>
      <c r="CE917" s="1322">
        <f t="shared" si="3883"/>
        <v>0</v>
      </c>
      <c r="CF917" s="1322">
        <f t="shared" si="3883"/>
        <v>0</v>
      </c>
      <c r="CG917" s="1322">
        <f t="shared" si="3883"/>
        <v>0</v>
      </c>
      <c r="CH917" s="1322">
        <f t="shared" si="3883"/>
        <v>0</v>
      </c>
      <c r="CI917" s="1323">
        <f t="shared" si="3883"/>
        <v>0</v>
      </c>
      <c r="CJ917" s="1322">
        <f t="shared" si="3883"/>
        <v>0</v>
      </c>
      <c r="CK917" s="1322">
        <f t="shared" si="3883"/>
        <v>0</v>
      </c>
      <c r="CL917" s="1322">
        <f t="shared" si="3883"/>
        <v>0</v>
      </c>
      <c r="CM917" s="1322">
        <f t="shared" si="3883"/>
        <v>0</v>
      </c>
      <c r="CN917" s="1321">
        <f t="shared" si="3883"/>
        <v>0</v>
      </c>
      <c r="CO917" s="542" t="str">
        <f t="shared" si="3858"/>
        <v/>
      </c>
      <c r="CP917" s="543" t="str">
        <f t="shared" si="3859"/>
        <v/>
      </c>
      <c r="CQ917" s="543">
        <f t="shared" si="3860"/>
        <v>0</v>
      </c>
      <c r="CR917" s="543">
        <f t="shared" si="3861"/>
        <v>0</v>
      </c>
      <c r="CS917" s="543">
        <f t="shared" si="3862"/>
        <v>0</v>
      </c>
      <c r="CT917" s="543">
        <f t="shared" si="3863"/>
        <v>0</v>
      </c>
      <c r="CU917" s="544">
        <f t="shared" si="3864"/>
        <v>0</v>
      </c>
      <c r="CV917" s="544">
        <f t="shared" si="3865"/>
        <v>0</v>
      </c>
      <c r="CW917" s="544">
        <f t="shared" si="3866"/>
        <v>0</v>
      </c>
      <c r="CX917" s="543">
        <f t="shared" si="3867"/>
        <v>0</v>
      </c>
      <c r="CY917" s="543">
        <f t="shared" si="3868"/>
        <v>0</v>
      </c>
      <c r="CZ917" s="543">
        <f t="shared" si="3869"/>
        <v>0</v>
      </c>
      <c r="DA917" s="543">
        <f t="shared" si="3870"/>
        <v>0</v>
      </c>
      <c r="DB917" s="543" t="str">
        <f t="shared" si="3871"/>
        <v/>
      </c>
      <c r="DC917" s="542" t="str">
        <f t="shared" si="3872"/>
        <v/>
      </c>
      <c r="DD917" s="541" t="str">
        <f t="shared" si="3873"/>
        <v/>
      </c>
      <c r="DE917" s="645">
        <f t="shared" si="3874"/>
        <v>17</v>
      </c>
      <c r="DF917" s="99">
        <f t="shared" si="3875"/>
        <v>11</v>
      </c>
      <c r="DG917" s="99">
        <f t="shared" si="3876"/>
        <v>11</v>
      </c>
      <c r="DH917" s="99">
        <f t="shared" si="3877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9"/>
      <c r="DR917" s="476"/>
    </row>
    <row r="918" spans="1:122" s="478" customFormat="1" ht="15.75" customHeight="1">
      <c r="A918" s="610" t="str">
        <f>A224</f>
        <v>Other: quantity</v>
      </c>
      <c r="B918" s="789">
        <f t="shared" ref="B918:R918" si="3932">SUM(B226)</f>
        <v>0</v>
      </c>
      <c r="C918" s="789">
        <f t="shared" si="3932"/>
        <v>0</v>
      </c>
      <c r="D918" s="789">
        <f t="shared" si="3932"/>
        <v>0</v>
      </c>
      <c r="E918" s="789">
        <f t="shared" si="3932"/>
        <v>0</v>
      </c>
      <c r="F918" s="789">
        <f t="shared" si="3932"/>
        <v>0</v>
      </c>
      <c r="G918" s="789">
        <f t="shared" si="3932"/>
        <v>0</v>
      </c>
      <c r="H918" s="789">
        <f t="shared" si="3932"/>
        <v>0</v>
      </c>
      <c r="I918" s="789">
        <f t="shared" si="3932"/>
        <v>0</v>
      </c>
      <c r="J918" s="789">
        <f t="shared" si="3932"/>
        <v>0</v>
      </c>
      <c r="K918" s="789">
        <f t="shared" si="3932"/>
        <v>0</v>
      </c>
      <c r="L918" s="789">
        <f t="shared" si="3932"/>
        <v>0</v>
      </c>
      <c r="M918" s="789">
        <f t="shared" si="3932"/>
        <v>0</v>
      </c>
      <c r="N918" s="789">
        <f t="shared" si="3932"/>
        <v>0</v>
      </c>
      <c r="O918" s="789">
        <f t="shared" si="3932"/>
        <v>0</v>
      </c>
      <c r="P918" s="789">
        <f t="shared" si="3932"/>
        <v>0</v>
      </c>
      <c r="Q918" s="789">
        <f t="shared" si="3932"/>
        <v>0</v>
      </c>
      <c r="R918" s="789">
        <f t="shared" si="3932"/>
        <v>0</v>
      </c>
      <c r="S918" s="788"/>
      <c r="T918" s="789">
        <f t="shared" ref="T918:AD918" si="3933">SUM(T226)</f>
        <v>0</v>
      </c>
      <c r="U918" s="789">
        <f t="shared" si="3933"/>
        <v>0</v>
      </c>
      <c r="V918" s="789">
        <f t="shared" si="3933"/>
        <v>0</v>
      </c>
      <c r="W918" s="789">
        <f t="shared" si="3933"/>
        <v>0</v>
      </c>
      <c r="X918" s="789">
        <f t="shared" si="3933"/>
        <v>0</v>
      </c>
      <c r="Y918" s="789">
        <f t="shared" si="3933"/>
        <v>0</v>
      </c>
      <c r="Z918" s="789">
        <f t="shared" si="3933"/>
        <v>0</v>
      </c>
      <c r="AA918" s="789">
        <f t="shared" si="3933"/>
        <v>0</v>
      </c>
      <c r="AB918" s="789">
        <f t="shared" si="3933"/>
        <v>0</v>
      </c>
      <c r="AC918" s="789">
        <f t="shared" si="3933"/>
        <v>0</v>
      </c>
      <c r="AD918" s="789">
        <f t="shared" si="3933"/>
        <v>0</v>
      </c>
      <c r="AE918" s="789"/>
      <c r="AF918" s="789"/>
      <c r="AG918" s="789"/>
      <c r="AH918" s="789"/>
      <c r="AI918" s="789"/>
      <c r="AJ918" s="789"/>
      <c r="AK918" s="788"/>
      <c r="AL918" s="789">
        <f t="shared" ref="AL918:AV918" si="3934">SUM(AL226)</f>
        <v>0</v>
      </c>
      <c r="AM918" s="789">
        <f t="shared" si="3934"/>
        <v>0</v>
      </c>
      <c r="AN918" s="789">
        <f t="shared" si="3934"/>
        <v>0</v>
      </c>
      <c r="AO918" s="789">
        <f t="shared" si="3934"/>
        <v>0</v>
      </c>
      <c r="AP918" s="789">
        <f t="shared" si="3934"/>
        <v>0</v>
      </c>
      <c r="AQ918" s="789">
        <f t="shared" si="3934"/>
        <v>0</v>
      </c>
      <c r="AR918" s="789">
        <f t="shared" si="3934"/>
        <v>0</v>
      </c>
      <c r="AS918" s="789">
        <f t="shared" si="3934"/>
        <v>0</v>
      </c>
      <c r="AT918" s="789">
        <f t="shared" si="3934"/>
        <v>0</v>
      </c>
      <c r="AU918" s="789">
        <f t="shared" si="3934"/>
        <v>0</v>
      </c>
      <c r="AV918" s="789">
        <f t="shared" si="3934"/>
        <v>0</v>
      </c>
      <c r="AW918" s="789"/>
      <c r="AX918" s="789"/>
      <c r="AY918" s="789"/>
      <c r="AZ918" s="789"/>
      <c r="BA918" s="789"/>
      <c r="BB918" s="789"/>
      <c r="BC918" s="788"/>
      <c r="BD918" s="789">
        <f t="shared" ref="BD918:BN918" si="3935">SUM(BD226)</f>
        <v>0</v>
      </c>
      <c r="BE918" s="789">
        <f t="shared" si="3935"/>
        <v>0</v>
      </c>
      <c r="BF918" s="789">
        <f t="shared" si="3935"/>
        <v>0</v>
      </c>
      <c r="BG918" s="789">
        <f t="shared" si="3935"/>
        <v>0</v>
      </c>
      <c r="BH918" s="789">
        <f t="shared" si="3935"/>
        <v>0</v>
      </c>
      <c r="BI918" s="789">
        <f t="shared" si="3935"/>
        <v>0</v>
      </c>
      <c r="BJ918" s="789">
        <f t="shared" si="3935"/>
        <v>0</v>
      </c>
      <c r="BK918" s="789">
        <f t="shared" si="3935"/>
        <v>0</v>
      </c>
      <c r="BL918" s="789">
        <f t="shared" si="3935"/>
        <v>0</v>
      </c>
      <c r="BM918" s="789">
        <f t="shared" si="3935"/>
        <v>0</v>
      </c>
      <c r="BN918" s="789">
        <f t="shared" si="3935"/>
        <v>0</v>
      </c>
      <c r="BO918" s="789"/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853"/>
        <v>0</v>
      </c>
      <c r="CA918" s="590">
        <f t="shared" si="3854"/>
        <v>0</v>
      </c>
      <c r="CB918" s="590">
        <f t="shared" si="3855"/>
        <v>0</v>
      </c>
      <c r="CC918" s="590">
        <f t="shared" si="3856"/>
        <v>0</v>
      </c>
      <c r="CD918" s="1321">
        <f t="shared" si="3882"/>
        <v>0</v>
      </c>
      <c r="CE918" s="1322">
        <f t="shared" si="3883"/>
        <v>0</v>
      </c>
      <c r="CF918" s="1322">
        <f t="shared" si="3883"/>
        <v>0</v>
      </c>
      <c r="CG918" s="1322">
        <f t="shared" si="3883"/>
        <v>0</v>
      </c>
      <c r="CH918" s="1322">
        <f t="shared" si="3883"/>
        <v>0</v>
      </c>
      <c r="CI918" s="1323">
        <f t="shared" si="3883"/>
        <v>0</v>
      </c>
      <c r="CJ918" s="1322">
        <f t="shared" si="3883"/>
        <v>0</v>
      </c>
      <c r="CK918" s="1322">
        <f t="shared" si="3883"/>
        <v>0</v>
      </c>
      <c r="CL918" s="1322">
        <f t="shared" si="3883"/>
        <v>0</v>
      </c>
      <c r="CM918" s="1322">
        <f t="shared" si="3883"/>
        <v>0</v>
      </c>
      <c r="CN918" s="1321">
        <f t="shared" si="3883"/>
        <v>0</v>
      </c>
      <c r="CO918" s="542" t="str">
        <f t="shared" si="3858"/>
        <v/>
      </c>
      <c r="CP918" s="543" t="str">
        <f t="shared" si="3859"/>
        <v/>
      </c>
      <c r="CQ918" s="543">
        <f t="shared" si="3860"/>
        <v>0</v>
      </c>
      <c r="CR918" s="543">
        <f t="shared" si="3861"/>
        <v>0</v>
      </c>
      <c r="CS918" s="543">
        <f t="shared" si="3862"/>
        <v>0</v>
      </c>
      <c r="CT918" s="543">
        <f t="shared" si="3863"/>
        <v>0</v>
      </c>
      <c r="CU918" s="544">
        <f t="shared" si="3864"/>
        <v>0</v>
      </c>
      <c r="CV918" s="544">
        <f t="shared" si="3865"/>
        <v>0</v>
      </c>
      <c r="CW918" s="544">
        <f t="shared" si="3866"/>
        <v>0</v>
      </c>
      <c r="CX918" s="543">
        <f t="shared" si="3867"/>
        <v>0</v>
      </c>
      <c r="CY918" s="543">
        <f t="shared" si="3868"/>
        <v>0</v>
      </c>
      <c r="CZ918" s="543">
        <f t="shared" si="3869"/>
        <v>0</v>
      </c>
      <c r="DA918" s="543">
        <f t="shared" si="3870"/>
        <v>0</v>
      </c>
      <c r="DB918" s="543" t="str">
        <f t="shared" si="3871"/>
        <v/>
      </c>
      <c r="DC918" s="542" t="str">
        <f t="shared" si="3872"/>
        <v/>
      </c>
      <c r="DD918" s="541" t="str">
        <f t="shared" si="3873"/>
        <v/>
      </c>
      <c r="DE918" s="645">
        <f t="shared" si="3874"/>
        <v>17</v>
      </c>
      <c r="DF918" s="99">
        <f t="shared" si="3875"/>
        <v>11</v>
      </c>
      <c r="DG918" s="99">
        <f t="shared" si="3876"/>
        <v>11</v>
      </c>
      <c r="DH918" s="99">
        <f t="shared" si="3877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9"/>
      <c r="DR918" s="476"/>
    </row>
    <row r="919" spans="1:122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7"/>
      <c r="CE919" s="1328"/>
      <c r="CF919" s="1328"/>
      <c r="CG919" s="1328"/>
      <c r="CH919" s="1328"/>
      <c r="CI919" s="1328"/>
      <c r="CJ919" s="1328"/>
      <c r="CK919" s="1328"/>
      <c r="CL919" s="1328"/>
      <c r="CM919" s="1328"/>
      <c r="CN919" s="1327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9"/>
      <c r="DR919" s="476"/>
    </row>
    <row r="920" spans="1:122" s="478" customFormat="1" ht="15.75" customHeight="1">
      <c r="A920" s="798" t="str">
        <f>A184</f>
        <v>Camel sales - export: no. sold</v>
      </c>
      <c r="B920" s="789">
        <f t="shared" ref="B920:R920" si="3936">SUM(B186)</f>
        <v>0</v>
      </c>
      <c r="C920" s="789">
        <f t="shared" si="3936"/>
        <v>0</v>
      </c>
      <c r="D920" s="789">
        <f t="shared" si="3936"/>
        <v>0</v>
      </c>
      <c r="E920" s="789">
        <f t="shared" si="3936"/>
        <v>0</v>
      </c>
      <c r="F920" s="789">
        <f t="shared" si="3936"/>
        <v>0</v>
      </c>
      <c r="G920" s="789">
        <f t="shared" si="3936"/>
        <v>0</v>
      </c>
      <c r="H920" s="789">
        <f t="shared" si="3936"/>
        <v>0</v>
      </c>
      <c r="I920" s="789">
        <f t="shared" si="3936"/>
        <v>0</v>
      </c>
      <c r="J920" s="789">
        <f t="shared" si="3936"/>
        <v>0</v>
      </c>
      <c r="K920" s="789">
        <f t="shared" si="3936"/>
        <v>0</v>
      </c>
      <c r="L920" s="789">
        <f t="shared" si="3936"/>
        <v>0</v>
      </c>
      <c r="M920" s="789">
        <f t="shared" si="3936"/>
        <v>0</v>
      </c>
      <c r="N920" s="789">
        <f t="shared" si="3936"/>
        <v>0</v>
      </c>
      <c r="O920" s="789">
        <f t="shared" si="3936"/>
        <v>0</v>
      </c>
      <c r="P920" s="789">
        <f t="shared" si="3936"/>
        <v>0</v>
      </c>
      <c r="Q920" s="789">
        <f t="shared" si="3936"/>
        <v>0</v>
      </c>
      <c r="R920" s="789">
        <f t="shared" si="3936"/>
        <v>0</v>
      </c>
      <c r="S920" s="788"/>
      <c r="T920" s="789">
        <f t="shared" ref="T920:AD920" si="3937">SUM(T186)</f>
        <v>0</v>
      </c>
      <c r="U920" s="789">
        <f t="shared" si="3937"/>
        <v>0</v>
      </c>
      <c r="V920" s="789">
        <f t="shared" si="3937"/>
        <v>0</v>
      </c>
      <c r="W920" s="789">
        <f t="shared" si="3937"/>
        <v>0</v>
      </c>
      <c r="X920" s="789">
        <f t="shared" si="3937"/>
        <v>0</v>
      </c>
      <c r="Y920" s="789">
        <f t="shared" si="3937"/>
        <v>0</v>
      </c>
      <c r="Z920" s="789">
        <f t="shared" si="3937"/>
        <v>0</v>
      </c>
      <c r="AA920" s="789">
        <f t="shared" si="3937"/>
        <v>0</v>
      </c>
      <c r="AB920" s="789">
        <f t="shared" si="3937"/>
        <v>0</v>
      </c>
      <c r="AC920" s="789">
        <f t="shared" si="3937"/>
        <v>0</v>
      </c>
      <c r="AD920" s="789">
        <f t="shared" si="3937"/>
        <v>0</v>
      </c>
      <c r="AE920" s="789"/>
      <c r="AF920" s="789"/>
      <c r="AG920" s="789"/>
      <c r="AH920" s="789"/>
      <c r="AI920" s="789"/>
      <c r="AJ920" s="789"/>
      <c r="AK920" s="788"/>
      <c r="AL920" s="789">
        <f t="shared" ref="AL920:AV920" si="3938">SUM(AL186)</f>
        <v>0</v>
      </c>
      <c r="AM920" s="789">
        <f t="shared" si="3938"/>
        <v>0</v>
      </c>
      <c r="AN920" s="789">
        <f t="shared" si="3938"/>
        <v>0</v>
      </c>
      <c r="AO920" s="789">
        <f t="shared" si="3938"/>
        <v>0</v>
      </c>
      <c r="AP920" s="789">
        <f t="shared" si="3938"/>
        <v>0</v>
      </c>
      <c r="AQ920" s="789">
        <f t="shared" si="3938"/>
        <v>0</v>
      </c>
      <c r="AR920" s="789">
        <f t="shared" si="3938"/>
        <v>0</v>
      </c>
      <c r="AS920" s="789">
        <f t="shared" si="3938"/>
        <v>0</v>
      </c>
      <c r="AT920" s="789">
        <f t="shared" si="3938"/>
        <v>0</v>
      </c>
      <c r="AU920" s="789">
        <f t="shared" si="3938"/>
        <v>0</v>
      </c>
      <c r="AV920" s="789">
        <f t="shared" si="3938"/>
        <v>0</v>
      </c>
      <c r="AW920" s="789"/>
      <c r="AX920" s="789"/>
      <c r="AY920" s="789"/>
      <c r="AZ920" s="789"/>
      <c r="BA920" s="789"/>
      <c r="BB920" s="789"/>
      <c r="BC920" s="788"/>
      <c r="BD920" s="789">
        <f t="shared" ref="BD920:BN920" si="3939">SUM(BD186)</f>
        <v>0</v>
      </c>
      <c r="BE920" s="789">
        <f t="shared" si="3939"/>
        <v>0</v>
      </c>
      <c r="BF920" s="789">
        <f t="shared" si="3939"/>
        <v>0</v>
      </c>
      <c r="BG920" s="789">
        <f t="shared" si="3939"/>
        <v>0</v>
      </c>
      <c r="BH920" s="789">
        <f t="shared" si="3939"/>
        <v>0</v>
      </c>
      <c r="BI920" s="789">
        <f t="shared" si="3939"/>
        <v>0</v>
      </c>
      <c r="BJ920" s="789">
        <f t="shared" si="3939"/>
        <v>0</v>
      </c>
      <c r="BK920" s="789">
        <f t="shared" si="3939"/>
        <v>0</v>
      </c>
      <c r="BL920" s="789">
        <f t="shared" si="3939"/>
        <v>0</v>
      </c>
      <c r="BM920" s="789">
        <f t="shared" si="3939"/>
        <v>0</v>
      </c>
      <c r="BN920" s="789">
        <f t="shared" si="3939"/>
        <v>0</v>
      </c>
      <c r="BO920" s="789"/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940">IF(DE920&lt;3,"",(SUM(B920:R920)-MIN(B920:R920)-MAX(B920:R920))/(DE920-2))</f>
        <v>0</v>
      </c>
      <c r="CA920" s="590">
        <f t="shared" ref="CA920:CA929" si="3941">IF(DF920&lt;3,"",(SUM(T920:AJ920)-MIN(T920:AJ920)-MAX(T920:AJ920))/(DF920-2))</f>
        <v>0</v>
      </c>
      <c r="CB920" s="590">
        <f t="shared" ref="CB920:CB929" si="3942">IF(DG920&lt;3,"",(SUM(AL920:BB920)-MIN(AL920:BB920)-MAX(AL920:BB920))/(DG920-2))</f>
        <v>0</v>
      </c>
      <c r="CC920" s="590">
        <f t="shared" ref="CC920:CC929" si="3943">IF(DH920&lt;3,"",(SUM(BD920:BT920)-MIN(BD920:BT920)-MAX(BD920:BT920))/(DH920-2))</f>
        <v>0</v>
      </c>
      <c r="CD920" s="1321">
        <f t="shared" ref="CD920:CN920" si="39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3944"/>
        <v>0</v>
      </c>
      <c r="CF920" s="1322">
        <f t="shared" si="3944"/>
        <v>0</v>
      </c>
      <c r="CG920" s="1322">
        <f t="shared" si="3944"/>
        <v>0</v>
      </c>
      <c r="CH920" s="1322">
        <f t="shared" si="3944"/>
        <v>0</v>
      </c>
      <c r="CI920" s="1323">
        <f t="shared" si="3944"/>
        <v>0</v>
      </c>
      <c r="CJ920" s="1322">
        <f t="shared" si="3944"/>
        <v>0</v>
      </c>
      <c r="CK920" s="1322">
        <f t="shared" si="3944"/>
        <v>0</v>
      </c>
      <c r="CL920" s="1322">
        <f t="shared" si="3944"/>
        <v>0</v>
      </c>
      <c r="CM920" s="1322">
        <f t="shared" si="3944"/>
        <v>0</v>
      </c>
      <c r="CN920" s="1321">
        <f t="shared" si="3944"/>
        <v>0</v>
      </c>
      <c r="CO920" s="542" t="str">
        <f t="shared" ref="CO920:CO929" si="394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4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4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4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5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5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5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961">COUNT(B920:R920)</f>
        <v>17</v>
      </c>
      <c r="DF920" s="99">
        <f t="shared" ref="DF920:DF929" si="3962">COUNT(T920:AJ920)</f>
        <v>11</v>
      </c>
      <c r="DG920" s="99">
        <f t="shared" ref="DG920:DG929" si="3963">COUNT(AL920:BB920)</f>
        <v>11</v>
      </c>
      <c r="DH920" s="99">
        <f t="shared" ref="DH920:DH929" si="3964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9"/>
      <c r="DR920" s="476"/>
    </row>
    <row r="921" spans="1:122" s="478" customFormat="1" ht="15.75" customHeight="1">
      <c r="A921" s="610" t="str">
        <f>A187</f>
        <v>Camel sales - local: no. sold</v>
      </c>
      <c r="B921" s="789">
        <f t="shared" ref="B921:R921" si="3965">SUM(B189)</f>
        <v>0</v>
      </c>
      <c r="C921" s="789">
        <f t="shared" si="3965"/>
        <v>0</v>
      </c>
      <c r="D921" s="789">
        <f t="shared" si="3965"/>
        <v>0</v>
      </c>
      <c r="E921" s="789">
        <f t="shared" si="3965"/>
        <v>0</v>
      </c>
      <c r="F921" s="789">
        <f t="shared" si="3965"/>
        <v>0</v>
      </c>
      <c r="G921" s="789">
        <f t="shared" si="3965"/>
        <v>0</v>
      </c>
      <c r="H921" s="789">
        <f t="shared" si="3965"/>
        <v>0</v>
      </c>
      <c r="I921" s="789">
        <f t="shared" si="3965"/>
        <v>0</v>
      </c>
      <c r="J921" s="789">
        <f t="shared" si="3965"/>
        <v>0</v>
      </c>
      <c r="K921" s="789">
        <f t="shared" si="3965"/>
        <v>0</v>
      </c>
      <c r="L921" s="789">
        <f t="shared" si="3965"/>
        <v>0</v>
      </c>
      <c r="M921" s="789">
        <f t="shared" si="3965"/>
        <v>0</v>
      </c>
      <c r="N921" s="789">
        <f t="shared" si="3965"/>
        <v>0</v>
      </c>
      <c r="O921" s="789">
        <f t="shared" si="3965"/>
        <v>0</v>
      </c>
      <c r="P921" s="789">
        <f t="shared" si="3965"/>
        <v>0</v>
      </c>
      <c r="Q921" s="789">
        <f t="shared" si="3965"/>
        <v>0</v>
      </c>
      <c r="R921" s="789">
        <f t="shared" si="3965"/>
        <v>0</v>
      </c>
      <c r="S921" s="788"/>
      <c r="T921" s="789">
        <f t="shared" ref="T921:AD921" si="3966">SUM(T189)</f>
        <v>0</v>
      </c>
      <c r="U921" s="789">
        <f t="shared" si="3966"/>
        <v>0</v>
      </c>
      <c r="V921" s="789">
        <f t="shared" si="3966"/>
        <v>0</v>
      </c>
      <c r="W921" s="789">
        <f t="shared" si="3966"/>
        <v>0</v>
      </c>
      <c r="X921" s="789">
        <f t="shared" si="3966"/>
        <v>0</v>
      </c>
      <c r="Y921" s="789">
        <f t="shared" si="3966"/>
        <v>0</v>
      </c>
      <c r="Z921" s="789">
        <f t="shared" si="3966"/>
        <v>0</v>
      </c>
      <c r="AA921" s="789">
        <f t="shared" si="3966"/>
        <v>0</v>
      </c>
      <c r="AB921" s="789">
        <f t="shared" si="3966"/>
        <v>0</v>
      </c>
      <c r="AC921" s="789">
        <f t="shared" si="3966"/>
        <v>0</v>
      </c>
      <c r="AD921" s="789">
        <f t="shared" si="3966"/>
        <v>0</v>
      </c>
      <c r="AE921" s="789"/>
      <c r="AF921" s="789"/>
      <c r="AG921" s="789"/>
      <c r="AH921" s="789"/>
      <c r="AI921" s="789"/>
      <c r="AJ921" s="789"/>
      <c r="AK921" s="788"/>
      <c r="AL921" s="789">
        <f t="shared" ref="AL921:AV921" si="3967">SUM(AL189)</f>
        <v>0</v>
      </c>
      <c r="AM921" s="789">
        <f t="shared" si="3967"/>
        <v>0</v>
      </c>
      <c r="AN921" s="789">
        <f t="shared" si="3967"/>
        <v>0</v>
      </c>
      <c r="AO921" s="789">
        <f t="shared" si="3967"/>
        <v>0</v>
      </c>
      <c r="AP921" s="789">
        <f t="shared" si="3967"/>
        <v>0</v>
      </c>
      <c r="AQ921" s="789">
        <f t="shared" si="3967"/>
        <v>0</v>
      </c>
      <c r="AR921" s="789">
        <f t="shared" si="3967"/>
        <v>0</v>
      </c>
      <c r="AS921" s="789">
        <f t="shared" si="3967"/>
        <v>0</v>
      </c>
      <c r="AT921" s="789">
        <f t="shared" si="3967"/>
        <v>0</v>
      </c>
      <c r="AU921" s="789">
        <f t="shared" si="3967"/>
        <v>0</v>
      </c>
      <c r="AV921" s="789">
        <f t="shared" si="3967"/>
        <v>0</v>
      </c>
      <c r="AW921" s="789"/>
      <c r="AX921" s="789"/>
      <c r="AY921" s="789"/>
      <c r="AZ921" s="789"/>
      <c r="BA921" s="789"/>
      <c r="BB921" s="789"/>
      <c r="BC921" s="788"/>
      <c r="BD921" s="789">
        <f t="shared" ref="BD921:BN921" si="3968">SUM(BD189)</f>
        <v>0</v>
      </c>
      <c r="BE921" s="789">
        <f t="shared" si="3968"/>
        <v>0</v>
      </c>
      <c r="BF921" s="789">
        <f t="shared" si="3968"/>
        <v>0</v>
      </c>
      <c r="BG921" s="789">
        <f t="shared" si="3968"/>
        <v>0</v>
      </c>
      <c r="BH921" s="789">
        <f t="shared" si="3968"/>
        <v>0</v>
      </c>
      <c r="BI921" s="789">
        <f t="shared" si="3968"/>
        <v>0</v>
      </c>
      <c r="BJ921" s="789">
        <f t="shared" si="3968"/>
        <v>0</v>
      </c>
      <c r="BK921" s="789">
        <f t="shared" si="3968"/>
        <v>0</v>
      </c>
      <c r="BL921" s="789">
        <f t="shared" si="3968"/>
        <v>0</v>
      </c>
      <c r="BM921" s="789">
        <f t="shared" si="3968"/>
        <v>0</v>
      </c>
      <c r="BN921" s="789">
        <f t="shared" si="3968"/>
        <v>0</v>
      </c>
      <c r="BO921" s="789"/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940"/>
        <v>0</v>
      </c>
      <c r="CA921" s="590">
        <f t="shared" si="3941"/>
        <v>0</v>
      </c>
      <c r="CB921" s="590">
        <f t="shared" si="3942"/>
        <v>0</v>
      </c>
      <c r="CC921" s="590">
        <f t="shared" si="3943"/>
        <v>0</v>
      </c>
      <c r="CD921" s="1321">
        <f t="shared" ref="CD921:CD929" si="396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2">
        <f t="shared" ref="CE921:CN929" si="397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2">
        <f t="shared" si="3970"/>
        <v>0</v>
      </c>
      <c r="CG921" s="1322">
        <f t="shared" si="3970"/>
        <v>0</v>
      </c>
      <c r="CH921" s="1322">
        <f t="shared" si="3970"/>
        <v>0</v>
      </c>
      <c r="CI921" s="1323">
        <f t="shared" si="3970"/>
        <v>0</v>
      </c>
      <c r="CJ921" s="1322">
        <f t="shared" si="3970"/>
        <v>0</v>
      </c>
      <c r="CK921" s="1322">
        <f t="shared" si="3970"/>
        <v>0</v>
      </c>
      <c r="CL921" s="1322">
        <f t="shared" si="3970"/>
        <v>0</v>
      </c>
      <c r="CM921" s="1322">
        <f t="shared" si="3970"/>
        <v>0</v>
      </c>
      <c r="CN921" s="1321">
        <f t="shared" si="3970"/>
        <v>0</v>
      </c>
      <c r="CO921" s="542" t="str">
        <f t="shared" si="3945"/>
        <v/>
      </c>
      <c r="CP921" s="543" t="str">
        <f t="shared" si="3946"/>
        <v/>
      </c>
      <c r="CQ921" s="543">
        <f t="shared" si="3947"/>
        <v>0</v>
      </c>
      <c r="CR921" s="543">
        <f t="shared" si="3948"/>
        <v>0</v>
      </c>
      <c r="CS921" s="543">
        <f t="shared" si="3949"/>
        <v>0</v>
      </c>
      <c r="CT921" s="543">
        <f t="shared" si="3950"/>
        <v>0</v>
      </c>
      <c r="CU921" s="544">
        <f t="shared" si="3951"/>
        <v>0</v>
      </c>
      <c r="CV921" s="544">
        <f t="shared" si="3952"/>
        <v>0</v>
      </c>
      <c r="CW921" s="544">
        <f t="shared" si="3953"/>
        <v>0</v>
      </c>
      <c r="CX921" s="543">
        <f t="shared" si="3954"/>
        <v>0</v>
      </c>
      <c r="CY921" s="543">
        <f t="shared" si="3955"/>
        <v>0</v>
      </c>
      <c r="CZ921" s="543">
        <f t="shared" si="3956"/>
        <v>0</v>
      </c>
      <c r="DA921" s="543">
        <f t="shared" si="3957"/>
        <v>0</v>
      </c>
      <c r="DB921" s="543" t="str">
        <f t="shared" si="3958"/>
        <v/>
      </c>
      <c r="DC921" s="542" t="str">
        <f t="shared" si="3959"/>
        <v/>
      </c>
      <c r="DD921" s="541" t="str">
        <f t="shared" si="3960"/>
        <v/>
      </c>
      <c r="DE921" s="645">
        <f t="shared" si="3961"/>
        <v>17</v>
      </c>
      <c r="DF921" s="99">
        <f t="shared" si="3962"/>
        <v>11</v>
      </c>
      <c r="DG921" s="99">
        <f t="shared" si="3963"/>
        <v>11</v>
      </c>
      <c r="DH921" s="99">
        <f t="shared" si="3964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9"/>
      <c r="DR921" s="476"/>
    </row>
    <row r="922" spans="1:122" s="478" customFormat="1" ht="15.75" customHeight="1">
      <c r="A922" s="610" t="str">
        <f>A191</f>
        <v>Fattened Ox sales: no. sold</v>
      </c>
      <c r="B922" s="789">
        <f t="shared" ref="B922:R922" si="3971">SUM(B194)</f>
        <v>0</v>
      </c>
      <c r="C922" s="789">
        <f t="shared" si="3971"/>
        <v>0</v>
      </c>
      <c r="D922" s="789">
        <f t="shared" si="3971"/>
        <v>0</v>
      </c>
      <c r="E922" s="789">
        <f t="shared" si="3971"/>
        <v>0</v>
      </c>
      <c r="F922" s="789">
        <f t="shared" si="3971"/>
        <v>0</v>
      </c>
      <c r="G922" s="789">
        <f t="shared" si="3971"/>
        <v>0</v>
      </c>
      <c r="H922" s="789">
        <f t="shared" si="3971"/>
        <v>0</v>
      </c>
      <c r="I922" s="789">
        <f t="shared" si="3971"/>
        <v>0</v>
      </c>
      <c r="J922" s="789">
        <f t="shared" si="3971"/>
        <v>0</v>
      </c>
      <c r="K922" s="789">
        <f t="shared" si="3971"/>
        <v>0</v>
      </c>
      <c r="L922" s="789">
        <f t="shared" si="3971"/>
        <v>0</v>
      </c>
      <c r="M922" s="789">
        <f t="shared" si="3971"/>
        <v>0</v>
      </c>
      <c r="N922" s="789">
        <f t="shared" si="3971"/>
        <v>0</v>
      </c>
      <c r="O922" s="789">
        <f t="shared" si="3971"/>
        <v>0</v>
      </c>
      <c r="P922" s="789">
        <f t="shared" si="3971"/>
        <v>0</v>
      </c>
      <c r="Q922" s="789">
        <f t="shared" si="3971"/>
        <v>0</v>
      </c>
      <c r="R922" s="789">
        <f t="shared" si="3971"/>
        <v>0</v>
      </c>
      <c r="S922" s="788"/>
      <c r="T922" s="789">
        <f t="shared" ref="T922:AD922" si="3972">SUM(T194)</f>
        <v>0</v>
      </c>
      <c r="U922" s="789">
        <f t="shared" si="3972"/>
        <v>0</v>
      </c>
      <c r="V922" s="789">
        <f t="shared" si="3972"/>
        <v>0</v>
      </c>
      <c r="W922" s="789">
        <f t="shared" si="3972"/>
        <v>0</v>
      </c>
      <c r="X922" s="789">
        <f t="shared" si="3972"/>
        <v>0</v>
      </c>
      <c r="Y922" s="789">
        <f t="shared" si="3972"/>
        <v>0</v>
      </c>
      <c r="Z922" s="789">
        <f t="shared" si="3972"/>
        <v>0</v>
      </c>
      <c r="AA922" s="789">
        <f t="shared" si="3972"/>
        <v>0</v>
      </c>
      <c r="AB922" s="789">
        <f t="shared" si="3972"/>
        <v>0</v>
      </c>
      <c r="AC922" s="789">
        <f t="shared" si="3972"/>
        <v>0</v>
      </c>
      <c r="AD922" s="789">
        <f t="shared" si="3972"/>
        <v>0</v>
      </c>
      <c r="AE922" s="789"/>
      <c r="AF922" s="789"/>
      <c r="AG922" s="789"/>
      <c r="AH922" s="789"/>
      <c r="AI922" s="789"/>
      <c r="AJ922" s="789"/>
      <c r="AK922" s="788"/>
      <c r="AL922" s="789">
        <f t="shared" ref="AL922:AV922" si="3973">SUM(AL194)</f>
        <v>0</v>
      </c>
      <c r="AM922" s="789">
        <f t="shared" si="3973"/>
        <v>0</v>
      </c>
      <c r="AN922" s="789">
        <f t="shared" si="3973"/>
        <v>0</v>
      </c>
      <c r="AO922" s="789">
        <f t="shared" si="3973"/>
        <v>0</v>
      </c>
      <c r="AP922" s="789">
        <f t="shared" si="3973"/>
        <v>0</v>
      </c>
      <c r="AQ922" s="789">
        <f t="shared" si="3973"/>
        <v>0</v>
      </c>
      <c r="AR922" s="789">
        <f t="shared" si="3973"/>
        <v>0</v>
      </c>
      <c r="AS922" s="789">
        <f t="shared" si="3973"/>
        <v>0</v>
      </c>
      <c r="AT922" s="789">
        <f t="shared" si="3973"/>
        <v>0</v>
      </c>
      <c r="AU922" s="789">
        <f t="shared" si="3973"/>
        <v>0</v>
      </c>
      <c r="AV922" s="789">
        <f t="shared" si="3973"/>
        <v>0</v>
      </c>
      <c r="AW922" s="789"/>
      <c r="AX922" s="789"/>
      <c r="AY922" s="789"/>
      <c r="AZ922" s="789"/>
      <c r="BA922" s="789"/>
      <c r="BB922" s="789"/>
      <c r="BC922" s="788"/>
      <c r="BD922" s="789">
        <f t="shared" ref="BD922:BN922" si="3974">SUM(BD194)</f>
        <v>0</v>
      </c>
      <c r="BE922" s="789">
        <f t="shared" si="3974"/>
        <v>0</v>
      </c>
      <c r="BF922" s="789">
        <f t="shared" si="3974"/>
        <v>0</v>
      </c>
      <c r="BG922" s="789">
        <f t="shared" si="3974"/>
        <v>0</v>
      </c>
      <c r="BH922" s="789">
        <f t="shared" si="3974"/>
        <v>0</v>
      </c>
      <c r="BI922" s="789">
        <f t="shared" si="3974"/>
        <v>0</v>
      </c>
      <c r="BJ922" s="789">
        <f t="shared" si="3974"/>
        <v>0</v>
      </c>
      <c r="BK922" s="789">
        <f t="shared" si="3974"/>
        <v>0</v>
      </c>
      <c r="BL922" s="789">
        <f t="shared" si="3974"/>
        <v>0</v>
      </c>
      <c r="BM922" s="789">
        <f t="shared" si="3974"/>
        <v>0</v>
      </c>
      <c r="BN922" s="789">
        <f t="shared" si="3974"/>
        <v>0</v>
      </c>
      <c r="BO922" s="789"/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940"/>
        <v>0</v>
      </c>
      <c r="CA922" s="590">
        <f t="shared" si="3941"/>
        <v>0</v>
      </c>
      <c r="CB922" s="590">
        <f t="shared" si="3942"/>
        <v>0</v>
      </c>
      <c r="CC922" s="590">
        <f t="shared" si="3943"/>
        <v>0</v>
      </c>
      <c r="CD922" s="1321">
        <f t="shared" si="3969"/>
        <v>0</v>
      </c>
      <c r="CE922" s="1322">
        <f t="shared" si="3970"/>
        <v>0</v>
      </c>
      <c r="CF922" s="1322">
        <f t="shared" si="3970"/>
        <v>0</v>
      </c>
      <c r="CG922" s="1322">
        <f t="shared" si="3970"/>
        <v>0</v>
      </c>
      <c r="CH922" s="1322">
        <f t="shared" si="3970"/>
        <v>0</v>
      </c>
      <c r="CI922" s="1323">
        <f t="shared" si="3970"/>
        <v>0</v>
      </c>
      <c r="CJ922" s="1322">
        <f t="shared" si="3970"/>
        <v>0</v>
      </c>
      <c r="CK922" s="1322">
        <f t="shared" si="3970"/>
        <v>0</v>
      </c>
      <c r="CL922" s="1322">
        <f t="shared" si="3970"/>
        <v>0</v>
      </c>
      <c r="CM922" s="1322">
        <f t="shared" si="3970"/>
        <v>0</v>
      </c>
      <c r="CN922" s="1321">
        <f t="shared" si="3970"/>
        <v>0</v>
      </c>
      <c r="CO922" s="542" t="str">
        <f t="shared" si="3945"/>
        <v/>
      </c>
      <c r="CP922" s="543" t="str">
        <f t="shared" si="3946"/>
        <v/>
      </c>
      <c r="CQ922" s="543">
        <f t="shared" si="3947"/>
        <v>0</v>
      </c>
      <c r="CR922" s="543">
        <f t="shared" si="3948"/>
        <v>0</v>
      </c>
      <c r="CS922" s="543">
        <f t="shared" si="3949"/>
        <v>0</v>
      </c>
      <c r="CT922" s="543">
        <f t="shared" si="3950"/>
        <v>0</v>
      </c>
      <c r="CU922" s="544">
        <f t="shared" si="3951"/>
        <v>0</v>
      </c>
      <c r="CV922" s="544">
        <f t="shared" si="3952"/>
        <v>0</v>
      </c>
      <c r="CW922" s="544">
        <f t="shared" si="3953"/>
        <v>0</v>
      </c>
      <c r="CX922" s="543">
        <f t="shared" si="3954"/>
        <v>0</v>
      </c>
      <c r="CY922" s="543">
        <f t="shared" si="3955"/>
        <v>0</v>
      </c>
      <c r="CZ922" s="543">
        <f t="shared" si="3956"/>
        <v>0</v>
      </c>
      <c r="DA922" s="543">
        <f t="shared" si="3957"/>
        <v>0</v>
      </c>
      <c r="DB922" s="543" t="str">
        <f t="shared" si="3958"/>
        <v/>
      </c>
      <c r="DC922" s="542" t="str">
        <f t="shared" si="3959"/>
        <v/>
      </c>
      <c r="DD922" s="541" t="str">
        <f t="shared" si="3960"/>
        <v/>
      </c>
      <c r="DE922" s="645">
        <f t="shared" si="3961"/>
        <v>17</v>
      </c>
      <c r="DF922" s="99">
        <f t="shared" si="3962"/>
        <v>11</v>
      </c>
      <c r="DG922" s="99">
        <f t="shared" si="3963"/>
        <v>11</v>
      </c>
      <c r="DH922" s="99">
        <f t="shared" si="3964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9"/>
      <c r="DR922" s="476"/>
    </row>
    <row r="923" spans="1:122" s="478" customFormat="1" ht="15.75" customHeight="1">
      <c r="A923" s="610" t="str">
        <f>A195</f>
        <v>Cattle sales - export: no. sold</v>
      </c>
      <c r="B923" s="789">
        <f t="shared" ref="B923:R923" si="3975">SUM(B197)</f>
        <v>0</v>
      </c>
      <c r="C923" s="789">
        <f t="shared" si="3975"/>
        <v>0</v>
      </c>
      <c r="D923" s="789">
        <f t="shared" si="3975"/>
        <v>0</v>
      </c>
      <c r="E923" s="789">
        <f t="shared" si="3975"/>
        <v>0</v>
      </c>
      <c r="F923" s="789">
        <f t="shared" si="3975"/>
        <v>0</v>
      </c>
      <c r="G923" s="789">
        <f t="shared" si="3975"/>
        <v>0</v>
      </c>
      <c r="H923" s="789">
        <f t="shared" si="3975"/>
        <v>0</v>
      </c>
      <c r="I923" s="789">
        <f t="shared" si="3975"/>
        <v>0</v>
      </c>
      <c r="J923" s="789">
        <f t="shared" si="3975"/>
        <v>0</v>
      </c>
      <c r="K923" s="789">
        <f t="shared" si="3975"/>
        <v>0</v>
      </c>
      <c r="L923" s="789">
        <f t="shared" si="3975"/>
        <v>0</v>
      </c>
      <c r="M923" s="789">
        <f t="shared" si="3975"/>
        <v>0</v>
      </c>
      <c r="N923" s="789">
        <f t="shared" si="3975"/>
        <v>0</v>
      </c>
      <c r="O923" s="789">
        <f t="shared" si="3975"/>
        <v>0</v>
      </c>
      <c r="P923" s="789">
        <f t="shared" si="3975"/>
        <v>0</v>
      </c>
      <c r="Q923" s="789">
        <f t="shared" si="3975"/>
        <v>0</v>
      </c>
      <c r="R923" s="789">
        <f t="shared" si="3975"/>
        <v>0</v>
      </c>
      <c r="S923" s="788"/>
      <c r="T923" s="789">
        <f t="shared" ref="T923:AD923" si="3976">SUM(T197)</f>
        <v>0</v>
      </c>
      <c r="U923" s="789">
        <f t="shared" si="3976"/>
        <v>0</v>
      </c>
      <c r="V923" s="789">
        <f t="shared" si="3976"/>
        <v>0</v>
      </c>
      <c r="W923" s="789">
        <f t="shared" si="3976"/>
        <v>0</v>
      </c>
      <c r="X923" s="789">
        <f t="shared" si="3976"/>
        <v>0</v>
      </c>
      <c r="Y923" s="789">
        <f t="shared" si="3976"/>
        <v>0</v>
      </c>
      <c r="Z923" s="789">
        <f t="shared" si="3976"/>
        <v>0</v>
      </c>
      <c r="AA923" s="789">
        <f t="shared" si="3976"/>
        <v>0</v>
      </c>
      <c r="AB923" s="789">
        <f t="shared" si="3976"/>
        <v>0</v>
      </c>
      <c r="AC923" s="789">
        <f t="shared" si="3976"/>
        <v>0</v>
      </c>
      <c r="AD923" s="789">
        <f t="shared" si="3976"/>
        <v>0</v>
      </c>
      <c r="AE923" s="789"/>
      <c r="AF923" s="789"/>
      <c r="AG923" s="789"/>
      <c r="AH923" s="789"/>
      <c r="AI923" s="789"/>
      <c r="AJ923" s="789"/>
      <c r="AK923" s="788"/>
      <c r="AL923" s="789">
        <f t="shared" ref="AL923:AV923" si="3977">SUM(AL197)</f>
        <v>0</v>
      </c>
      <c r="AM923" s="789">
        <f t="shared" si="3977"/>
        <v>0</v>
      </c>
      <c r="AN923" s="789">
        <f t="shared" si="3977"/>
        <v>0</v>
      </c>
      <c r="AO923" s="789">
        <f t="shared" si="3977"/>
        <v>0</v>
      </c>
      <c r="AP923" s="789">
        <f t="shared" si="3977"/>
        <v>0</v>
      </c>
      <c r="AQ923" s="789">
        <f t="shared" si="3977"/>
        <v>0</v>
      </c>
      <c r="AR923" s="789">
        <f t="shared" si="3977"/>
        <v>0</v>
      </c>
      <c r="AS923" s="789">
        <f t="shared" si="3977"/>
        <v>0</v>
      </c>
      <c r="AT923" s="789">
        <f t="shared" si="3977"/>
        <v>0</v>
      </c>
      <c r="AU923" s="789">
        <f t="shared" si="3977"/>
        <v>0</v>
      </c>
      <c r="AV923" s="789">
        <f t="shared" si="3977"/>
        <v>0</v>
      </c>
      <c r="AW923" s="789"/>
      <c r="AX923" s="789"/>
      <c r="AY923" s="789"/>
      <c r="AZ923" s="789"/>
      <c r="BA923" s="789"/>
      <c r="BB923" s="789"/>
      <c r="BC923" s="788"/>
      <c r="BD923" s="789">
        <f t="shared" ref="BD923:BN923" si="3978">SUM(BD197)</f>
        <v>0</v>
      </c>
      <c r="BE923" s="789">
        <f t="shared" si="3978"/>
        <v>0</v>
      </c>
      <c r="BF923" s="789">
        <f t="shared" si="3978"/>
        <v>0</v>
      </c>
      <c r="BG923" s="789">
        <f t="shared" si="3978"/>
        <v>0</v>
      </c>
      <c r="BH923" s="789">
        <f t="shared" si="3978"/>
        <v>0</v>
      </c>
      <c r="BI923" s="789">
        <f t="shared" si="3978"/>
        <v>0</v>
      </c>
      <c r="BJ923" s="789">
        <f t="shared" si="3978"/>
        <v>0</v>
      </c>
      <c r="BK923" s="789">
        <f t="shared" si="3978"/>
        <v>0</v>
      </c>
      <c r="BL923" s="789">
        <f t="shared" si="3978"/>
        <v>0</v>
      </c>
      <c r="BM923" s="789">
        <f t="shared" si="3978"/>
        <v>0</v>
      </c>
      <c r="BN923" s="789">
        <f t="shared" si="3978"/>
        <v>0</v>
      </c>
      <c r="BO923" s="789"/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940"/>
        <v>0</v>
      </c>
      <c r="CA923" s="590">
        <f t="shared" si="3941"/>
        <v>0</v>
      </c>
      <c r="CB923" s="590">
        <f t="shared" si="3942"/>
        <v>0</v>
      </c>
      <c r="CC923" s="590">
        <f t="shared" si="3943"/>
        <v>0</v>
      </c>
      <c r="CD923" s="1321">
        <f t="shared" si="3969"/>
        <v>0</v>
      </c>
      <c r="CE923" s="1322">
        <f t="shared" si="3970"/>
        <v>0</v>
      </c>
      <c r="CF923" s="1322">
        <f t="shared" si="3970"/>
        <v>0</v>
      </c>
      <c r="CG923" s="1322">
        <f t="shared" si="3970"/>
        <v>0</v>
      </c>
      <c r="CH923" s="1322">
        <f t="shared" si="3970"/>
        <v>0</v>
      </c>
      <c r="CI923" s="1323">
        <f t="shared" si="3970"/>
        <v>0</v>
      </c>
      <c r="CJ923" s="1322">
        <f t="shared" si="3970"/>
        <v>0</v>
      </c>
      <c r="CK923" s="1322">
        <f t="shared" si="3970"/>
        <v>0</v>
      </c>
      <c r="CL923" s="1322">
        <f t="shared" si="3970"/>
        <v>0</v>
      </c>
      <c r="CM923" s="1322">
        <f t="shared" si="3970"/>
        <v>0</v>
      </c>
      <c r="CN923" s="1321">
        <f t="shared" si="3970"/>
        <v>0</v>
      </c>
      <c r="CO923" s="542" t="str">
        <f t="shared" si="3945"/>
        <v/>
      </c>
      <c r="CP923" s="543" t="str">
        <f t="shared" si="3946"/>
        <v/>
      </c>
      <c r="CQ923" s="543">
        <f t="shared" si="3947"/>
        <v>0</v>
      </c>
      <c r="CR923" s="543">
        <f t="shared" si="3948"/>
        <v>0</v>
      </c>
      <c r="CS923" s="543">
        <f t="shared" si="3949"/>
        <v>0</v>
      </c>
      <c r="CT923" s="543">
        <f t="shared" si="3950"/>
        <v>0</v>
      </c>
      <c r="CU923" s="544">
        <f t="shared" si="3951"/>
        <v>0</v>
      </c>
      <c r="CV923" s="544">
        <f t="shared" si="3952"/>
        <v>0</v>
      </c>
      <c r="CW923" s="544">
        <f t="shared" si="3953"/>
        <v>0</v>
      </c>
      <c r="CX923" s="543">
        <f t="shared" si="3954"/>
        <v>0</v>
      </c>
      <c r="CY923" s="543">
        <f t="shared" si="3955"/>
        <v>0</v>
      </c>
      <c r="CZ923" s="543">
        <f t="shared" si="3956"/>
        <v>0</v>
      </c>
      <c r="DA923" s="543">
        <f t="shared" si="3957"/>
        <v>0</v>
      </c>
      <c r="DB923" s="543" t="str">
        <f t="shared" si="3958"/>
        <v/>
      </c>
      <c r="DC923" s="542" t="str">
        <f t="shared" si="3959"/>
        <v/>
      </c>
      <c r="DD923" s="541" t="str">
        <f t="shared" si="3960"/>
        <v/>
      </c>
      <c r="DE923" s="645">
        <f t="shared" si="3961"/>
        <v>17</v>
      </c>
      <c r="DF923" s="99">
        <f t="shared" si="3962"/>
        <v>11</v>
      </c>
      <c r="DG923" s="99">
        <f t="shared" si="3963"/>
        <v>11</v>
      </c>
      <c r="DH923" s="99">
        <f t="shared" si="3964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9"/>
      <c r="DR923" s="476"/>
    </row>
    <row r="924" spans="1:122" s="478" customFormat="1" ht="15.75" customHeight="1">
      <c r="A924" s="610" t="str">
        <f>A198</f>
        <v>Cattle sales - local: no. sold</v>
      </c>
      <c r="B924" s="789">
        <f t="shared" ref="B924:R924" si="3979">SUM(B200)</f>
        <v>0</v>
      </c>
      <c r="C924" s="789">
        <f t="shared" si="3979"/>
        <v>0</v>
      </c>
      <c r="D924" s="789">
        <f t="shared" si="3979"/>
        <v>0</v>
      </c>
      <c r="E924" s="789">
        <f t="shared" si="3979"/>
        <v>0</v>
      </c>
      <c r="F924" s="789">
        <f t="shared" si="3979"/>
        <v>0</v>
      </c>
      <c r="G924" s="789">
        <f t="shared" si="3979"/>
        <v>0</v>
      </c>
      <c r="H924" s="789">
        <f t="shared" si="3979"/>
        <v>0</v>
      </c>
      <c r="I924" s="789">
        <f t="shared" si="3979"/>
        <v>0</v>
      </c>
      <c r="J924" s="789">
        <f t="shared" si="3979"/>
        <v>0</v>
      </c>
      <c r="K924" s="789">
        <f t="shared" si="3979"/>
        <v>0</v>
      </c>
      <c r="L924" s="789">
        <f t="shared" si="3979"/>
        <v>0</v>
      </c>
      <c r="M924" s="789">
        <f t="shared" si="3979"/>
        <v>0</v>
      </c>
      <c r="N924" s="789">
        <f t="shared" si="3979"/>
        <v>0</v>
      </c>
      <c r="O924" s="789">
        <f t="shared" si="3979"/>
        <v>0</v>
      </c>
      <c r="P924" s="789">
        <f t="shared" si="3979"/>
        <v>0</v>
      </c>
      <c r="Q924" s="789">
        <f t="shared" si="3979"/>
        <v>0</v>
      </c>
      <c r="R924" s="789">
        <f t="shared" si="3979"/>
        <v>0</v>
      </c>
      <c r="S924" s="788"/>
      <c r="T924" s="789">
        <f t="shared" ref="T924:AD924" si="3980">SUM(T200)</f>
        <v>0</v>
      </c>
      <c r="U924" s="789">
        <f t="shared" si="3980"/>
        <v>0</v>
      </c>
      <c r="V924" s="789">
        <f t="shared" si="3980"/>
        <v>0</v>
      </c>
      <c r="W924" s="789">
        <f t="shared" si="3980"/>
        <v>0</v>
      </c>
      <c r="X924" s="789">
        <f t="shared" si="3980"/>
        <v>0</v>
      </c>
      <c r="Y924" s="789">
        <f t="shared" si="3980"/>
        <v>0</v>
      </c>
      <c r="Z924" s="789">
        <f t="shared" si="3980"/>
        <v>0</v>
      </c>
      <c r="AA924" s="789">
        <f t="shared" si="3980"/>
        <v>0</v>
      </c>
      <c r="AB924" s="789">
        <f t="shared" si="3980"/>
        <v>0</v>
      </c>
      <c r="AC924" s="789">
        <f t="shared" si="3980"/>
        <v>0</v>
      </c>
      <c r="AD924" s="789">
        <f t="shared" si="3980"/>
        <v>0</v>
      </c>
      <c r="AE924" s="789"/>
      <c r="AF924" s="789"/>
      <c r="AG924" s="789"/>
      <c r="AH924" s="789"/>
      <c r="AI924" s="789"/>
      <c r="AJ924" s="789"/>
      <c r="AK924" s="788"/>
      <c r="AL924" s="789">
        <f t="shared" ref="AL924:AV924" si="3981">SUM(AL200)</f>
        <v>10000</v>
      </c>
      <c r="AM924" s="789">
        <f t="shared" si="3981"/>
        <v>6000</v>
      </c>
      <c r="AN924" s="789">
        <f t="shared" si="3981"/>
        <v>0</v>
      </c>
      <c r="AO924" s="789">
        <f t="shared" si="3981"/>
        <v>0</v>
      </c>
      <c r="AP924" s="789">
        <f t="shared" si="3981"/>
        <v>0</v>
      </c>
      <c r="AQ924" s="789">
        <f t="shared" si="3981"/>
        <v>0</v>
      </c>
      <c r="AR924" s="789">
        <f t="shared" si="3981"/>
        <v>14500</v>
      </c>
      <c r="AS924" s="789">
        <f t="shared" si="3981"/>
        <v>24000</v>
      </c>
      <c r="AT924" s="789">
        <f t="shared" si="3981"/>
        <v>0</v>
      </c>
      <c r="AU924" s="789">
        <f t="shared" si="3981"/>
        <v>0</v>
      </c>
      <c r="AV924" s="789">
        <f t="shared" si="3981"/>
        <v>0</v>
      </c>
      <c r="AW924" s="789"/>
      <c r="AX924" s="789"/>
      <c r="AY924" s="789"/>
      <c r="AZ924" s="789"/>
      <c r="BA924" s="789"/>
      <c r="BB924" s="789"/>
      <c r="BC924" s="788"/>
      <c r="BD924" s="789">
        <f t="shared" ref="BD924:BN924" si="3982">SUM(BD200)</f>
        <v>9000</v>
      </c>
      <c r="BE924" s="789">
        <f t="shared" si="3982"/>
        <v>0</v>
      </c>
      <c r="BF924" s="789">
        <f t="shared" si="3982"/>
        <v>0</v>
      </c>
      <c r="BG924" s="789">
        <f t="shared" si="3982"/>
        <v>17000</v>
      </c>
      <c r="BH924" s="789">
        <f t="shared" si="3982"/>
        <v>0</v>
      </c>
      <c r="BI924" s="789">
        <f t="shared" si="3982"/>
        <v>20000</v>
      </c>
      <c r="BJ924" s="789">
        <f t="shared" si="3982"/>
        <v>18000</v>
      </c>
      <c r="BK924" s="789">
        <f t="shared" si="3982"/>
        <v>0</v>
      </c>
      <c r="BL924" s="789">
        <f t="shared" si="3982"/>
        <v>18000</v>
      </c>
      <c r="BM924" s="789">
        <f t="shared" si="3982"/>
        <v>28000</v>
      </c>
      <c r="BN924" s="789">
        <f t="shared" si="3982"/>
        <v>8500</v>
      </c>
      <c r="BO924" s="789"/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0</v>
      </c>
      <c r="BX924" s="789">
        <f>SUM(BX200)</f>
        <v>3000</v>
      </c>
      <c r="BY924" s="789">
        <f>SUM(BY200)</f>
        <v>18000</v>
      </c>
      <c r="BZ924" s="590">
        <f t="shared" si="3940"/>
        <v>0</v>
      </c>
      <c r="CA924" s="590">
        <f t="shared" si="3941"/>
        <v>0</v>
      </c>
      <c r="CB924" s="590">
        <f t="shared" si="3942"/>
        <v>3388.8888888888887</v>
      </c>
      <c r="CC924" s="590">
        <f t="shared" si="3943"/>
        <v>10055.555555555555</v>
      </c>
      <c r="CD924" s="1321">
        <f t="shared" si="3969"/>
        <v>0</v>
      </c>
      <c r="CE924" s="1322">
        <f t="shared" si="3970"/>
        <v>0</v>
      </c>
      <c r="CF924" s="1322">
        <f t="shared" si="3970"/>
        <v>0</v>
      </c>
      <c r="CG924" s="1322">
        <f t="shared" si="3970"/>
        <v>0</v>
      </c>
      <c r="CH924" s="1322">
        <f t="shared" si="3970"/>
        <v>8500</v>
      </c>
      <c r="CI924" s="1323">
        <f t="shared" si="3970"/>
        <v>9000</v>
      </c>
      <c r="CJ924" s="1322">
        <f t="shared" si="3970"/>
        <v>17000</v>
      </c>
      <c r="CK924" s="1322">
        <f t="shared" si="3970"/>
        <v>18000</v>
      </c>
      <c r="CL924" s="1322">
        <f t="shared" si="3970"/>
        <v>18000</v>
      </c>
      <c r="CM924" s="1322">
        <f t="shared" si="3970"/>
        <v>20000</v>
      </c>
      <c r="CN924" s="1321">
        <f t="shared" si="3970"/>
        <v>28000</v>
      </c>
      <c r="CO924" s="542" t="str">
        <f t="shared" si="3945"/>
        <v/>
      </c>
      <c r="CP924" s="543" t="str">
        <f t="shared" si="3946"/>
        <v/>
      </c>
      <c r="CQ924" s="543">
        <f t="shared" si="3947"/>
        <v>0</v>
      </c>
      <c r="CR924" s="543">
        <f t="shared" si="3948"/>
        <v>0</v>
      </c>
      <c r="CS924" s="543">
        <f t="shared" si="3949"/>
        <v>0</v>
      </c>
      <c r="CT924" s="543">
        <f t="shared" si="3950"/>
        <v>0</v>
      </c>
      <c r="CU924" s="544">
        <f t="shared" si="3951"/>
        <v>8500</v>
      </c>
      <c r="CV924" s="544">
        <f t="shared" si="3952"/>
        <v>9000</v>
      </c>
      <c r="CW924" s="544">
        <f t="shared" si="3953"/>
        <v>17000</v>
      </c>
      <c r="CX924" s="543">
        <f t="shared" si="3954"/>
        <v>18000</v>
      </c>
      <c r="CY924" s="543">
        <f t="shared" si="3955"/>
        <v>18000</v>
      </c>
      <c r="CZ924" s="543">
        <f t="shared" si="3956"/>
        <v>20000</v>
      </c>
      <c r="DA924" s="543">
        <f t="shared" si="3957"/>
        <v>28000</v>
      </c>
      <c r="DB924" s="543" t="str">
        <f t="shared" si="3958"/>
        <v/>
      </c>
      <c r="DC924" s="542" t="str">
        <f t="shared" si="3959"/>
        <v/>
      </c>
      <c r="DD924" s="541" t="str">
        <f t="shared" si="3960"/>
        <v/>
      </c>
      <c r="DE924" s="645">
        <f t="shared" si="3961"/>
        <v>17</v>
      </c>
      <c r="DF924" s="99">
        <f t="shared" si="3962"/>
        <v>11</v>
      </c>
      <c r="DG924" s="99">
        <f t="shared" si="3963"/>
        <v>11</v>
      </c>
      <c r="DH924" s="99">
        <f t="shared" si="3964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9"/>
      <c r="DR924" s="476"/>
    </row>
    <row r="925" spans="1:122" s="478" customFormat="1" ht="15.75" customHeight="1">
      <c r="A925" s="610" t="str">
        <f>A202</f>
        <v>Goat sales - export: no. sold</v>
      </c>
      <c r="B925" s="789">
        <f t="shared" ref="B925:R925" si="3983">SUM(B204)</f>
        <v>0</v>
      </c>
      <c r="C925" s="789">
        <f t="shared" si="3983"/>
        <v>0</v>
      </c>
      <c r="D925" s="789">
        <f t="shared" si="3983"/>
        <v>0</v>
      </c>
      <c r="E925" s="789">
        <f t="shared" si="3983"/>
        <v>0</v>
      </c>
      <c r="F925" s="789">
        <f t="shared" si="3983"/>
        <v>0</v>
      </c>
      <c r="G925" s="789">
        <f t="shared" si="3983"/>
        <v>0</v>
      </c>
      <c r="H925" s="789">
        <f t="shared" si="3983"/>
        <v>0</v>
      </c>
      <c r="I925" s="789">
        <f t="shared" si="3983"/>
        <v>0</v>
      </c>
      <c r="J925" s="789">
        <f t="shared" si="3983"/>
        <v>0</v>
      </c>
      <c r="K925" s="789">
        <f t="shared" si="3983"/>
        <v>0</v>
      </c>
      <c r="L925" s="789">
        <f t="shared" si="3983"/>
        <v>0</v>
      </c>
      <c r="M925" s="789">
        <f t="shared" si="3983"/>
        <v>0</v>
      </c>
      <c r="N925" s="789">
        <f t="shared" si="3983"/>
        <v>0</v>
      </c>
      <c r="O925" s="789">
        <f t="shared" si="3983"/>
        <v>0</v>
      </c>
      <c r="P925" s="789">
        <f t="shared" si="3983"/>
        <v>0</v>
      </c>
      <c r="Q925" s="789">
        <f t="shared" si="3983"/>
        <v>0</v>
      </c>
      <c r="R925" s="789">
        <f t="shared" si="3983"/>
        <v>0</v>
      </c>
      <c r="S925" s="788"/>
      <c r="T925" s="789">
        <f t="shared" ref="T925:AD925" si="3984">SUM(T204)</f>
        <v>0</v>
      </c>
      <c r="U925" s="789">
        <f t="shared" si="3984"/>
        <v>0</v>
      </c>
      <c r="V925" s="789">
        <f t="shared" si="3984"/>
        <v>0</v>
      </c>
      <c r="W925" s="789">
        <f t="shared" si="3984"/>
        <v>0</v>
      </c>
      <c r="X925" s="789">
        <f t="shared" si="3984"/>
        <v>0</v>
      </c>
      <c r="Y925" s="789">
        <f t="shared" si="3984"/>
        <v>0</v>
      </c>
      <c r="Z925" s="789">
        <f t="shared" si="3984"/>
        <v>0</v>
      </c>
      <c r="AA925" s="789">
        <f t="shared" si="3984"/>
        <v>0</v>
      </c>
      <c r="AB925" s="789">
        <f t="shared" si="3984"/>
        <v>0</v>
      </c>
      <c r="AC925" s="789">
        <f t="shared" si="3984"/>
        <v>0</v>
      </c>
      <c r="AD925" s="789">
        <f t="shared" si="3984"/>
        <v>0</v>
      </c>
      <c r="AE925" s="789"/>
      <c r="AF925" s="789"/>
      <c r="AG925" s="789"/>
      <c r="AH925" s="789"/>
      <c r="AI925" s="789"/>
      <c r="AJ925" s="789"/>
      <c r="AK925" s="788"/>
      <c r="AL925" s="789">
        <f t="shared" ref="AL925:AV925" si="3985">SUM(AL204)</f>
        <v>0</v>
      </c>
      <c r="AM925" s="789">
        <f t="shared" si="3985"/>
        <v>0</v>
      </c>
      <c r="AN925" s="789">
        <f t="shared" si="3985"/>
        <v>0</v>
      </c>
      <c r="AO925" s="789">
        <f t="shared" si="3985"/>
        <v>0</v>
      </c>
      <c r="AP925" s="789">
        <f t="shared" si="3985"/>
        <v>0</v>
      </c>
      <c r="AQ925" s="789">
        <f t="shared" si="3985"/>
        <v>0</v>
      </c>
      <c r="AR925" s="789">
        <f t="shared" si="3985"/>
        <v>0</v>
      </c>
      <c r="AS925" s="789">
        <f t="shared" si="3985"/>
        <v>0</v>
      </c>
      <c r="AT925" s="789">
        <f t="shared" si="3985"/>
        <v>0</v>
      </c>
      <c r="AU925" s="789">
        <f t="shared" si="3985"/>
        <v>0</v>
      </c>
      <c r="AV925" s="789">
        <f t="shared" si="3985"/>
        <v>0</v>
      </c>
      <c r="AW925" s="789"/>
      <c r="AX925" s="789"/>
      <c r="AY925" s="789"/>
      <c r="AZ925" s="789"/>
      <c r="BA925" s="789"/>
      <c r="BB925" s="789"/>
      <c r="BC925" s="788"/>
      <c r="BD925" s="789">
        <f t="shared" ref="BD925:BN925" si="3986">SUM(BD204)</f>
        <v>0</v>
      </c>
      <c r="BE925" s="789">
        <f t="shared" si="3986"/>
        <v>0</v>
      </c>
      <c r="BF925" s="789">
        <f t="shared" si="3986"/>
        <v>0</v>
      </c>
      <c r="BG925" s="789">
        <f t="shared" si="3986"/>
        <v>0</v>
      </c>
      <c r="BH925" s="789">
        <f t="shared" si="3986"/>
        <v>0</v>
      </c>
      <c r="BI925" s="789">
        <f t="shared" si="3986"/>
        <v>0</v>
      </c>
      <c r="BJ925" s="789">
        <f t="shared" si="3986"/>
        <v>0</v>
      </c>
      <c r="BK925" s="789">
        <f t="shared" si="3986"/>
        <v>0</v>
      </c>
      <c r="BL925" s="789">
        <f t="shared" si="3986"/>
        <v>0</v>
      </c>
      <c r="BM925" s="789">
        <f t="shared" si="3986"/>
        <v>0</v>
      </c>
      <c r="BN925" s="789">
        <f t="shared" si="3986"/>
        <v>0</v>
      </c>
      <c r="BO925" s="789"/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940"/>
        <v>0</v>
      </c>
      <c r="CA925" s="590">
        <f t="shared" si="3941"/>
        <v>0</v>
      </c>
      <c r="CB925" s="590">
        <f t="shared" si="3942"/>
        <v>0</v>
      </c>
      <c r="CC925" s="590">
        <f t="shared" si="3943"/>
        <v>0</v>
      </c>
      <c r="CD925" s="1321">
        <f t="shared" si="3969"/>
        <v>0</v>
      </c>
      <c r="CE925" s="1322">
        <f t="shared" si="3970"/>
        <v>0</v>
      </c>
      <c r="CF925" s="1322">
        <f t="shared" si="3970"/>
        <v>0</v>
      </c>
      <c r="CG925" s="1322">
        <f t="shared" si="3970"/>
        <v>0</v>
      </c>
      <c r="CH925" s="1322">
        <f t="shared" si="3970"/>
        <v>0</v>
      </c>
      <c r="CI925" s="1323">
        <f t="shared" si="3970"/>
        <v>0</v>
      </c>
      <c r="CJ925" s="1322">
        <f t="shared" si="3970"/>
        <v>0</v>
      </c>
      <c r="CK925" s="1322">
        <f t="shared" si="3970"/>
        <v>0</v>
      </c>
      <c r="CL925" s="1322">
        <f t="shared" si="3970"/>
        <v>0</v>
      </c>
      <c r="CM925" s="1322">
        <f t="shared" si="3970"/>
        <v>0</v>
      </c>
      <c r="CN925" s="1321">
        <f t="shared" si="3970"/>
        <v>0</v>
      </c>
      <c r="CO925" s="542" t="str">
        <f t="shared" si="3945"/>
        <v/>
      </c>
      <c r="CP925" s="543" t="str">
        <f t="shared" si="3946"/>
        <v/>
      </c>
      <c r="CQ925" s="543">
        <f t="shared" si="3947"/>
        <v>0</v>
      </c>
      <c r="CR925" s="543">
        <f t="shared" si="3948"/>
        <v>0</v>
      </c>
      <c r="CS925" s="543">
        <f t="shared" si="3949"/>
        <v>0</v>
      </c>
      <c r="CT925" s="543">
        <f t="shared" si="3950"/>
        <v>0</v>
      </c>
      <c r="CU925" s="544">
        <f t="shared" si="3951"/>
        <v>0</v>
      </c>
      <c r="CV925" s="544">
        <f t="shared" si="3952"/>
        <v>0</v>
      </c>
      <c r="CW925" s="544">
        <f t="shared" si="3953"/>
        <v>0</v>
      </c>
      <c r="CX925" s="543">
        <f t="shared" si="3954"/>
        <v>0</v>
      </c>
      <c r="CY925" s="543">
        <f t="shared" si="3955"/>
        <v>0</v>
      </c>
      <c r="CZ925" s="543">
        <f t="shared" si="3956"/>
        <v>0</v>
      </c>
      <c r="DA925" s="543">
        <f t="shared" si="3957"/>
        <v>0</v>
      </c>
      <c r="DB925" s="543" t="str">
        <f t="shared" si="3958"/>
        <v/>
      </c>
      <c r="DC925" s="542" t="str">
        <f t="shared" si="3959"/>
        <v/>
      </c>
      <c r="DD925" s="541" t="str">
        <f t="shared" si="3960"/>
        <v/>
      </c>
      <c r="DE925" s="645">
        <f t="shared" si="3961"/>
        <v>17</v>
      </c>
      <c r="DF925" s="99">
        <f t="shared" si="3962"/>
        <v>11</v>
      </c>
      <c r="DG925" s="99">
        <f t="shared" si="3963"/>
        <v>11</v>
      </c>
      <c r="DH925" s="99">
        <f t="shared" si="3964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9"/>
      <c r="DR925" s="476"/>
    </row>
    <row r="926" spans="1:122" s="478" customFormat="1" ht="15.75" customHeight="1">
      <c r="A926" s="610" t="str">
        <f>A205</f>
        <v>Goat sales - local: no. sold</v>
      </c>
      <c r="B926" s="789">
        <f t="shared" ref="B926:R926" si="3987">SUM(B207)</f>
        <v>0</v>
      </c>
      <c r="C926" s="789">
        <f t="shared" si="3987"/>
        <v>0</v>
      </c>
      <c r="D926" s="789">
        <f t="shared" si="3987"/>
        <v>0</v>
      </c>
      <c r="E926" s="789">
        <f t="shared" si="3987"/>
        <v>0</v>
      </c>
      <c r="F926" s="789">
        <f t="shared" si="3987"/>
        <v>0</v>
      </c>
      <c r="G926" s="789">
        <f t="shared" si="3987"/>
        <v>0</v>
      </c>
      <c r="H926" s="789">
        <f t="shared" si="3987"/>
        <v>0</v>
      </c>
      <c r="I926" s="789">
        <f t="shared" si="3987"/>
        <v>0</v>
      </c>
      <c r="J926" s="789">
        <f t="shared" si="3987"/>
        <v>0</v>
      </c>
      <c r="K926" s="789">
        <f t="shared" si="3987"/>
        <v>0</v>
      </c>
      <c r="L926" s="789">
        <f t="shared" si="3987"/>
        <v>0</v>
      </c>
      <c r="M926" s="789">
        <f t="shared" si="3987"/>
        <v>0</v>
      </c>
      <c r="N926" s="789">
        <f t="shared" si="3987"/>
        <v>0</v>
      </c>
      <c r="O926" s="789">
        <f t="shared" si="3987"/>
        <v>0</v>
      </c>
      <c r="P926" s="789">
        <f t="shared" si="3987"/>
        <v>0</v>
      </c>
      <c r="Q926" s="789">
        <f t="shared" si="3987"/>
        <v>0</v>
      </c>
      <c r="R926" s="789">
        <f t="shared" si="3987"/>
        <v>0</v>
      </c>
      <c r="S926" s="788"/>
      <c r="T926" s="789">
        <f t="shared" ref="T926:AD926" si="3988">SUM(T207)</f>
        <v>0</v>
      </c>
      <c r="U926" s="789">
        <f t="shared" si="3988"/>
        <v>0</v>
      </c>
      <c r="V926" s="789">
        <f t="shared" si="3988"/>
        <v>0</v>
      </c>
      <c r="W926" s="789">
        <f t="shared" si="3988"/>
        <v>0</v>
      </c>
      <c r="X926" s="789">
        <f t="shared" si="3988"/>
        <v>0</v>
      </c>
      <c r="Y926" s="789">
        <f t="shared" si="3988"/>
        <v>0</v>
      </c>
      <c r="Z926" s="789">
        <f t="shared" si="3988"/>
        <v>0</v>
      </c>
      <c r="AA926" s="789">
        <f t="shared" si="3988"/>
        <v>0</v>
      </c>
      <c r="AB926" s="789">
        <f t="shared" si="3988"/>
        <v>0</v>
      </c>
      <c r="AC926" s="789">
        <f t="shared" si="3988"/>
        <v>0</v>
      </c>
      <c r="AD926" s="789">
        <f t="shared" si="3988"/>
        <v>0</v>
      </c>
      <c r="AE926" s="789"/>
      <c r="AF926" s="789"/>
      <c r="AG926" s="789"/>
      <c r="AH926" s="789"/>
      <c r="AI926" s="789"/>
      <c r="AJ926" s="789"/>
      <c r="AK926" s="788"/>
      <c r="AL926" s="789">
        <f t="shared" ref="AL926:AV926" si="3989">SUM(AL207)</f>
        <v>1800</v>
      </c>
      <c r="AM926" s="789">
        <f t="shared" si="3989"/>
        <v>1800</v>
      </c>
      <c r="AN926" s="789">
        <f t="shared" si="3989"/>
        <v>0</v>
      </c>
      <c r="AO926" s="789">
        <f t="shared" si="3989"/>
        <v>0</v>
      </c>
      <c r="AP926" s="789">
        <f t="shared" si="3989"/>
        <v>0</v>
      </c>
      <c r="AQ926" s="789">
        <f t="shared" si="3989"/>
        <v>0</v>
      </c>
      <c r="AR926" s="789">
        <f t="shared" si="3989"/>
        <v>4400</v>
      </c>
      <c r="AS926" s="789">
        <f t="shared" si="3989"/>
        <v>0</v>
      </c>
      <c r="AT926" s="789">
        <f t="shared" si="3989"/>
        <v>2400</v>
      </c>
      <c r="AU926" s="789">
        <f t="shared" si="3989"/>
        <v>0</v>
      </c>
      <c r="AV926" s="789">
        <f t="shared" si="3989"/>
        <v>0</v>
      </c>
      <c r="AW926" s="789"/>
      <c r="AX926" s="789"/>
      <c r="AY926" s="789"/>
      <c r="AZ926" s="789"/>
      <c r="BA926" s="789"/>
      <c r="BB926" s="789"/>
      <c r="BC926" s="788"/>
      <c r="BD926" s="789">
        <f t="shared" ref="BD926:BN926" si="3990">SUM(BD207)</f>
        <v>1200</v>
      </c>
      <c r="BE926" s="789">
        <f t="shared" si="3990"/>
        <v>800</v>
      </c>
      <c r="BF926" s="789">
        <f t="shared" si="3990"/>
        <v>4500</v>
      </c>
      <c r="BG926" s="789">
        <f t="shared" si="3990"/>
        <v>0</v>
      </c>
      <c r="BH926" s="789">
        <f t="shared" si="3990"/>
        <v>0</v>
      </c>
      <c r="BI926" s="789">
        <f t="shared" si="3990"/>
        <v>0</v>
      </c>
      <c r="BJ926" s="789">
        <f t="shared" si="3990"/>
        <v>3000</v>
      </c>
      <c r="BK926" s="789">
        <f t="shared" si="3990"/>
        <v>0</v>
      </c>
      <c r="BL926" s="789">
        <f t="shared" si="3990"/>
        <v>1600</v>
      </c>
      <c r="BM926" s="789">
        <f t="shared" si="3990"/>
        <v>2100</v>
      </c>
      <c r="BN926" s="789">
        <f t="shared" si="3990"/>
        <v>1200</v>
      </c>
      <c r="BO926" s="789"/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0</v>
      </c>
      <c r="BX926" s="789">
        <f>SUM(BX207)</f>
        <v>4000</v>
      </c>
      <c r="BY926" s="789">
        <f>SUM(BY207)</f>
        <v>2400</v>
      </c>
      <c r="BZ926" s="590">
        <f t="shared" si="3940"/>
        <v>0</v>
      </c>
      <c r="CA926" s="590">
        <f t="shared" si="3941"/>
        <v>0</v>
      </c>
      <c r="CB926" s="590">
        <f t="shared" si="3942"/>
        <v>666.66666666666663</v>
      </c>
      <c r="CC926" s="590">
        <f t="shared" si="3943"/>
        <v>1100</v>
      </c>
      <c r="CD926" s="1321">
        <f t="shared" si="3969"/>
        <v>0</v>
      </c>
      <c r="CE926" s="1322">
        <f t="shared" si="3970"/>
        <v>0</v>
      </c>
      <c r="CF926" s="1322">
        <f t="shared" si="3970"/>
        <v>0</v>
      </c>
      <c r="CG926" s="1322">
        <f t="shared" si="3970"/>
        <v>0</v>
      </c>
      <c r="CH926" s="1322">
        <f t="shared" si="3970"/>
        <v>800</v>
      </c>
      <c r="CI926" s="1323">
        <f t="shared" si="3970"/>
        <v>1200</v>
      </c>
      <c r="CJ926" s="1322">
        <f t="shared" si="3970"/>
        <v>1200</v>
      </c>
      <c r="CK926" s="1322">
        <f t="shared" si="3970"/>
        <v>1600</v>
      </c>
      <c r="CL926" s="1322">
        <f t="shared" si="3970"/>
        <v>2100</v>
      </c>
      <c r="CM926" s="1322">
        <f t="shared" si="3970"/>
        <v>3000</v>
      </c>
      <c r="CN926" s="1321">
        <f t="shared" si="3970"/>
        <v>4500</v>
      </c>
      <c r="CO926" s="542" t="str">
        <f t="shared" si="3945"/>
        <v/>
      </c>
      <c r="CP926" s="543" t="str">
        <f t="shared" si="3946"/>
        <v/>
      </c>
      <c r="CQ926" s="543">
        <f t="shared" si="3947"/>
        <v>0</v>
      </c>
      <c r="CR926" s="543">
        <f t="shared" si="3948"/>
        <v>0</v>
      </c>
      <c r="CS926" s="543">
        <f t="shared" si="3949"/>
        <v>0</v>
      </c>
      <c r="CT926" s="543">
        <f t="shared" si="3950"/>
        <v>0</v>
      </c>
      <c r="CU926" s="544">
        <f t="shared" si="3951"/>
        <v>800</v>
      </c>
      <c r="CV926" s="544">
        <f t="shared" si="3952"/>
        <v>1200</v>
      </c>
      <c r="CW926" s="544">
        <f t="shared" si="3953"/>
        <v>1200</v>
      </c>
      <c r="CX926" s="543">
        <f t="shared" si="3954"/>
        <v>1600</v>
      </c>
      <c r="CY926" s="543">
        <f t="shared" si="3955"/>
        <v>2100</v>
      </c>
      <c r="CZ926" s="543">
        <f t="shared" si="3956"/>
        <v>3000</v>
      </c>
      <c r="DA926" s="543">
        <f t="shared" si="3957"/>
        <v>4500</v>
      </c>
      <c r="DB926" s="543" t="str">
        <f t="shared" si="3958"/>
        <v/>
      </c>
      <c r="DC926" s="542" t="str">
        <f t="shared" si="3959"/>
        <v/>
      </c>
      <c r="DD926" s="541" t="str">
        <f t="shared" si="3960"/>
        <v/>
      </c>
      <c r="DE926" s="645">
        <f t="shared" si="3961"/>
        <v>17</v>
      </c>
      <c r="DF926" s="99">
        <f t="shared" si="3962"/>
        <v>11</v>
      </c>
      <c r="DG926" s="99">
        <f t="shared" si="3963"/>
        <v>11</v>
      </c>
      <c r="DH926" s="99">
        <f t="shared" si="3964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9"/>
      <c r="DR926" s="476"/>
    </row>
    <row r="927" spans="1:122" s="478" customFormat="1" ht="15.75" customHeight="1">
      <c r="A927" s="610" t="str">
        <f>A208</f>
        <v>Sheep sales - export: no. sold</v>
      </c>
      <c r="B927" s="789">
        <f t="shared" ref="B927:R927" si="3991">SUM(B210)</f>
        <v>0</v>
      </c>
      <c r="C927" s="789">
        <f t="shared" si="3991"/>
        <v>0</v>
      </c>
      <c r="D927" s="789">
        <f t="shared" si="3991"/>
        <v>0</v>
      </c>
      <c r="E927" s="789">
        <f t="shared" si="3991"/>
        <v>0</v>
      </c>
      <c r="F927" s="789">
        <f t="shared" si="3991"/>
        <v>0</v>
      </c>
      <c r="G927" s="789">
        <f t="shared" si="3991"/>
        <v>0</v>
      </c>
      <c r="H927" s="789">
        <f t="shared" si="3991"/>
        <v>0</v>
      </c>
      <c r="I927" s="789">
        <f t="shared" si="3991"/>
        <v>0</v>
      </c>
      <c r="J927" s="789">
        <f t="shared" si="3991"/>
        <v>0</v>
      </c>
      <c r="K927" s="789">
        <f t="shared" si="3991"/>
        <v>0</v>
      </c>
      <c r="L927" s="789">
        <f t="shared" si="3991"/>
        <v>0</v>
      </c>
      <c r="M927" s="789">
        <f t="shared" si="3991"/>
        <v>0</v>
      </c>
      <c r="N927" s="789">
        <f t="shared" si="3991"/>
        <v>0</v>
      </c>
      <c r="O927" s="789">
        <f t="shared" si="3991"/>
        <v>0</v>
      </c>
      <c r="P927" s="789">
        <f t="shared" si="3991"/>
        <v>0</v>
      </c>
      <c r="Q927" s="789">
        <f t="shared" si="3991"/>
        <v>0</v>
      </c>
      <c r="R927" s="789">
        <f t="shared" si="3991"/>
        <v>0</v>
      </c>
      <c r="S927" s="788"/>
      <c r="T927" s="789">
        <f t="shared" ref="T927:AD927" si="3992">SUM(T210)</f>
        <v>0</v>
      </c>
      <c r="U927" s="789">
        <f t="shared" si="3992"/>
        <v>0</v>
      </c>
      <c r="V927" s="789">
        <f t="shared" si="3992"/>
        <v>0</v>
      </c>
      <c r="W927" s="789">
        <f t="shared" si="3992"/>
        <v>0</v>
      </c>
      <c r="X927" s="789">
        <f t="shared" si="3992"/>
        <v>0</v>
      </c>
      <c r="Y927" s="789">
        <f t="shared" si="3992"/>
        <v>0</v>
      </c>
      <c r="Z927" s="789">
        <f t="shared" si="3992"/>
        <v>0</v>
      </c>
      <c r="AA927" s="789">
        <f t="shared" si="3992"/>
        <v>0</v>
      </c>
      <c r="AB927" s="789">
        <f t="shared" si="3992"/>
        <v>0</v>
      </c>
      <c r="AC927" s="789">
        <f t="shared" si="3992"/>
        <v>0</v>
      </c>
      <c r="AD927" s="789">
        <f t="shared" si="3992"/>
        <v>0</v>
      </c>
      <c r="AE927" s="789"/>
      <c r="AF927" s="789"/>
      <c r="AG927" s="789"/>
      <c r="AH927" s="789"/>
      <c r="AI927" s="789"/>
      <c r="AJ927" s="789"/>
      <c r="AK927" s="788"/>
      <c r="AL927" s="789">
        <f t="shared" ref="AL927:AV927" si="3993">SUM(AL210)</f>
        <v>0</v>
      </c>
      <c r="AM927" s="789">
        <f t="shared" si="3993"/>
        <v>0</v>
      </c>
      <c r="AN927" s="789">
        <f t="shared" si="3993"/>
        <v>0</v>
      </c>
      <c r="AO927" s="789">
        <f t="shared" si="3993"/>
        <v>0</v>
      </c>
      <c r="AP927" s="789">
        <f t="shared" si="3993"/>
        <v>0</v>
      </c>
      <c r="AQ927" s="789">
        <f t="shared" si="3993"/>
        <v>0</v>
      </c>
      <c r="AR927" s="789">
        <f t="shared" si="3993"/>
        <v>0</v>
      </c>
      <c r="AS927" s="789">
        <f t="shared" si="3993"/>
        <v>0</v>
      </c>
      <c r="AT927" s="789">
        <f t="shared" si="3993"/>
        <v>0</v>
      </c>
      <c r="AU927" s="789">
        <f t="shared" si="3993"/>
        <v>0</v>
      </c>
      <c r="AV927" s="789">
        <f t="shared" si="3993"/>
        <v>0</v>
      </c>
      <c r="AW927" s="789"/>
      <c r="AX927" s="789"/>
      <c r="AY927" s="789"/>
      <c r="AZ927" s="789"/>
      <c r="BA927" s="789"/>
      <c r="BB927" s="789"/>
      <c r="BC927" s="788"/>
      <c r="BD927" s="789">
        <f t="shared" ref="BD927:BN927" si="3994">SUM(BD210)</f>
        <v>0</v>
      </c>
      <c r="BE927" s="789">
        <f t="shared" si="3994"/>
        <v>0</v>
      </c>
      <c r="BF927" s="789">
        <f t="shared" si="3994"/>
        <v>0</v>
      </c>
      <c r="BG927" s="789">
        <f t="shared" si="3994"/>
        <v>0</v>
      </c>
      <c r="BH927" s="789">
        <f t="shared" si="3994"/>
        <v>0</v>
      </c>
      <c r="BI927" s="789">
        <f t="shared" si="3994"/>
        <v>0</v>
      </c>
      <c r="BJ927" s="789">
        <f t="shared" si="3994"/>
        <v>0</v>
      </c>
      <c r="BK927" s="789">
        <f t="shared" si="3994"/>
        <v>0</v>
      </c>
      <c r="BL927" s="789">
        <f t="shared" si="3994"/>
        <v>0</v>
      </c>
      <c r="BM927" s="789">
        <f t="shared" si="3994"/>
        <v>0</v>
      </c>
      <c r="BN927" s="789">
        <f t="shared" si="3994"/>
        <v>0</v>
      </c>
      <c r="BO927" s="789"/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940"/>
        <v>0</v>
      </c>
      <c r="CA927" s="590">
        <f t="shared" si="3941"/>
        <v>0</v>
      </c>
      <c r="CB927" s="590">
        <f t="shared" si="3942"/>
        <v>0</v>
      </c>
      <c r="CC927" s="590">
        <f t="shared" si="3943"/>
        <v>0</v>
      </c>
      <c r="CD927" s="1321">
        <f t="shared" si="3969"/>
        <v>0</v>
      </c>
      <c r="CE927" s="1322">
        <f t="shared" si="3970"/>
        <v>0</v>
      </c>
      <c r="CF927" s="1322">
        <f t="shared" si="3970"/>
        <v>0</v>
      </c>
      <c r="CG927" s="1322">
        <f t="shared" si="3970"/>
        <v>0</v>
      </c>
      <c r="CH927" s="1322">
        <f t="shared" si="3970"/>
        <v>0</v>
      </c>
      <c r="CI927" s="1323">
        <f t="shared" si="3970"/>
        <v>0</v>
      </c>
      <c r="CJ927" s="1322">
        <f t="shared" si="3970"/>
        <v>0</v>
      </c>
      <c r="CK927" s="1322">
        <f t="shared" si="3970"/>
        <v>0</v>
      </c>
      <c r="CL927" s="1322">
        <f t="shared" si="3970"/>
        <v>0</v>
      </c>
      <c r="CM927" s="1322">
        <f t="shared" si="3970"/>
        <v>0</v>
      </c>
      <c r="CN927" s="1321">
        <f t="shared" si="3970"/>
        <v>0</v>
      </c>
      <c r="CO927" s="542" t="str">
        <f t="shared" si="3945"/>
        <v/>
      </c>
      <c r="CP927" s="543" t="str">
        <f t="shared" si="3946"/>
        <v/>
      </c>
      <c r="CQ927" s="543">
        <f t="shared" si="3947"/>
        <v>0</v>
      </c>
      <c r="CR927" s="543">
        <f t="shared" si="3948"/>
        <v>0</v>
      </c>
      <c r="CS927" s="543">
        <f t="shared" si="3949"/>
        <v>0</v>
      </c>
      <c r="CT927" s="543">
        <f t="shared" si="3950"/>
        <v>0</v>
      </c>
      <c r="CU927" s="544">
        <f t="shared" si="3951"/>
        <v>0</v>
      </c>
      <c r="CV927" s="544">
        <f t="shared" si="3952"/>
        <v>0</v>
      </c>
      <c r="CW927" s="544">
        <f t="shared" si="3953"/>
        <v>0</v>
      </c>
      <c r="CX927" s="543">
        <f t="shared" si="3954"/>
        <v>0</v>
      </c>
      <c r="CY927" s="543">
        <f t="shared" si="3955"/>
        <v>0</v>
      </c>
      <c r="CZ927" s="543">
        <f t="shared" si="3956"/>
        <v>0</v>
      </c>
      <c r="DA927" s="543">
        <f t="shared" si="3957"/>
        <v>0</v>
      </c>
      <c r="DB927" s="543" t="str">
        <f t="shared" si="3958"/>
        <v/>
      </c>
      <c r="DC927" s="542" t="str">
        <f t="shared" si="3959"/>
        <v/>
      </c>
      <c r="DD927" s="541" t="str">
        <f t="shared" si="3960"/>
        <v/>
      </c>
      <c r="DE927" s="645">
        <f t="shared" si="3961"/>
        <v>17</v>
      </c>
      <c r="DF927" s="99">
        <f t="shared" si="3962"/>
        <v>11</v>
      </c>
      <c r="DG927" s="99">
        <f t="shared" si="3963"/>
        <v>11</v>
      </c>
      <c r="DH927" s="99">
        <f t="shared" si="3964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9"/>
      <c r="DR927" s="476"/>
    </row>
    <row r="928" spans="1:122" s="478" customFormat="1" ht="15.75" customHeight="1">
      <c r="A928" s="610" t="str">
        <f>A211</f>
        <v>Sheep sales - local: no. sold</v>
      </c>
      <c r="B928" s="789">
        <f t="shared" ref="B928:R928" si="3995">SUM(B213)</f>
        <v>0</v>
      </c>
      <c r="C928" s="789">
        <f t="shared" si="3995"/>
        <v>0</v>
      </c>
      <c r="D928" s="789">
        <f t="shared" si="3995"/>
        <v>0</v>
      </c>
      <c r="E928" s="789">
        <f t="shared" si="3995"/>
        <v>0</v>
      </c>
      <c r="F928" s="789">
        <f t="shared" si="3995"/>
        <v>0</v>
      </c>
      <c r="G928" s="789">
        <f t="shared" si="3995"/>
        <v>0</v>
      </c>
      <c r="H928" s="789">
        <f t="shared" si="3995"/>
        <v>0</v>
      </c>
      <c r="I928" s="789">
        <f t="shared" si="3995"/>
        <v>0</v>
      </c>
      <c r="J928" s="789">
        <f t="shared" si="3995"/>
        <v>0</v>
      </c>
      <c r="K928" s="789">
        <f t="shared" si="3995"/>
        <v>0</v>
      </c>
      <c r="L928" s="789">
        <f t="shared" si="3995"/>
        <v>0</v>
      </c>
      <c r="M928" s="789">
        <f t="shared" si="3995"/>
        <v>0</v>
      </c>
      <c r="N928" s="789">
        <f t="shared" si="3995"/>
        <v>0</v>
      </c>
      <c r="O928" s="789">
        <f t="shared" si="3995"/>
        <v>0</v>
      </c>
      <c r="P928" s="789">
        <f t="shared" si="3995"/>
        <v>0</v>
      </c>
      <c r="Q928" s="789">
        <f t="shared" si="3995"/>
        <v>0</v>
      </c>
      <c r="R928" s="789">
        <f t="shared" si="3995"/>
        <v>0</v>
      </c>
      <c r="S928" s="788"/>
      <c r="T928" s="789">
        <f t="shared" ref="T928:AD928" si="3996">SUM(T213)</f>
        <v>0</v>
      </c>
      <c r="U928" s="789">
        <f t="shared" si="3996"/>
        <v>0</v>
      </c>
      <c r="V928" s="789">
        <f t="shared" si="3996"/>
        <v>0</v>
      </c>
      <c r="W928" s="789">
        <f t="shared" si="3996"/>
        <v>0</v>
      </c>
      <c r="X928" s="789">
        <f t="shared" si="3996"/>
        <v>0</v>
      </c>
      <c r="Y928" s="789">
        <f t="shared" si="3996"/>
        <v>0</v>
      </c>
      <c r="Z928" s="789">
        <f t="shared" si="3996"/>
        <v>0</v>
      </c>
      <c r="AA928" s="789">
        <f t="shared" si="3996"/>
        <v>0</v>
      </c>
      <c r="AB928" s="789">
        <f t="shared" si="3996"/>
        <v>0</v>
      </c>
      <c r="AC928" s="789">
        <f t="shared" si="3996"/>
        <v>0</v>
      </c>
      <c r="AD928" s="789">
        <f t="shared" si="3996"/>
        <v>0</v>
      </c>
      <c r="AE928" s="789"/>
      <c r="AF928" s="789"/>
      <c r="AG928" s="789"/>
      <c r="AH928" s="789"/>
      <c r="AI928" s="789"/>
      <c r="AJ928" s="789"/>
      <c r="AK928" s="788"/>
      <c r="AL928" s="789">
        <f t="shared" ref="AL928:AV928" si="3997">SUM(AL213)</f>
        <v>0</v>
      </c>
      <c r="AM928" s="789">
        <f t="shared" si="3997"/>
        <v>0</v>
      </c>
      <c r="AN928" s="789">
        <f t="shared" si="3997"/>
        <v>0</v>
      </c>
      <c r="AO928" s="789">
        <f t="shared" si="3997"/>
        <v>0</v>
      </c>
      <c r="AP928" s="789">
        <f t="shared" si="3997"/>
        <v>0</v>
      </c>
      <c r="AQ928" s="789">
        <f t="shared" si="3997"/>
        <v>0</v>
      </c>
      <c r="AR928" s="789">
        <f t="shared" si="3997"/>
        <v>0</v>
      </c>
      <c r="AS928" s="789">
        <f t="shared" si="3997"/>
        <v>0</v>
      </c>
      <c r="AT928" s="789">
        <f t="shared" si="3997"/>
        <v>0</v>
      </c>
      <c r="AU928" s="789">
        <f t="shared" si="3997"/>
        <v>0</v>
      </c>
      <c r="AV928" s="789">
        <f t="shared" si="3997"/>
        <v>0</v>
      </c>
      <c r="AW928" s="789"/>
      <c r="AX928" s="789"/>
      <c r="AY928" s="789"/>
      <c r="AZ928" s="789"/>
      <c r="BA928" s="789"/>
      <c r="BB928" s="789"/>
      <c r="BC928" s="788"/>
      <c r="BD928" s="789">
        <f t="shared" ref="BD928:BN928" si="3998">SUM(BD213)</f>
        <v>1200</v>
      </c>
      <c r="BE928" s="789">
        <f t="shared" si="3998"/>
        <v>0</v>
      </c>
      <c r="BF928" s="789">
        <f t="shared" si="3998"/>
        <v>1500</v>
      </c>
      <c r="BG928" s="789">
        <f t="shared" si="3998"/>
        <v>0</v>
      </c>
      <c r="BH928" s="789">
        <f t="shared" si="3998"/>
        <v>0</v>
      </c>
      <c r="BI928" s="789">
        <f t="shared" si="3998"/>
        <v>0</v>
      </c>
      <c r="BJ928" s="789">
        <f t="shared" si="3998"/>
        <v>1500</v>
      </c>
      <c r="BK928" s="789">
        <f t="shared" si="3998"/>
        <v>0</v>
      </c>
      <c r="BL928" s="789">
        <f t="shared" si="3998"/>
        <v>1600</v>
      </c>
      <c r="BM928" s="789">
        <f t="shared" si="3998"/>
        <v>0</v>
      </c>
      <c r="BN928" s="789">
        <f t="shared" si="3998"/>
        <v>0</v>
      </c>
      <c r="BO928" s="789"/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1200</v>
      </c>
      <c r="BZ928" s="590">
        <f t="shared" si="3940"/>
        <v>0</v>
      </c>
      <c r="CA928" s="590">
        <f t="shared" si="3941"/>
        <v>0</v>
      </c>
      <c r="CB928" s="590">
        <f t="shared" si="3942"/>
        <v>0</v>
      </c>
      <c r="CC928" s="590">
        <f t="shared" si="3943"/>
        <v>466.66666666666669</v>
      </c>
      <c r="CD928" s="1321">
        <f t="shared" si="3969"/>
        <v>0</v>
      </c>
      <c r="CE928" s="1322">
        <f t="shared" si="3970"/>
        <v>0</v>
      </c>
      <c r="CF928" s="1322">
        <f t="shared" si="3970"/>
        <v>0</v>
      </c>
      <c r="CG928" s="1322">
        <f t="shared" si="3970"/>
        <v>0</v>
      </c>
      <c r="CH928" s="1322">
        <f t="shared" si="3970"/>
        <v>0</v>
      </c>
      <c r="CI928" s="1323">
        <f t="shared" si="3970"/>
        <v>0</v>
      </c>
      <c r="CJ928" s="1322">
        <f t="shared" si="3970"/>
        <v>0</v>
      </c>
      <c r="CK928" s="1322">
        <f t="shared" si="3970"/>
        <v>1200</v>
      </c>
      <c r="CL928" s="1322">
        <f t="shared" si="3970"/>
        <v>1500</v>
      </c>
      <c r="CM928" s="1322">
        <f t="shared" si="3970"/>
        <v>1500</v>
      </c>
      <c r="CN928" s="1321">
        <f t="shared" si="3970"/>
        <v>1600</v>
      </c>
      <c r="CO928" s="542" t="str">
        <f t="shared" si="3945"/>
        <v/>
      </c>
      <c r="CP928" s="543" t="str">
        <f t="shared" si="3946"/>
        <v/>
      </c>
      <c r="CQ928" s="543">
        <f t="shared" si="3947"/>
        <v>0</v>
      </c>
      <c r="CR928" s="543">
        <f t="shared" si="3948"/>
        <v>0</v>
      </c>
      <c r="CS928" s="543">
        <f t="shared" si="3949"/>
        <v>0</v>
      </c>
      <c r="CT928" s="543">
        <f t="shared" si="3950"/>
        <v>0</v>
      </c>
      <c r="CU928" s="544">
        <f t="shared" si="3951"/>
        <v>0</v>
      </c>
      <c r="CV928" s="544">
        <f t="shared" si="3952"/>
        <v>0</v>
      </c>
      <c r="CW928" s="544">
        <f t="shared" si="3953"/>
        <v>0</v>
      </c>
      <c r="CX928" s="543">
        <f t="shared" si="3954"/>
        <v>1200</v>
      </c>
      <c r="CY928" s="543">
        <f t="shared" si="3955"/>
        <v>1500</v>
      </c>
      <c r="CZ928" s="543">
        <f t="shared" si="3956"/>
        <v>1500</v>
      </c>
      <c r="DA928" s="543">
        <f t="shared" si="3957"/>
        <v>1600</v>
      </c>
      <c r="DB928" s="543" t="str">
        <f t="shared" si="3958"/>
        <v/>
      </c>
      <c r="DC928" s="542" t="str">
        <f t="shared" si="3959"/>
        <v/>
      </c>
      <c r="DD928" s="541" t="str">
        <f t="shared" si="3960"/>
        <v/>
      </c>
      <c r="DE928" s="645">
        <f t="shared" si="3961"/>
        <v>17</v>
      </c>
      <c r="DF928" s="99">
        <f t="shared" si="3962"/>
        <v>11</v>
      </c>
      <c r="DG928" s="99">
        <f t="shared" si="3963"/>
        <v>11</v>
      </c>
      <c r="DH928" s="99">
        <f t="shared" si="3964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9"/>
      <c r="DR928" s="476"/>
    </row>
    <row r="929" spans="1:122" s="478" customFormat="1" ht="15.75" customHeight="1">
      <c r="A929" s="610" t="str">
        <f>A215</f>
        <v>Chicken sales: no. sold</v>
      </c>
      <c r="B929" s="789">
        <f t="shared" ref="B929:R929" si="3999">SUM(B217)</f>
        <v>0</v>
      </c>
      <c r="C929" s="789">
        <f t="shared" si="3999"/>
        <v>0</v>
      </c>
      <c r="D929" s="789">
        <f t="shared" si="3999"/>
        <v>0</v>
      </c>
      <c r="E929" s="789">
        <f t="shared" si="3999"/>
        <v>0</v>
      </c>
      <c r="F929" s="789">
        <f t="shared" si="3999"/>
        <v>0</v>
      </c>
      <c r="G929" s="789">
        <f t="shared" si="3999"/>
        <v>0</v>
      </c>
      <c r="H929" s="789">
        <f t="shared" si="3999"/>
        <v>0</v>
      </c>
      <c r="I929" s="789">
        <f t="shared" si="3999"/>
        <v>0</v>
      </c>
      <c r="J929" s="789">
        <f t="shared" si="3999"/>
        <v>0</v>
      </c>
      <c r="K929" s="789">
        <f t="shared" si="3999"/>
        <v>0</v>
      </c>
      <c r="L929" s="789">
        <f t="shared" si="3999"/>
        <v>0</v>
      </c>
      <c r="M929" s="789">
        <f t="shared" si="3999"/>
        <v>0</v>
      </c>
      <c r="N929" s="789">
        <f t="shared" si="3999"/>
        <v>0</v>
      </c>
      <c r="O929" s="789">
        <f t="shared" si="3999"/>
        <v>0</v>
      </c>
      <c r="P929" s="789">
        <f t="shared" si="3999"/>
        <v>0</v>
      </c>
      <c r="Q929" s="789">
        <f t="shared" si="3999"/>
        <v>0</v>
      </c>
      <c r="R929" s="789">
        <f t="shared" si="3999"/>
        <v>0</v>
      </c>
      <c r="S929" s="788"/>
      <c r="T929" s="789">
        <f t="shared" ref="T929:AD929" si="4000">SUM(T217)</f>
        <v>0</v>
      </c>
      <c r="U929" s="789">
        <f t="shared" si="4000"/>
        <v>0</v>
      </c>
      <c r="V929" s="789">
        <f t="shared" si="4000"/>
        <v>0</v>
      </c>
      <c r="W929" s="789">
        <f t="shared" si="4000"/>
        <v>0</v>
      </c>
      <c r="X929" s="789">
        <f t="shared" si="4000"/>
        <v>0</v>
      </c>
      <c r="Y929" s="789">
        <f t="shared" si="4000"/>
        <v>0</v>
      </c>
      <c r="Z929" s="789">
        <f t="shared" si="4000"/>
        <v>0</v>
      </c>
      <c r="AA929" s="789">
        <f t="shared" si="4000"/>
        <v>0</v>
      </c>
      <c r="AB929" s="789">
        <f t="shared" si="4000"/>
        <v>0</v>
      </c>
      <c r="AC929" s="789">
        <f t="shared" si="4000"/>
        <v>0</v>
      </c>
      <c r="AD929" s="789">
        <f t="shared" si="4000"/>
        <v>0</v>
      </c>
      <c r="AE929" s="789"/>
      <c r="AF929" s="789"/>
      <c r="AG929" s="789"/>
      <c r="AH929" s="789"/>
      <c r="AI929" s="789"/>
      <c r="AJ929" s="789"/>
      <c r="AK929" s="788"/>
      <c r="AL929" s="789">
        <f t="shared" ref="AL929:AV929" si="4001">SUM(AL217)</f>
        <v>700</v>
      </c>
      <c r="AM929" s="789">
        <f t="shared" si="4001"/>
        <v>2250</v>
      </c>
      <c r="AN929" s="789">
        <f t="shared" si="4001"/>
        <v>975</v>
      </c>
      <c r="AO929" s="789">
        <f t="shared" si="4001"/>
        <v>700</v>
      </c>
      <c r="AP929" s="789">
        <f t="shared" si="4001"/>
        <v>800</v>
      </c>
      <c r="AQ929" s="789">
        <f t="shared" si="4001"/>
        <v>0</v>
      </c>
      <c r="AR929" s="789">
        <f t="shared" si="4001"/>
        <v>0</v>
      </c>
      <c r="AS929" s="789">
        <f t="shared" si="4001"/>
        <v>0</v>
      </c>
      <c r="AT929" s="789">
        <f t="shared" si="4001"/>
        <v>280</v>
      </c>
      <c r="AU929" s="789">
        <f t="shared" si="4001"/>
        <v>540</v>
      </c>
      <c r="AV929" s="789">
        <f t="shared" si="4001"/>
        <v>0</v>
      </c>
      <c r="AW929" s="789"/>
      <c r="AX929" s="789"/>
      <c r="AY929" s="789"/>
      <c r="AZ929" s="789"/>
      <c r="BA929" s="789"/>
      <c r="BB929" s="789"/>
      <c r="BC929" s="788"/>
      <c r="BD929" s="789">
        <f t="shared" ref="BD929:BN929" si="4002">SUM(BD217)</f>
        <v>240</v>
      </c>
      <c r="BE929" s="789">
        <f t="shared" si="4002"/>
        <v>700</v>
      </c>
      <c r="BF929" s="789">
        <f t="shared" si="4002"/>
        <v>0</v>
      </c>
      <c r="BG929" s="789">
        <f t="shared" si="4002"/>
        <v>0</v>
      </c>
      <c r="BH929" s="789">
        <f t="shared" si="4002"/>
        <v>0</v>
      </c>
      <c r="BI929" s="789">
        <f t="shared" si="4002"/>
        <v>0</v>
      </c>
      <c r="BJ929" s="789">
        <f t="shared" si="4002"/>
        <v>700</v>
      </c>
      <c r="BK929" s="789">
        <f t="shared" si="4002"/>
        <v>0</v>
      </c>
      <c r="BL929" s="789">
        <f t="shared" si="4002"/>
        <v>1200</v>
      </c>
      <c r="BM929" s="789">
        <f t="shared" si="4002"/>
        <v>720</v>
      </c>
      <c r="BN929" s="789">
        <f t="shared" si="4002"/>
        <v>1200</v>
      </c>
      <c r="BO929" s="789"/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0</v>
      </c>
      <c r="BX929" s="789">
        <f>SUM(BX217)</f>
        <v>650</v>
      </c>
      <c r="BY929" s="789">
        <f>SUM(BY217)</f>
        <v>650</v>
      </c>
      <c r="BZ929" s="590">
        <f t="shared" si="3940"/>
        <v>0</v>
      </c>
      <c r="CA929" s="590">
        <f t="shared" si="3941"/>
        <v>0</v>
      </c>
      <c r="CB929" s="590">
        <f t="shared" si="3942"/>
        <v>443.88888888888891</v>
      </c>
      <c r="CC929" s="590">
        <f t="shared" si="3943"/>
        <v>395.55555555555554</v>
      </c>
      <c r="CD929" s="1321">
        <f t="shared" si="3969"/>
        <v>0</v>
      </c>
      <c r="CE929" s="1322">
        <f t="shared" si="3970"/>
        <v>0</v>
      </c>
      <c r="CF929" s="1322">
        <f t="shared" si="3970"/>
        <v>0</v>
      </c>
      <c r="CG929" s="1322">
        <f t="shared" si="3970"/>
        <v>0</v>
      </c>
      <c r="CH929" s="1322">
        <f t="shared" si="3970"/>
        <v>0</v>
      </c>
      <c r="CI929" s="1323">
        <f t="shared" si="3970"/>
        <v>240</v>
      </c>
      <c r="CJ929" s="1322">
        <f t="shared" si="3970"/>
        <v>700</v>
      </c>
      <c r="CK929" s="1322">
        <f t="shared" si="3970"/>
        <v>700</v>
      </c>
      <c r="CL929" s="1322">
        <f t="shared" si="3970"/>
        <v>720</v>
      </c>
      <c r="CM929" s="1322">
        <f t="shared" si="3970"/>
        <v>1200</v>
      </c>
      <c r="CN929" s="1321">
        <f t="shared" si="3970"/>
        <v>1200</v>
      </c>
      <c r="CO929" s="542" t="str">
        <f t="shared" si="3945"/>
        <v/>
      </c>
      <c r="CP929" s="543" t="str">
        <f t="shared" si="3946"/>
        <v/>
      </c>
      <c r="CQ929" s="543">
        <f t="shared" si="3947"/>
        <v>0</v>
      </c>
      <c r="CR929" s="543">
        <f t="shared" si="3948"/>
        <v>0</v>
      </c>
      <c r="CS929" s="543">
        <f t="shared" si="3949"/>
        <v>0</v>
      </c>
      <c r="CT929" s="543">
        <f t="shared" si="3950"/>
        <v>0</v>
      </c>
      <c r="CU929" s="544">
        <f t="shared" si="3951"/>
        <v>0</v>
      </c>
      <c r="CV929" s="544">
        <f t="shared" si="3952"/>
        <v>240</v>
      </c>
      <c r="CW929" s="544">
        <f t="shared" si="3953"/>
        <v>700</v>
      </c>
      <c r="CX929" s="543">
        <f t="shared" si="3954"/>
        <v>700</v>
      </c>
      <c r="CY929" s="543">
        <f t="shared" si="3955"/>
        <v>720</v>
      </c>
      <c r="CZ929" s="543">
        <f t="shared" si="3956"/>
        <v>1200</v>
      </c>
      <c r="DA929" s="543">
        <f t="shared" si="3957"/>
        <v>1200</v>
      </c>
      <c r="DB929" s="543" t="str">
        <f t="shared" si="3958"/>
        <v/>
      </c>
      <c r="DC929" s="542" t="str">
        <f t="shared" si="3959"/>
        <v/>
      </c>
      <c r="DD929" s="541" t="str">
        <f t="shared" si="3960"/>
        <v/>
      </c>
      <c r="DE929" s="645">
        <f t="shared" si="3961"/>
        <v>17</v>
      </c>
      <c r="DF929" s="99">
        <f t="shared" si="3962"/>
        <v>11</v>
      </c>
      <c r="DG929" s="99">
        <f t="shared" si="3963"/>
        <v>11</v>
      </c>
      <c r="DH929" s="99">
        <f t="shared" si="3964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9"/>
      <c r="DR929" s="476"/>
    </row>
    <row r="930" spans="1:122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7"/>
      <c r="CE930" s="1328"/>
      <c r="CF930" s="1328"/>
      <c r="CG930" s="1328"/>
      <c r="CH930" s="1328"/>
      <c r="CI930" s="1328"/>
      <c r="CJ930" s="1328"/>
      <c r="CK930" s="1328"/>
      <c r="CL930" s="1328"/>
      <c r="CM930" s="1328"/>
      <c r="CN930" s="1327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9"/>
      <c r="DR930" s="476"/>
    </row>
    <row r="931" spans="1:122" s="478" customFormat="1" ht="15.75" customHeight="1">
      <c r="A931" s="610" t="str">
        <f>A234</f>
        <v>Green maize sold: quantity</v>
      </c>
      <c r="B931" s="789">
        <f t="shared" ref="B931:R931" si="4003">SUM(B236)</f>
        <v>0</v>
      </c>
      <c r="C931" s="789">
        <f t="shared" si="4003"/>
        <v>0</v>
      </c>
      <c r="D931" s="789">
        <f t="shared" si="4003"/>
        <v>0</v>
      </c>
      <c r="E931" s="789">
        <f t="shared" si="4003"/>
        <v>0</v>
      </c>
      <c r="F931" s="789">
        <f t="shared" si="4003"/>
        <v>0</v>
      </c>
      <c r="G931" s="789">
        <f t="shared" si="4003"/>
        <v>0</v>
      </c>
      <c r="H931" s="789">
        <f t="shared" si="4003"/>
        <v>0</v>
      </c>
      <c r="I931" s="789">
        <f t="shared" si="4003"/>
        <v>0</v>
      </c>
      <c r="J931" s="789">
        <f t="shared" si="4003"/>
        <v>0</v>
      </c>
      <c r="K931" s="789">
        <f t="shared" si="4003"/>
        <v>0</v>
      </c>
      <c r="L931" s="789">
        <f t="shared" si="4003"/>
        <v>0</v>
      </c>
      <c r="M931" s="789">
        <f t="shared" si="4003"/>
        <v>0</v>
      </c>
      <c r="N931" s="789">
        <f t="shared" si="4003"/>
        <v>0</v>
      </c>
      <c r="O931" s="789">
        <f t="shared" si="4003"/>
        <v>0</v>
      </c>
      <c r="P931" s="789">
        <f t="shared" si="4003"/>
        <v>0</v>
      </c>
      <c r="Q931" s="789">
        <f t="shared" si="4003"/>
        <v>0</v>
      </c>
      <c r="R931" s="789">
        <f t="shared" si="4003"/>
        <v>0</v>
      </c>
      <c r="S931" s="788"/>
      <c r="T931" s="789">
        <f t="shared" ref="T931:AD931" si="4004">SUM(T236)</f>
        <v>0</v>
      </c>
      <c r="U931" s="789">
        <f t="shared" si="4004"/>
        <v>0</v>
      </c>
      <c r="V931" s="789">
        <f t="shared" si="4004"/>
        <v>0</v>
      </c>
      <c r="W931" s="789">
        <f t="shared" si="4004"/>
        <v>0</v>
      </c>
      <c r="X931" s="789">
        <f t="shared" si="4004"/>
        <v>0</v>
      </c>
      <c r="Y931" s="789">
        <f t="shared" si="4004"/>
        <v>0</v>
      </c>
      <c r="Z931" s="789">
        <f t="shared" si="4004"/>
        <v>0</v>
      </c>
      <c r="AA931" s="789">
        <f t="shared" si="4004"/>
        <v>0</v>
      </c>
      <c r="AB931" s="789">
        <f t="shared" si="4004"/>
        <v>0</v>
      </c>
      <c r="AC931" s="789">
        <f t="shared" si="4004"/>
        <v>0</v>
      </c>
      <c r="AD931" s="789">
        <f t="shared" si="4004"/>
        <v>0</v>
      </c>
      <c r="AE931" s="789"/>
      <c r="AF931" s="789"/>
      <c r="AG931" s="789"/>
      <c r="AH931" s="789"/>
      <c r="AI931" s="789"/>
      <c r="AJ931" s="789"/>
      <c r="AK931" s="788"/>
      <c r="AL931" s="789">
        <f t="shared" ref="AL931:AV931" si="4005">SUM(AL236)</f>
        <v>0</v>
      </c>
      <c r="AM931" s="789">
        <f t="shared" si="4005"/>
        <v>0</v>
      </c>
      <c r="AN931" s="789">
        <f t="shared" si="4005"/>
        <v>0</v>
      </c>
      <c r="AO931" s="789">
        <f t="shared" si="4005"/>
        <v>0</v>
      </c>
      <c r="AP931" s="789">
        <f t="shared" si="4005"/>
        <v>0</v>
      </c>
      <c r="AQ931" s="789">
        <f t="shared" si="4005"/>
        <v>0</v>
      </c>
      <c r="AR931" s="789">
        <f t="shared" si="4005"/>
        <v>0</v>
      </c>
      <c r="AS931" s="789">
        <f t="shared" si="4005"/>
        <v>0</v>
      </c>
      <c r="AT931" s="789">
        <f t="shared" si="4005"/>
        <v>0</v>
      </c>
      <c r="AU931" s="789">
        <f t="shared" si="4005"/>
        <v>0</v>
      </c>
      <c r="AV931" s="789">
        <f t="shared" si="4005"/>
        <v>0</v>
      </c>
      <c r="AW931" s="789"/>
      <c r="AX931" s="789"/>
      <c r="AY931" s="789"/>
      <c r="AZ931" s="789"/>
      <c r="BA931" s="789"/>
      <c r="BB931" s="789"/>
      <c r="BC931" s="788"/>
      <c r="BD931" s="789">
        <f t="shared" ref="BD931:BN931" si="4006">SUM(BD236)</f>
        <v>0</v>
      </c>
      <c r="BE931" s="789">
        <f t="shared" si="4006"/>
        <v>0</v>
      </c>
      <c r="BF931" s="789">
        <f t="shared" si="4006"/>
        <v>0</v>
      </c>
      <c r="BG931" s="789">
        <f t="shared" si="4006"/>
        <v>0</v>
      </c>
      <c r="BH931" s="789">
        <f t="shared" si="4006"/>
        <v>0</v>
      </c>
      <c r="BI931" s="789">
        <f t="shared" si="4006"/>
        <v>0</v>
      </c>
      <c r="BJ931" s="789">
        <f t="shared" si="4006"/>
        <v>0</v>
      </c>
      <c r="BK931" s="789">
        <f t="shared" si="4006"/>
        <v>0</v>
      </c>
      <c r="BL931" s="789">
        <f t="shared" si="4006"/>
        <v>0</v>
      </c>
      <c r="BM931" s="789">
        <f t="shared" si="4006"/>
        <v>0</v>
      </c>
      <c r="BN931" s="789">
        <f t="shared" si="4006"/>
        <v>0</v>
      </c>
      <c r="BO931" s="789"/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4007">IF(DE931&lt;3,"",(SUM(B931:R931)-MIN(B931:R931)-MAX(B931:R931))/(DE931-2))</f>
        <v>0</v>
      </c>
      <c r="CA931" s="590">
        <f t="shared" ref="CA931:CA960" si="4008">IF(DF931&lt;3,"",(SUM(T931:AJ931)-MIN(T931:AJ931)-MAX(T931:AJ931))/(DF931-2))</f>
        <v>0</v>
      </c>
      <c r="CB931" s="590">
        <f t="shared" ref="CB931:CB960" si="4009">IF(DG931&lt;3,"",(SUM(AL931:BB931)-MIN(AL931:BB931)-MAX(AL931:BB931))/(DG931-2))</f>
        <v>0</v>
      </c>
      <c r="CC931" s="590">
        <f t="shared" ref="CC931:CC960" si="4010">IF(DH931&lt;3,"",(SUM(BD931:BT931)-MIN(BD931:BT931)-MAX(BD931:BT931))/(DH931-2))</f>
        <v>0</v>
      </c>
      <c r="CD931" s="1321">
        <f t="shared" ref="CD931:CN931" si="40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4011"/>
        <v>0</v>
      </c>
      <c r="CF931" s="1322">
        <f t="shared" si="4011"/>
        <v>0</v>
      </c>
      <c r="CG931" s="1322">
        <f t="shared" si="4011"/>
        <v>0</v>
      </c>
      <c r="CH931" s="1322">
        <f t="shared" si="4011"/>
        <v>0</v>
      </c>
      <c r="CI931" s="1323">
        <f t="shared" si="4011"/>
        <v>0</v>
      </c>
      <c r="CJ931" s="1322">
        <f t="shared" si="4011"/>
        <v>0</v>
      </c>
      <c r="CK931" s="1322">
        <f t="shared" si="4011"/>
        <v>0</v>
      </c>
      <c r="CL931" s="1322">
        <f t="shared" si="4011"/>
        <v>0</v>
      </c>
      <c r="CM931" s="1322">
        <f t="shared" si="4011"/>
        <v>0</v>
      </c>
      <c r="CN931" s="1321">
        <f t="shared" si="4011"/>
        <v>0</v>
      </c>
      <c r="CO931" s="542" t="str">
        <f t="shared" ref="CO931:CO960" si="401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4028">COUNT(B931:R931)</f>
        <v>17</v>
      </c>
      <c r="DF931" s="99">
        <f t="shared" ref="DF931:DF960" si="4029">COUNT(T931:AJ931)</f>
        <v>11</v>
      </c>
      <c r="DG931" s="99">
        <f t="shared" ref="DG931:DG960" si="4030">COUNT(AL931:BB931)</f>
        <v>11</v>
      </c>
      <c r="DH931" s="99">
        <f t="shared" ref="DH931:DH960" si="4031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9"/>
      <c r="DR931" s="476"/>
    </row>
    <row r="932" spans="1:122" s="478" customFormat="1" ht="15.75" customHeight="1">
      <c r="A932" s="610" t="str">
        <f>A237</f>
        <v>Maize: kg produced</v>
      </c>
      <c r="B932" s="789">
        <f t="shared" ref="B932:R932" si="4032">SUM(B241)</f>
        <v>0</v>
      </c>
      <c r="C932" s="789">
        <f t="shared" si="4032"/>
        <v>0</v>
      </c>
      <c r="D932" s="789">
        <f t="shared" si="4032"/>
        <v>0</v>
      </c>
      <c r="E932" s="789">
        <f t="shared" si="4032"/>
        <v>0</v>
      </c>
      <c r="F932" s="789">
        <f t="shared" si="4032"/>
        <v>0</v>
      </c>
      <c r="G932" s="789">
        <f t="shared" si="4032"/>
        <v>0</v>
      </c>
      <c r="H932" s="789">
        <f t="shared" si="4032"/>
        <v>0</v>
      </c>
      <c r="I932" s="789">
        <f t="shared" si="4032"/>
        <v>0</v>
      </c>
      <c r="J932" s="789">
        <f t="shared" si="4032"/>
        <v>0</v>
      </c>
      <c r="K932" s="789">
        <f t="shared" si="4032"/>
        <v>0</v>
      </c>
      <c r="L932" s="789">
        <f t="shared" si="4032"/>
        <v>0</v>
      </c>
      <c r="M932" s="789">
        <f t="shared" si="4032"/>
        <v>0</v>
      </c>
      <c r="N932" s="789">
        <f t="shared" si="4032"/>
        <v>0</v>
      </c>
      <c r="O932" s="789">
        <f t="shared" si="4032"/>
        <v>0</v>
      </c>
      <c r="P932" s="789">
        <f t="shared" si="4032"/>
        <v>0</v>
      </c>
      <c r="Q932" s="789">
        <f t="shared" si="4032"/>
        <v>0</v>
      </c>
      <c r="R932" s="789">
        <f t="shared" si="4032"/>
        <v>0</v>
      </c>
      <c r="S932" s="788"/>
      <c r="T932" s="789">
        <f t="shared" ref="T932:AD932" si="4033">SUM(T241)</f>
        <v>0</v>
      </c>
      <c r="U932" s="789">
        <f t="shared" si="4033"/>
        <v>0</v>
      </c>
      <c r="V932" s="789">
        <f t="shared" si="4033"/>
        <v>0</v>
      </c>
      <c r="W932" s="789">
        <f t="shared" si="4033"/>
        <v>0</v>
      </c>
      <c r="X932" s="789">
        <f t="shared" si="4033"/>
        <v>0</v>
      </c>
      <c r="Y932" s="789">
        <f t="shared" si="4033"/>
        <v>0</v>
      </c>
      <c r="Z932" s="789">
        <f t="shared" si="4033"/>
        <v>0</v>
      </c>
      <c r="AA932" s="789">
        <f t="shared" si="4033"/>
        <v>0</v>
      </c>
      <c r="AB932" s="789">
        <f t="shared" si="4033"/>
        <v>0</v>
      </c>
      <c r="AC932" s="789">
        <f t="shared" si="4033"/>
        <v>0</v>
      </c>
      <c r="AD932" s="789">
        <f t="shared" si="4033"/>
        <v>0</v>
      </c>
      <c r="AE932" s="789"/>
      <c r="AF932" s="789"/>
      <c r="AG932" s="789"/>
      <c r="AH932" s="789"/>
      <c r="AI932" s="789"/>
      <c r="AJ932" s="789"/>
      <c r="AK932" s="788"/>
      <c r="AL932" s="789">
        <f t="shared" ref="AL932:AV932" si="4034">SUM(AL241)</f>
        <v>106.39999999999999</v>
      </c>
      <c r="AM932" s="789">
        <f t="shared" si="4034"/>
        <v>33</v>
      </c>
      <c r="AN932" s="789">
        <f t="shared" si="4034"/>
        <v>16</v>
      </c>
      <c r="AO932" s="789">
        <f t="shared" si="4034"/>
        <v>1260</v>
      </c>
      <c r="AP932" s="789">
        <f t="shared" si="4034"/>
        <v>1500</v>
      </c>
      <c r="AQ932" s="789">
        <f t="shared" si="4034"/>
        <v>0</v>
      </c>
      <c r="AR932" s="789">
        <f t="shared" si="4034"/>
        <v>0</v>
      </c>
      <c r="AS932" s="789">
        <f t="shared" si="4034"/>
        <v>0</v>
      </c>
      <c r="AT932" s="789">
        <f t="shared" si="4034"/>
        <v>15.2</v>
      </c>
      <c r="AU932" s="789">
        <f t="shared" si="4034"/>
        <v>34.199999999999996</v>
      </c>
      <c r="AV932" s="789">
        <f t="shared" si="4034"/>
        <v>0</v>
      </c>
      <c r="AW932" s="789"/>
      <c r="AX932" s="789"/>
      <c r="AY932" s="789"/>
      <c r="AZ932" s="789"/>
      <c r="BA932" s="789"/>
      <c r="BB932" s="789"/>
      <c r="BC932" s="788"/>
      <c r="BD932" s="789">
        <f t="shared" ref="BD932:BN932" si="4035">SUM(BD241)</f>
        <v>4400</v>
      </c>
      <c r="BE932" s="789">
        <f t="shared" si="4035"/>
        <v>1125</v>
      </c>
      <c r="BF932" s="789">
        <f t="shared" si="4035"/>
        <v>500</v>
      </c>
      <c r="BG932" s="789">
        <f t="shared" si="4035"/>
        <v>1000</v>
      </c>
      <c r="BH932" s="789">
        <f t="shared" si="4035"/>
        <v>180</v>
      </c>
      <c r="BI932" s="789">
        <f t="shared" si="4035"/>
        <v>0</v>
      </c>
      <c r="BJ932" s="789">
        <f t="shared" si="4035"/>
        <v>1600</v>
      </c>
      <c r="BK932" s="789">
        <f t="shared" si="4035"/>
        <v>1200</v>
      </c>
      <c r="BL932" s="789">
        <f t="shared" si="4035"/>
        <v>480</v>
      </c>
      <c r="BM932" s="789">
        <f t="shared" si="4035"/>
        <v>1200</v>
      </c>
      <c r="BN932" s="789">
        <f t="shared" si="4035"/>
        <v>400</v>
      </c>
      <c r="BO932" s="789"/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432</v>
      </c>
      <c r="BY932" s="789">
        <f>SUM(BY241)</f>
        <v>886.5</v>
      </c>
      <c r="BZ932" s="590">
        <f t="shared" si="4007"/>
        <v>0</v>
      </c>
      <c r="CA932" s="590">
        <f t="shared" si="4008"/>
        <v>0</v>
      </c>
      <c r="CB932" s="590">
        <f t="shared" si="4009"/>
        <v>162.75555555555553</v>
      </c>
      <c r="CC932" s="590">
        <f t="shared" si="4010"/>
        <v>853.88888888888891</v>
      </c>
      <c r="CD932" s="1321">
        <f t="shared" ref="CD932:CD960" si="40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2">
        <f t="shared" ref="CE932:CN947" si="403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180</v>
      </c>
      <c r="CF932" s="1322">
        <f t="shared" si="4037"/>
        <v>400</v>
      </c>
      <c r="CG932" s="1322">
        <f t="shared" si="4037"/>
        <v>480</v>
      </c>
      <c r="CH932" s="1322">
        <f t="shared" si="4037"/>
        <v>500</v>
      </c>
      <c r="CI932" s="1323">
        <f t="shared" si="4037"/>
        <v>1000</v>
      </c>
      <c r="CJ932" s="1322">
        <f t="shared" si="4037"/>
        <v>1125</v>
      </c>
      <c r="CK932" s="1322">
        <f t="shared" si="4037"/>
        <v>1200</v>
      </c>
      <c r="CL932" s="1322">
        <f t="shared" si="4037"/>
        <v>1200</v>
      </c>
      <c r="CM932" s="1322">
        <f t="shared" si="4037"/>
        <v>1600</v>
      </c>
      <c r="CN932" s="1321">
        <f t="shared" si="4037"/>
        <v>4400</v>
      </c>
      <c r="CO932" s="542" t="str">
        <f t="shared" si="4012"/>
        <v/>
      </c>
      <c r="CP932" s="543" t="str">
        <f t="shared" si="4013"/>
        <v/>
      </c>
      <c r="CQ932" s="543">
        <f t="shared" si="4014"/>
        <v>0</v>
      </c>
      <c r="CR932" s="543">
        <f t="shared" si="4015"/>
        <v>180</v>
      </c>
      <c r="CS932" s="543">
        <f t="shared" si="4016"/>
        <v>400</v>
      </c>
      <c r="CT932" s="543">
        <f t="shared" si="4017"/>
        <v>480</v>
      </c>
      <c r="CU932" s="544">
        <f t="shared" si="4018"/>
        <v>500</v>
      </c>
      <c r="CV932" s="544">
        <f t="shared" si="4019"/>
        <v>1000</v>
      </c>
      <c r="CW932" s="544">
        <f t="shared" si="4020"/>
        <v>1125</v>
      </c>
      <c r="CX932" s="543">
        <f t="shared" si="4021"/>
        <v>1200</v>
      </c>
      <c r="CY932" s="543">
        <f t="shared" si="4022"/>
        <v>1200</v>
      </c>
      <c r="CZ932" s="543">
        <f t="shared" si="4023"/>
        <v>1600</v>
      </c>
      <c r="DA932" s="543">
        <f t="shared" si="4024"/>
        <v>4400</v>
      </c>
      <c r="DB932" s="543" t="str">
        <f t="shared" si="4025"/>
        <v/>
      </c>
      <c r="DC932" s="542" t="str">
        <f t="shared" si="4026"/>
        <v/>
      </c>
      <c r="DD932" s="541" t="str">
        <f t="shared" si="4027"/>
        <v/>
      </c>
      <c r="DE932" s="645">
        <f t="shared" si="4028"/>
        <v>17</v>
      </c>
      <c r="DF932" s="99">
        <f t="shared" si="4029"/>
        <v>11</v>
      </c>
      <c r="DG932" s="99">
        <f t="shared" si="4030"/>
        <v>11</v>
      </c>
      <c r="DH932" s="99">
        <f t="shared" si="4031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9"/>
      <c r="DR932" s="476"/>
    </row>
    <row r="933" spans="1:122" s="478" customFormat="1" ht="15.75" customHeight="1">
      <c r="A933" s="798" t="str">
        <f>A244</f>
        <v>Sorghum: kg produced</v>
      </c>
      <c r="B933" s="789">
        <f t="shared" ref="B933:R933" si="4038">SUM(B248)</f>
        <v>0</v>
      </c>
      <c r="C933" s="789">
        <f t="shared" si="4038"/>
        <v>0</v>
      </c>
      <c r="D933" s="789">
        <f t="shared" si="4038"/>
        <v>0</v>
      </c>
      <c r="E933" s="789">
        <f t="shared" si="4038"/>
        <v>0</v>
      </c>
      <c r="F933" s="789">
        <f t="shared" si="4038"/>
        <v>0</v>
      </c>
      <c r="G933" s="789">
        <f t="shared" si="4038"/>
        <v>0</v>
      </c>
      <c r="H933" s="789">
        <f t="shared" si="4038"/>
        <v>0</v>
      </c>
      <c r="I933" s="789">
        <f t="shared" si="4038"/>
        <v>0</v>
      </c>
      <c r="J933" s="789">
        <f t="shared" si="4038"/>
        <v>0</v>
      </c>
      <c r="K933" s="789">
        <f t="shared" si="4038"/>
        <v>0</v>
      </c>
      <c r="L933" s="789">
        <f t="shared" si="4038"/>
        <v>0</v>
      </c>
      <c r="M933" s="789">
        <f t="shared" si="4038"/>
        <v>0</v>
      </c>
      <c r="N933" s="789">
        <f t="shared" si="4038"/>
        <v>0</v>
      </c>
      <c r="O933" s="789">
        <f t="shared" si="4038"/>
        <v>0</v>
      </c>
      <c r="P933" s="789">
        <f t="shared" si="4038"/>
        <v>0</v>
      </c>
      <c r="Q933" s="789">
        <f t="shared" si="4038"/>
        <v>0</v>
      </c>
      <c r="R933" s="789">
        <f t="shared" si="4038"/>
        <v>0</v>
      </c>
      <c r="S933" s="788"/>
      <c r="T933" s="789">
        <f t="shared" ref="T933:AD933" si="4039">SUM(T248)</f>
        <v>0</v>
      </c>
      <c r="U933" s="789">
        <f t="shared" si="4039"/>
        <v>0</v>
      </c>
      <c r="V933" s="789">
        <f t="shared" si="4039"/>
        <v>0</v>
      </c>
      <c r="W933" s="789">
        <f t="shared" si="4039"/>
        <v>0</v>
      </c>
      <c r="X933" s="789">
        <f t="shared" si="4039"/>
        <v>0</v>
      </c>
      <c r="Y933" s="789">
        <f t="shared" si="4039"/>
        <v>0</v>
      </c>
      <c r="Z933" s="789">
        <f t="shared" si="4039"/>
        <v>0</v>
      </c>
      <c r="AA933" s="789">
        <f t="shared" si="4039"/>
        <v>0</v>
      </c>
      <c r="AB933" s="789">
        <f t="shared" si="4039"/>
        <v>0</v>
      </c>
      <c r="AC933" s="789">
        <f t="shared" si="4039"/>
        <v>0</v>
      </c>
      <c r="AD933" s="789">
        <f t="shared" si="4039"/>
        <v>0</v>
      </c>
      <c r="AE933" s="789"/>
      <c r="AF933" s="789"/>
      <c r="AG933" s="789"/>
      <c r="AH933" s="789"/>
      <c r="AI933" s="789"/>
      <c r="AJ933" s="789"/>
      <c r="AK933" s="788"/>
      <c r="AL933" s="789">
        <f t="shared" ref="AL933:AV933" si="4040">SUM(AL248)</f>
        <v>0</v>
      </c>
      <c r="AM933" s="789">
        <f t="shared" si="4040"/>
        <v>0</v>
      </c>
      <c r="AN933" s="789">
        <f t="shared" si="4040"/>
        <v>0</v>
      </c>
      <c r="AO933" s="789">
        <f t="shared" si="4040"/>
        <v>0</v>
      </c>
      <c r="AP933" s="789">
        <f t="shared" si="4040"/>
        <v>0</v>
      </c>
      <c r="AQ933" s="789">
        <f t="shared" si="4040"/>
        <v>0</v>
      </c>
      <c r="AR933" s="789">
        <f t="shared" si="4040"/>
        <v>0</v>
      </c>
      <c r="AS933" s="789">
        <f t="shared" si="4040"/>
        <v>0</v>
      </c>
      <c r="AT933" s="789">
        <f t="shared" si="4040"/>
        <v>0</v>
      </c>
      <c r="AU933" s="789">
        <f t="shared" si="4040"/>
        <v>0</v>
      </c>
      <c r="AV933" s="789">
        <f t="shared" si="4040"/>
        <v>0</v>
      </c>
      <c r="AW933" s="789"/>
      <c r="AX933" s="789"/>
      <c r="AY933" s="789"/>
      <c r="AZ933" s="789"/>
      <c r="BA933" s="789"/>
      <c r="BB933" s="789"/>
      <c r="BC933" s="788"/>
      <c r="BD933" s="789">
        <f t="shared" ref="BD933:BN933" si="4041">SUM(BD248)</f>
        <v>0</v>
      </c>
      <c r="BE933" s="789">
        <f t="shared" si="4041"/>
        <v>0</v>
      </c>
      <c r="BF933" s="789">
        <f t="shared" si="4041"/>
        <v>0</v>
      </c>
      <c r="BG933" s="789">
        <f t="shared" si="4041"/>
        <v>0</v>
      </c>
      <c r="BH933" s="789">
        <f t="shared" si="4041"/>
        <v>0</v>
      </c>
      <c r="BI933" s="789">
        <f t="shared" si="4041"/>
        <v>0</v>
      </c>
      <c r="BJ933" s="789">
        <f t="shared" si="4041"/>
        <v>0</v>
      </c>
      <c r="BK933" s="789">
        <f t="shared" si="4041"/>
        <v>0</v>
      </c>
      <c r="BL933" s="789">
        <f t="shared" si="4041"/>
        <v>0</v>
      </c>
      <c r="BM933" s="789">
        <f t="shared" si="4041"/>
        <v>0</v>
      </c>
      <c r="BN933" s="789">
        <f t="shared" si="4041"/>
        <v>0</v>
      </c>
      <c r="BO933" s="789"/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90">
        <f t="shared" si="4007"/>
        <v>0</v>
      </c>
      <c r="CA933" s="590">
        <f t="shared" si="4008"/>
        <v>0</v>
      </c>
      <c r="CB933" s="590">
        <f t="shared" si="4009"/>
        <v>0</v>
      </c>
      <c r="CC933" s="590">
        <f t="shared" si="4010"/>
        <v>0</v>
      </c>
      <c r="CD933" s="1321">
        <f t="shared" si="4036"/>
        <v>0</v>
      </c>
      <c r="CE933" s="1322">
        <f t="shared" si="4037"/>
        <v>0</v>
      </c>
      <c r="CF933" s="1322">
        <f t="shared" si="4037"/>
        <v>0</v>
      </c>
      <c r="CG933" s="1322">
        <f t="shared" si="4037"/>
        <v>0</v>
      </c>
      <c r="CH933" s="1322">
        <f t="shared" si="4037"/>
        <v>0</v>
      </c>
      <c r="CI933" s="1323">
        <f t="shared" si="4037"/>
        <v>0</v>
      </c>
      <c r="CJ933" s="1322">
        <f t="shared" si="4037"/>
        <v>0</v>
      </c>
      <c r="CK933" s="1322">
        <f t="shared" si="4037"/>
        <v>0</v>
      </c>
      <c r="CL933" s="1322">
        <f t="shared" si="4037"/>
        <v>0</v>
      </c>
      <c r="CM933" s="1322">
        <f t="shared" si="4037"/>
        <v>0</v>
      </c>
      <c r="CN933" s="1321">
        <f t="shared" si="4037"/>
        <v>0</v>
      </c>
      <c r="CO933" s="542" t="str">
        <f t="shared" si="4012"/>
        <v/>
      </c>
      <c r="CP933" s="543" t="str">
        <f t="shared" si="4013"/>
        <v/>
      </c>
      <c r="CQ933" s="543">
        <f t="shared" si="4014"/>
        <v>0</v>
      </c>
      <c r="CR933" s="543">
        <f t="shared" si="4015"/>
        <v>0</v>
      </c>
      <c r="CS933" s="543">
        <f t="shared" si="4016"/>
        <v>0</v>
      </c>
      <c r="CT933" s="543">
        <f t="shared" si="4017"/>
        <v>0</v>
      </c>
      <c r="CU933" s="544">
        <f t="shared" si="4018"/>
        <v>0</v>
      </c>
      <c r="CV933" s="544">
        <f t="shared" si="4019"/>
        <v>0</v>
      </c>
      <c r="CW933" s="544">
        <f t="shared" si="4020"/>
        <v>0</v>
      </c>
      <c r="CX933" s="543">
        <f t="shared" si="4021"/>
        <v>0</v>
      </c>
      <c r="CY933" s="543">
        <f t="shared" si="4022"/>
        <v>0</v>
      </c>
      <c r="CZ933" s="543">
        <f t="shared" si="4023"/>
        <v>0</v>
      </c>
      <c r="DA933" s="543">
        <f t="shared" si="4024"/>
        <v>0</v>
      </c>
      <c r="DB933" s="543" t="str">
        <f t="shared" si="4025"/>
        <v/>
      </c>
      <c r="DC933" s="542" t="str">
        <f t="shared" si="4026"/>
        <v/>
      </c>
      <c r="DD933" s="541" t="str">
        <f t="shared" si="4027"/>
        <v/>
      </c>
      <c r="DE933" s="645">
        <f t="shared" si="4028"/>
        <v>17</v>
      </c>
      <c r="DF933" s="99">
        <f t="shared" si="4029"/>
        <v>11</v>
      </c>
      <c r="DG933" s="99">
        <f t="shared" si="4030"/>
        <v>11</v>
      </c>
      <c r="DH933" s="99">
        <f t="shared" si="4031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9"/>
      <c r="DR933" s="476"/>
    </row>
    <row r="934" spans="1:122" s="478" customFormat="1" ht="15.75" customHeight="1">
      <c r="A934" s="610" t="str">
        <f>A251</f>
        <v>High value cereal: kg produced</v>
      </c>
      <c r="B934" s="789">
        <f t="shared" ref="B934:R934" si="4042">SUM(B255)</f>
        <v>0</v>
      </c>
      <c r="C934" s="789">
        <f t="shared" si="4042"/>
        <v>0</v>
      </c>
      <c r="D934" s="789">
        <f t="shared" si="4042"/>
        <v>0</v>
      </c>
      <c r="E934" s="789">
        <f t="shared" si="4042"/>
        <v>0</v>
      </c>
      <c r="F934" s="789">
        <f t="shared" si="4042"/>
        <v>0</v>
      </c>
      <c r="G934" s="789">
        <f t="shared" si="4042"/>
        <v>0</v>
      </c>
      <c r="H934" s="789">
        <f t="shared" si="4042"/>
        <v>0</v>
      </c>
      <c r="I934" s="789">
        <f t="shared" si="4042"/>
        <v>0</v>
      </c>
      <c r="J934" s="789">
        <f t="shared" si="4042"/>
        <v>0</v>
      </c>
      <c r="K934" s="789">
        <f t="shared" si="4042"/>
        <v>0</v>
      </c>
      <c r="L934" s="789">
        <f t="shared" si="4042"/>
        <v>0</v>
      </c>
      <c r="M934" s="789">
        <f t="shared" si="4042"/>
        <v>0</v>
      </c>
      <c r="N934" s="789">
        <f t="shared" si="4042"/>
        <v>0</v>
      </c>
      <c r="O934" s="789">
        <f t="shared" si="4042"/>
        <v>0</v>
      </c>
      <c r="P934" s="789">
        <f t="shared" si="4042"/>
        <v>0</v>
      </c>
      <c r="Q934" s="789">
        <f t="shared" si="4042"/>
        <v>0</v>
      </c>
      <c r="R934" s="789">
        <f t="shared" si="4042"/>
        <v>0</v>
      </c>
      <c r="S934" s="788"/>
      <c r="T934" s="789">
        <f t="shared" ref="T934:AD934" si="4043">SUM(T255)</f>
        <v>0</v>
      </c>
      <c r="U934" s="789">
        <f t="shared" si="4043"/>
        <v>0</v>
      </c>
      <c r="V934" s="789">
        <f t="shared" si="4043"/>
        <v>0</v>
      </c>
      <c r="W934" s="789">
        <f t="shared" si="4043"/>
        <v>0</v>
      </c>
      <c r="X934" s="789">
        <f t="shared" si="4043"/>
        <v>0</v>
      </c>
      <c r="Y934" s="789">
        <f t="shared" si="4043"/>
        <v>0</v>
      </c>
      <c r="Z934" s="789">
        <f t="shared" si="4043"/>
        <v>0</v>
      </c>
      <c r="AA934" s="789">
        <f t="shared" si="4043"/>
        <v>0</v>
      </c>
      <c r="AB934" s="789">
        <f t="shared" si="4043"/>
        <v>0</v>
      </c>
      <c r="AC934" s="789">
        <f t="shared" si="4043"/>
        <v>0</v>
      </c>
      <c r="AD934" s="789">
        <f t="shared" si="4043"/>
        <v>0</v>
      </c>
      <c r="AE934" s="789"/>
      <c r="AF934" s="789"/>
      <c r="AG934" s="789"/>
      <c r="AH934" s="789"/>
      <c r="AI934" s="789"/>
      <c r="AJ934" s="789"/>
      <c r="AK934" s="788"/>
      <c r="AL934" s="789">
        <f t="shared" ref="AL934:AV934" si="4044">SUM(AL255)</f>
        <v>0</v>
      </c>
      <c r="AM934" s="789">
        <f t="shared" si="4044"/>
        <v>0</v>
      </c>
      <c r="AN934" s="789">
        <f t="shared" si="4044"/>
        <v>0</v>
      </c>
      <c r="AO934" s="789">
        <f t="shared" si="4044"/>
        <v>0</v>
      </c>
      <c r="AP934" s="789">
        <f t="shared" si="4044"/>
        <v>0</v>
      </c>
      <c r="AQ934" s="789">
        <f t="shared" si="4044"/>
        <v>0</v>
      </c>
      <c r="AR934" s="789">
        <f t="shared" si="4044"/>
        <v>0</v>
      </c>
      <c r="AS934" s="789">
        <f t="shared" si="4044"/>
        <v>0</v>
      </c>
      <c r="AT934" s="789">
        <f t="shared" si="4044"/>
        <v>0</v>
      </c>
      <c r="AU934" s="789">
        <f t="shared" si="4044"/>
        <v>0</v>
      </c>
      <c r="AV934" s="789">
        <f t="shared" si="4044"/>
        <v>0</v>
      </c>
      <c r="AW934" s="789"/>
      <c r="AX934" s="789"/>
      <c r="AY934" s="789"/>
      <c r="AZ934" s="789"/>
      <c r="BA934" s="789"/>
      <c r="BB934" s="789"/>
      <c r="BC934" s="788"/>
      <c r="BD934" s="789">
        <f t="shared" ref="BD934:BN934" si="4045">SUM(BD255)</f>
        <v>0</v>
      </c>
      <c r="BE934" s="789">
        <f t="shared" si="4045"/>
        <v>0</v>
      </c>
      <c r="BF934" s="789">
        <f t="shared" si="4045"/>
        <v>0</v>
      </c>
      <c r="BG934" s="789">
        <f t="shared" si="4045"/>
        <v>0</v>
      </c>
      <c r="BH934" s="789">
        <f t="shared" si="4045"/>
        <v>0</v>
      </c>
      <c r="BI934" s="789">
        <f t="shared" si="4045"/>
        <v>0</v>
      </c>
      <c r="BJ934" s="789">
        <f t="shared" si="4045"/>
        <v>0</v>
      </c>
      <c r="BK934" s="789">
        <f t="shared" si="4045"/>
        <v>0</v>
      </c>
      <c r="BL934" s="789">
        <f t="shared" si="4045"/>
        <v>0</v>
      </c>
      <c r="BM934" s="789">
        <f t="shared" si="4045"/>
        <v>0</v>
      </c>
      <c r="BN934" s="789">
        <f t="shared" si="4045"/>
        <v>0</v>
      </c>
      <c r="BO934" s="789"/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4007"/>
        <v>0</v>
      </c>
      <c r="CA934" s="590">
        <f t="shared" si="4008"/>
        <v>0</v>
      </c>
      <c r="CB934" s="590">
        <f t="shared" si="4009"/>
        <v>0</v>
      </c>
      <c r="CC934" s="590">
        <f t="shared" si="4010"/>
        <v>0</v>
      </c>
      <c r="CD934" s="1321">
        <f t="shared" si="4036"/>
        <v>0</v>
      </c>
      <c r="CE934" s="1322">
        <f t="shared" si="4037"/>
        <v>0</v>
      </c>
      <c r="CF934" s="1322">
        <f t="shared" si="4037"/>
        <v>0</v>
      </c>
      <c r="CG934" s="1322">
        <f t="shared" si="4037"/>
        <v>0</v>
      </c>
      <c r="CH934" s="1322">
        <f t="shared" si="4037"/>
        <v>0</v>
      </c>
      <c r="CI934" s="1323">
        <f t="shared" si="4037"/>
        <v>0</v>
      </c>
      <c r="CJ934" s="1322">
        <f t="shared" si="4037"/>
        <v>0</v>
      </c>
      <c r="CK934" s="1322">
        <f t="shared" si="4037"/>
        <v>0</v>
      </c>
      <c r="CL934" s="1322">
        <f t="shared" si="4037"/>
        <v>0</v>
      </c>
      <c r="CM934" s="1322">
        <f t="shared" si="4037"/>
        <v>0</v>
      </c>
      <c r="CN934" s="1321">
        <f t="shared" si="4037"/>
        <v>0</v>
      </c>
      <c r="CO934" s="542" t="str">
        <f t="shared" si="4012"/>
        <v/>
      </c>
      <c r="CP934" s="543" t="str">
        <f t="shared" si="4013"/>
        <v/>
      </c>
      <c r="CQ934" s="543">
        <f t="shared" si="4014"/>
        <v>0</v>
      </c>
      <c r="CR934" s="543">
        <f t="shared" si="4015"/>
        <v>0</v>
      </c>
      <c r="CS934" s="543">
        <f t="shared" si="4016"/>
        <v>0</v>
      </c>
      <c r="CT934" s="543">
        <f t="shared" si="4017"/>
        <v>0</v>
      </c>
      <c r="CU934" s="544">
        <f t="shared" si="4018"/>
        <v>0</v>
      </c>
      <c r="CV934" s="544">
        <f t="shared" si="4019"/>
        <v>0</v>
      </c>
      <c r="CW934" s="544">
        <f t="shared" si="4020"/>
        <v>0</v>
      </c>
      <c r="CX934" s="543">
        <f t="shared" si="4021"/>
        <v>0</v>
      </c>
      <c r="CY934" s="543">
        <f t="shared" si="4022"/>
        <v>0</v>
      </c>
      <c r="CZ934" s="543">
        <f t="shared" si="4023"/>
        <v>0</v>
      </c>
      <c r="DA934" s="543">
        <f t="shared" si="4024"/>
        <v>0</v>
      </c>
      <c r="DB934" s="543" t="str">
        <f t="shared" si="4025"/>
        <v/>
      </c>
      <c r="DC934" s="542" t="str">
        <f t="shared" si="4026"/>
        <v/>
      </c>
      <c r="DD934" s="541" t="str">
        <f t="shared" si="4027"/>
        <v/>
      </c>
      <c r="DE934" s="645">
        <f t="shared" si="4028"/>
        <v>17</v>
      </c>
      <c r="DF934" s="99">
        <f t="shared" si="4029"/>
        <v>11</v>
      </c>
      <c r="DG934" s="99">
        <f t="shared" si="4030"/>
        <v>11</v>
      </c>
      <c r="DH934" s="99">
        <f t="shared" si="4031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9"/>
      <c r="DR934" s="476"/>
    </row>
    <row r="935" spans="1:122" s="478" customFormat="1" ht="15.75" customHeight="1">
      <c r="A935" s="610" t="str">
        <f>A258</f>
        <v>High value cereal: kg produced</v>
      </c>
      <c r="B935" s="789">
        <f t="shared" ref="B935:R935" si="4046">SUM(B262)</f>
        <v>0</v>
      </c>
      <c r="C935" s="789">
        <f t="shared" si="4046"/>
        <v>0</v>
      </c>
      <c r="D935" s="789">
        <f t="shared" si="4046"/>
        <v>0</v>
      </c>
      <c r="E935" s="789">
        <f t="shared" si="4046"/>
        <v>0</v>
      </c>
      <c r="F935" s="789">
        <f t="shared" si="4046"/>
        <v>0</v>
      </c>
      <c r="G935" s="789">
        <f t="shared" si="4046"/>
        <v>0</v>
      </c>
      <c r="H935" s="789">
        <f t="shared" si="4046"/>
        <v>0</v>
      </c>
      <c r="I935" s="789">
        <f t="shared" si="4046"/>
        <v>0</v>
      </c>
      <c r="J935" s="789">
        <f t="shared" si="4046"/>
        <v>0</v>
      </c>
      <c r="K935" s="789">
        <f t="shared" si="4046"/>
        <v>0</v>
      </c>
      <c r="L935" s="789">
        <f t="shared" si="4046"/>
        <v>0</v>
      </c>
      <c r="M935" s="789">
        <f t="shared" si="4046"/>
        <v>0</v>
      </c>
      <c r="N935" s="789">
        <f t="shared" si="4046"/>
        <v>0</v>
      </c>
      <c r="O935" s="789">
        <f t="shared" si="4046"/>
        <v>0</v>
      </c>
      <c r="P935" s="789">
        <f t="shared" si="4046"/>
        <v>0</v>
      </c>
      <c r="Q935" s="789">
        <f t="shared" si="4046"/>
        <v>0</v>
      </c>
      <c r="R935" s="789">
        <f t="shared" si="4046"/>
        <v>0</v>
      </c>
      <c r="S935" s="788"/>
      <c r="T935" s="789">
        <f t="shared" ref="T935:AD935" si="4047">SUM(T262)</f>
        <v>0</v>
      </c>
      <c r="U935" s="789">
        <f t="shared" si="4047"/>
        <v>0</v>
      </c>
      <c r="V935" s="789">
        <f t="shared" si="4047"/>
        <v>0</v>
      </c>
      <c r="W935" s="789">
        <f t="shared" si="4047"/>
        <v>0</v>
      </c>
      <c r="X935" s="789">
        <f t="shared" si="4047"/>
        <v>0</v>
      </c>
      <c r="Y935" s="789">
        <f t="shared" si="4047"/>
        <v>0</v>
      </c>
      <c r="Z935" s="789">
        <f t="shared" si="4047"/>
        <v>0</v>
      </c>
      <c r="AA935" s="789">
        <f t="shared" si="4047"/>
        <v>0</v>
      </c>
      <c r="AB935" s="789">
        <f t="shared" si="4047"/>
        <v>0</v>
      </c>
      <c r="AC935" s="789">
        <f t="shared" si="4047"/>
        <v>0</v>
      </c>
      <c r="AD935" s="789">
        <f t="shared" si="4047"/>
        <v>0</v>
      </c>
      <c r="AE935" s="789"/>
      <c r="AF935" s="789"/>
      <c r="AG935" s="789"/>
      <c r="AH935" s="789"/>
      <c r="AI935" s="789"/>
      <c r="AJ935" s="789"/>
      <c r="AK935" s="788"/>
      <c r="AL935" s="789">
        <f t="shared" ref="AL935:AV935" si="4048">SUM(AL262)</f>
        <v>0</v>
      </c>
      <c r="AM935" s="789">
        <f t="shared" si="4048"/>
        <v>0</v>
      </c>
      <c r="AN935" s="789">
        <f t="shared" si="4048"/>
        <v>0</v>
      </c>
      <c r="AO935" s="789">
        <f t="shared" si="4048"/>
        <v>0</v>
      </c>
      <c r="AP935" s="789">
        <f t="shared" si="4048"/>
        <v>0</v>
      </c>
      <c r="AQ935" s="789">
        <f t="shared" si="4048"/>
        <v>0</v>
      </c>
      <c r="AR935" s="789">
        <f t="shared" si="4048"/>
        <v>0</v>
      </c>
      <c r="AS935" s="789">
        <f t="shared" si="4048"/>
        <v>0</v>
      </c>
      <c r="AT935" s="789">
        <f t="shared" si="4048"/>
        <v>0</v>
      </c>
      <c r="AU935" s="789">
        <f t="shared" si="4048"/>
        <v>0</v>
      </c>
      <c r="AV935" s="789">
        <f t="shared" si="4048"/>
        <v>0</v>
      </c>
      <c r="AW935" s="789"/>
      <c r="AX935" s="789"/>
      <c r="AY935" s="789"/>
      <c r="AZ935" s="789"/>
      <c r="BA935" s="789"/>
      <c r="BB935" s="789"/>
      <c r="BC935" s="788"/>
      <c r="BD935" s="789">
        <f t="shared" ref="BD935:BN935" si="4049">SUM(BD262)</f>
        <v>0</v>
      </c>
      <c r="BE935" s="789">
        <f t="shared" si="4049"/>
        <v>0</v>
      </c>
      <c r="BF935" s="789">
        <f t="shared" si="4049"/>
        <v>0</v>
      </c>
      <c r="BG935" s="789">
        <f t="shared" si="4049"/>
        <v>0</v>
      </c>
      <c r="BH935" s="789">
        <f t="shared" si="4049"/>
        <v>0</v>
      </c>
      <c r="BI935" s="789">
        <f t="shared" si="4049"/>
        <v>0</v>
      </c>
      <c r="BJ935" s="789">
        <f t="shared" si="4049"/>
        <v>0</v>
      </c>
      <c r="BK935" s="789">
        <f t="shared" si="4049"/>
        <v>0</v>
      </c>
      <c r="BL935" s="789">
        <f t="shared" si="4049"/>
        <v>0</v>
      </c>
      <c r="BM935" s="789">
        <f t="shared" si="4049"/>
        <v>0</v>
      </c>
      <c r="BN935" s="789">
        <f t="shared" si="4049"/>
        <v>0</v>
      </c>
      <c r="BO935" s="789"/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4007"/>
        <v>0</v>
      </c>
      <c r="CA935" s="590">
        <f t="shared" si="4008"/>
        <v>0</v>
      </c>
      <c r="CB935" s="590">
        <f t="shared" si="4009"/>
        <v>0</v>
      </c>
      <c r="CC935" s="590">
        <f t="shared" si="4010"/>
        <v>0</v>
      </c>
      <c r="CD935" s="1321">
        <f t="shared" si="4036"/>
        <v>0</v>
      </c>
      <c r="CE935" s="1322">
        <f t="shared" si="4037"/>
        <v>0</v>
      </c>
      <c r="CF935" s="1322">
        <f t="shared" si="4037"/>
        <v>0</v>
      </c>
      <c r="CG935" s="1322">
        <f t="shared" si="4037"/>
        <v>0</v>
      </c>
      <c r="CH935" s="1322">
        <f t="shared" si="4037"/>
        <v>0</v>
      </c>
      <c r="CI935" s="1323">
        <f t="shared" si="4037"/>
        <v>0</v>
      </c>
      <c r="CJ935" s="1322">
        <f t="shared" si="4037"/>
        <v>0</v>
      </c>
      <c r="CK935" s="1322">
        <f t="shared" si="4037"/>
        <v>0</v>
      </c>
      <c r="CL935" s="1322">
        <f t="shared" si="4037"/>
        <v>0</v>
      </c>
      <c r="CM935" s="1322">
        <f t="shared" si="4037"/>
        <v>0</v>
      </c>
      <c r="CN935" s="1321">
        <f t="shared" si="4037"/>
        <v>0</v>
      </c>
      <c r="CO935" s="542" t="str">
        <f t="shared" si="4012"/>
        <v/>
      </c>
      <c r="CP935" s="543" t="str">
        <f t="shared" si="4013"/>
        <v/>
      </c>
      <c r="CQ935" s="543">
        <f t="shared" si="4014"/>
        <v>0</v>
      </c>
      <c r="CR935" s="543">
        <f t="shared" si="4015"/>
        <v>0</v>
      </c>
      <c r="CS935" s="543">
        <f t="shared" si="4016"/>
        <v>0</v>
      </c>
      <c r="CT935" s="543">
        <f t="shared" si="4017"/>
        <v>0</v>
      </c>
      <c r="CU935" s="544">
        <f t="shared" si="4018"/>
        <v>0</v>
      </c>
      <c r="CV935" s="544">
        <f t="shared" si="4019"/>
        <v>0</v>
      </c>
      <c r="CW935" s="544">
        <f t="shared" si="4020"/>
        <v>0</v>
      </c>
      <c r="CX935" s="543">
        <f t="shared" si="4021"/>
        <v>0</v>
      </c>
      <c r="CY935" s="543">
        <f t="shared" si="4022"/>
        <v>0</v>
      </c>
      <c r="CZ935" s="543">
        <f t="shared" si="4023"/>
        <v>0</v>
      </c>
      <c r="DA935" s="543">
        <f t="shared" si="4024"/>
        <v>0</v>
      </c>
      <c r="DB935" s="543" t="str">
        <f t="shared" si="4025"/>
        <v/>
      </c>
      <c r="DC935" s="542" t="str">
        <f t="shared" si="4026"/>
        <v/>
      </c>
      <c r="DD935" s="541" t="str">
        <f t="shared" si="4027"/>
        <v/>
      </c>
      <c r="DE935" s="645">
        <f t="shared" si="4028"/>
        <v>17</v>
      </c>
      <c r="DF935" s="99">
        <f t="shared" si="4029"/>
        <v>11</v>
      </c>
      <c r="DG935" s="99">
        <f t="shared" si="4030"/>
        <v>11</v>
      </c>
      <c r="DH935" s="99">
        <f t="shared" si="4031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9"/>
      <c r="DR935" s="476"/>
    </row>
    <row r="936" spans="1:122" s="478" customFormat="1" ht="15.75" customHeight="1">
      <c r="A936" s="610" t="str">
        <f>A265</f>
        <v>Cowpeas: kg produced</v>
      </c>
      <c r="B936" s="789">
        <f t="shared" ref="B936:R936" si="4050">SUM(B269)</f>
        <v>0</v>
      </c>
      <c r="C936" s="789">
        <f t="shared" si="4050"/>
        <v>0</v>
      </c>
      <c r="D936" s="789">
        <f t="shared" si="4050"/>
        <v>0</v>
      </c>
      <c r="E936" s="789">
        <f t="shared" si="4050"/>
        <v>0</v>
      </c>
      <c r="F936" s="789">
        <f t="shared" si="4050"/>
        <v>0</v>
      </c>
      <c r="G936" s="789">
        <f t="shared" si="4050"/>
        <v>0</v>
      </c>
      <c r="H936" s="789">
        <f t="shared" si="4050"/>
        <v>0</v>
      </c>
      <c r="I936" s="789">
        <f t="shared" si="4050"/>
        <v>0</v>
      </c>
      <c r="J936" s="789">
        <f t="shared" si="4050"/>
        <v>0</v>
      </c>
      <c r="K936" s="789">
        <f t="shared" si="4050"/>
        <v>0</v>
      </c>
      <c r="L936" s="789">
        <f t="shared" si="4050"/>
        <v>0</v>
      </c>
      <c r="M936" s="789">
        <f t="shared" si="4050"/>
        <v>0</v>
      </c>
      <c r="N936" s="789">
        <f t="shared" si="4050"/>
        <v>0</v>
      </c>
      <c r="O936" s="789">
        <f t="shared" si="4050"/>
        <v>0</v>
      </c>
      <c r="P936" s="789">
        <f t="shared" si="4050"/>
        <v>0</v>
      </c>
      <c r="Q936" s="789">
        <f t="shared" si="4050"/>
        <v>0</v>
      </c>
      <c r="R936" s="789">
        <f t="shared" si="4050"/>
        <v>0</v>
      </c>
      <c r="S936" s="788"/>
      <c r="T936" s="789">
        <f t="shared" ref="T936:AD936" si="4051">SUM(T269)</f>
        <v>0</v>
      </c>
      <c r="U936" s="789">
        <f t="shared" si="4051"/>
        <v>0</v>
      </c>
      <c r="V936" s="789">
        <f t="shared" si="4051"/>
        <v>0</v>
      </c>
      <c r="W936" s="789">
        <f t="shared" si="4051"/>
        <v>0</v>
      </c>
      <c r="X936" s="789">
        <f t="shared" si="4051"/>
        <v>0</v>
      </c>
      <c r="Y936" s="789">
        <f t="shared" si="4051"/>
        <v>0</v>
      </c>
      <c r="Z936" s="789">
        <f t="shared" si="4051"/>
        <v>0</v>
      </c>
      <c r="AA936" s="789">
        <f t="shared" si="4051"/>
        <v>0</v>
      </c>
      <c r="AB936" s="789">
        <f t="shared" si="4051"/>
        <v>0</v>
      </c>
      <c r="AC936" s="789">
        <f t="shared" si="4051"/>
        <v>0</v>
      </c>
      <c r="AD936" s="789">
        <f t="shared" si="4051"/>
        <v>0</v>
      </c>
      <c r="AE936" s="789"/>
      <c r="AF936" s="789"/>
      <c r="AG936" s="789"/>
      <c r="AH936" s="789"/>
      <c r="AI936" s="789"/>
      <c r="AJ936" s="789"/>
      <c r="AK936" s="788"/>
      <c r="AL936" s="789">
        <f t="shared" ref="AL936:AV936" si="4052">SUM(AL269)</f>
        <v>0</v>
      </c>
      <c r="AM936" s="789">
        <f t="shared" si="4052"/>
        <v>0</v>
      </c>
      <c r="AN936" s="789">
        <f t="shared" si="4052"/>
        <v>0</v>
      </c>
      <c r="AO936" s="789">
        <f t="shared" si="4052"/>
        <v>0</v>
      </c>
      <c r="AP936" s="789">
        <f t="shared" si="4052"/>
        <v>0</v>
      </c>
      <c r="AQ936" s="789">
        <f t="shared" si="4052"/>
        <v>0</v>
      </c>
      <c r="AR936" s="789">
        <f t="shared" si="4052"/>
        <v>0</v>
      </c>
      <c r="AS936" s="789">
        <f t="shared" si="4052"/>
        <v>0</v>
      </c>
      <c r="AT936" s="789">
        <f t="shared" si="4052"/>
        <v>0</v>
      </c>
      <c r="AU936" s="789">
        <f t="shared" si="4052"/>
        <v>0</v>
      </c>
      <c r="AV936" s="789">
        <f t="shared" si="4052"/>
        <v>0</v>
      </c>
      <c r="AW936" s="789"/>
      <c r="AX936" s="789"/>
      <c r="AY936" s="789"/>
      <c r="AZ936" s="789"/>
      <c r="BA936" s="789"/>
      <c r="BB936" s="789"/>
      <c r="BC936" s="788"/>
      <c r="BD936" s="789">
        <f t="shared" ref="BD936:BN936" si="4053">SUM(BD269)</f>
        <v>0</v>
      </c>
      <c r="BE936" s="789">
        <f t="shared" si="4053"/>
        <v>0</v>
      </c>
      <c r="BF936" s="789">
        <f t="shared" si="4053"/>
        <v>0</v>
      </c>
      <c r="BG936" s="789">
        <f t="shared" si="4053"/>
        <v>0</v>
      </c>
      <c r="BH936" s="789">
        <f t="shared" si="4053"/>
        <v>0</v>
      </c>
      <c r="BI936" s="789">
        <f t="shared" si="4053"/>
        <v>0</v>
      </c>
      <c r="BJ936" s="789">
        <f t="shared" si="4053"/>
        <v>0</v>
      </c>
      <c r="BK936" s="789">
        <f t="shared" si="4053"/>
        <v>0</v>
      </c>
      <c r="BL936" s="789">
        <f t="shared" si="4053"/>
        <v>0</v>
      </c>
      <c r="BM936" s="789">
        <f t="shared" si="4053"/>
        <v>0</v>
      </c>
      <c r="BN936" s="789">
        <f t="shared" si="4053"/>
        <v>0</v>
      </c>
      <c r="BO936" s="789"/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4007"/>
        <v>0</v>
      </c>
      <c r="CA936" s="590">
        <f t="shared" si="4008"/>
        <v>0</v>
      </c>
      <c r="CB936" s="590">
        <f t="shared" si="4009"/>
        <v>0</v>
      </c>
      <c r="CC936" s="590">
        <f t="shared" si="4010"/>
        <v>0</v>
      </c>
      <c r="CD936" s="1321">
        <f t="shared" si="4036"/>
        <v>0</v>
      </c>
      <c r="CE936" s="1322">
        <f t="shared" si="4037"/>
        <v>0</v>
      </c>
      <c r="CF936" s="1322">
        <f t="shared" si="4037"/>
        <v>0</v>
      </c>
      <c r="CG936" s="1322">
        <f t="shared" si="4037"/>
        <v>0</v>
      </c>
      <c r="CH936" s="1322">
        <f t="shared" si="4037"/>
        <v>0</v>
      </c>
      <c r="CI936" s="1323">
        <f t="shared" si="4037"/>
        <v>0</v>
      </c>
      <c r="CJ936" s="1322">
        <f t="shared" si="4037"/>
        <v>0</v>
      </c>
      <c r="CK936" s="1322">
        <f t="shared" si="4037"/>
        <v>0</v>
      </c>
      <c r="CL936" s="1322">
        <f t="shared" si="4037"/>
        <v>0</v>
      </c>
      <c r="CM936" s="1322">
        <f t="shared" si="4037"/>
        <v>0</v>
      </c>
      <c r="CN936" s="1321">
        <f t="shared" si="4037"/>
        <v>0</v>
      </c>
      <c r="CO936" s="542" t="str">
        <f t="shared" si="4012"/>
        <v/>
      </c>
      <c r="CP936" s="543" t="str">
        <f t="shared" si="4013"/>
        <v/>
      </c>
      <c r="CQ936" s="543">
        <f t="shared" si="4014"/>
        <v>0</v>
      </c>
      <c r="CR936" s="543">
        <f t="shared" si="4015"/>
        <v>0</v>
      </c>
      <c r="CS936" s="543">
        <f t="shared" si="4016"/>
        <v>0</v>
      </c>
      <c r="CT936" s="543">
        <f t="shared" si="4017"/>
        <v>0</v>
      </c>
      <c r="CU936" s="544">
        <f t="shared" si="4018"/>
        <v>0</v>
      </c>
      <c r="CV936" s="544">
        <f t="shared" si="4019"/>
        <v>0</v>
      </c>
      <c r="CW936" s="544">
        <f t="shared" si="4020"/>
        <v>0</v>
      </c>
      <c r="CX936" s="543">
        <f t="shared" si="4021"/>
        <v>0</v>
      </c>
      <c r="CY936" s="543">
        <f t="shared" si="4022"/>
        <v>0</v>
      </c>
      <c r="CZ936" s="543">
        <f t="shared" si="4023"/>
        <v>0</v>
      </c>
      <c r="DA936" s="543">
        <f t="shared" si="4024"/>
        <v>0</v>
      </c>
      <c r="DB936" s="543" t="str">
        <f t="shared" si="4025"/>
        <v/>
      </c>
      <c r="DC936" s="542" t="str">
        <f t="shared" si="4026"/>
        <v/>
      </c>
      <c r="DD936" s="541" t="str">
        <f t="shared" si="4027"/>
        <v/>
      </c>
      <c r="DE936" s="645">
        <f t="shared" si="4028"/>
        <v>17</v>
      </c>
      <c r="DF936" s="99">
        <f t="shared" si="4029"/>
        <v>11</v>
      </c>
      <c r="DG936" s="99">
        <f t="shared" si="4030"/>
        <v>11</v>
      </c>
      <c r="DH936" s="99">
        <f t="shared" si="4031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9"/>
      <c r="DR936" s="476"/>
    </row>
    <row r="937" spans="1:122" s="478" customFormat="1" ht="15.75" customHeight="1">
      <c r="A937" s="610" t="str">
        <f>A272</f>
        <v>Beans: kg produced</v>
      </c>
      <c r="B937" s="789">
        <f t="shared" ref="B937:R937" si="4054">SUM(B276)</f>
        <v>0</v>
      </c>
      <c r="C937" s="789">
        <f t="shared" si="4054"/>
        <v>0</v>
      </c>
      <c r="D937" s="789">
        <f t="shared" si="4054"/>
        <v>0</v>
      </c>
      <c r="E937" s="789">
        <f t="shared" si="4054"/>
        <v>0</v>
      </c>
      <c r="F937" s="789">
        <f t="shared" si="4054"/>
        <v>0</v>
      </c>
      <c r="G937" s="789">
        <f t="shared" si="4054"/>
        <v>0</v>
      </c>
      <c r="H937" s="789">
        <f t="shared" si="4054"/>
        <v>0</v>
      </c>
      <c r="I937" s="789">
        <f t="shared" si="4054"/>
        <v>0</v>
      </c>
      <c r="J937" s="789">
        <f t="shared" si="4054"/>
        <v>0</v>
      </c>
      <c r="K937" s="789">
        <f t="shared" si="4054"/>
        <v>0</v>
      </c>
      <c r="L937" s="789">
        <f t="shared" si="4054"/>
        <v>0</v>
      </c>
      <c r="M937" s="789">
        <f t="shared" si="4054"/>
        <v>0</v>
      </c>
      <c r="N937" s="789">
        <f t="shared" si="4054"/>
        <v>0</v>
      </c>
      <c r="O937" s="789">
        <f t="shared" si="4054"/>
        <v>0</v>
      </c>
      <c r="P937" s="789">
        <f t="shared" si="4054"/>
        <v>0</v>
      </c>
      <c r="Q937" s="789">
        <f t="shared" si="4054"/>
        <v>0</v>
      </c>
      <c r="R937" s="789">
        <f t="shared" si="4054"/>
        <v>0</v>
      </c>
      <c r="S937" s="788"/>
      <c r="T937" s="789">
        <f t="shared" ref="T937:AD937" si="4055">SUM(T276)</f>
        <v>0</v>
      </c>
      <c r="U937" s="789">
        <f t="shared" si="4055"/>
        <v>0</v>
      </c>
      <c r="V937" s="789">
        <f t="shared" si="4055"/>
        <v>0</v>
      </c>
      <c r="W937" s="789">
        <f t="shared" si="4055"/>
        <v>0</v>
      </c>
      <c r="X937" s="789">
        <f t="shared" si="4055"/>
        <v>0</v>
      </c>
      <c r="Y937" s="789">
        <f t="shared" si="4055"/>
        <v>0</v>
      </c>
      <c r="Z937" s="789">
        <f t="shared" si="4055"/>
        <v>0</v>
      </c>
      <c r="AA937" s="789">
        <f t="shared" si="4055"/>
        <v>0</v>
      </c>
      <c r="AB937" s="789">
        <f t="shared" si="4055"/>
        <v>0</v>
      </c>
      <c r="AC937" s="789">
        <f t="shared" si="4055"/>
        <v>0</v>
      </c>
      <c r="AD937" s="789">
        <f t="shared" si="4055"/>
        <v>0</v>
      </c>
      <c r="AE937" s="789"/>
      <c r="AF937" s="789"/>
      <c r="AG937" s="789"/>
      <c r="AH937" s="789"/>
      <c r="AI937" s="789"/>
      <c r="AJ937" s="789"/>
      <c r="AK937" s="788"/>
      <c r="AL937" s="789">
        <f t="shared" ref="AL937:AV937" si="4056">SUM(AL276)</f>
        <v>39</v>
      </c>
      <c r="AM937" s="789">
        <f t="shared" si="4056"/>
        <v>58.5</v>
      </c>
      <c r="AN937" s="789">
        <f t="shared" si="4056"/>
        <v>75</v>
      </c>
      <c r="AO937" s="789">
        <f t="shared" si="4056"/>
        <v>80</v>
      </c>
      <c r="AP937" s="789">
        <f t="shared" si="4056"/>
        <v>0</v>
      </c>
      <c r="AQ937" s="789">
        <f t="shared" si="4056"/>
        <v>0</v>
      </c>
      <c r="AR937" s="789">
        <f t="shared" si="4056"/>
        <v>2000</v>
      </c>
      <c r="AS937" s="789">
        <f t="shared" si="4056"/>
        <v>0</v>
      </c>
      <c r="AT937" s="789">
        <f t="shared" si="4056"/>
        <v>104</v>
      </c>
      <c r="AU937" s="789">
        <f t="shared" si="4056"/>
        <v>400</v>
      </c>
      <c r="AV937" s="789">
        <f t="shared" si="4056"/>
        <v>0</v>
      </c>
      <c r="AW937" s="789"/>
      <c r="AX937" s="789"/>
      <c r="AY937" s="789"/>
      <c r="AZ937" s="789"/>
      <c r="BA937" s="789"/>
      <c r="BB937" s="789"/>
      <c r="BC937" s="788"/>
      <c r="BD937" s="789">
        <f t="shared" ref="BD937:BN937" si="4057">SUM(BD276)</f>
        <v>16000</v>
      </c>
      <c r="BE937" s="789">
        <f t="shared" si="4057"/>
        <v>400</v>
      </c>
      <c r="BF937" s="789">
        <f t="shared" si="4057"/>
        <v>11700</v>
      </c>
      <c r="BG937" s="789">
        <f t="shared" si="4057"/>
        <v>975</v>
      </c>
      <c r="BH937" s="789">
        <f t="shared" si="4057"/>
        <v>0</v>
      </c>
      <c r="BI937" s="789">
        <f t="shared" si="4057"/>
        <v>6000</v>
      </c>
      <c r="BJ937" s="789">
        <f t="shared" si="4057"/>
        <v>195</v>
      </c>
      <c r="BK937" s="789">
        <f t="shared" si="4057"/>
        <v>1000</v>
      </c>
      <c r="BL937" s="789">
        <f t="shared" si="4057"/>
        <v>2250</v>
      </c>
      <c r="BM937" s="789">
        <f t="shared" si="4057"/>
        <v>800</v>
      </c>
      <c r="BN937" s="789">
        <f t="shared" si="4057"/>
        <v>2000</v>
      </c>
      <c r="BO937" s="789"/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90</v>
      </c>
      <c r="BY937" s="789">
        <f>SUM(BY276)</f>
        <v>2000</v>
      </c>
      <c r="BZ937" s="590">
        <f t="shared" si="4007"/>
        <v>0</v>
      </c>
      <c r="CA937" s="590">
        <f t="shared" si="4008"/>
        <v>0</v>
      </c>
      <c r="CB937" s="590">
        <f t="shared" si="4009"/>
        <v>84.055555555555557</v>
      </c>
      <c r="CC937" s="590">
        <f t="shared" si="4010"/>
        <v>2813.3333333333335</v>
      </c>
      <c r="CD937" s="1321">
        <f t="shared" si="4036"/>
        <v>0</v>
      </c>
      <c r="CE937" s="1322">
        <f t="shared" si="4037"/>
        <v>195</v>
      </c>
      <c r="CF937" s="1322">
        <f t="shared" si="4037"/>
        <v>400</v>
      </c>
      <c r="CG937" s="1322">
        <f t="shared" si="4037"/>
        <v>800</v>
      </c>
      <c r="CH937" s="1322">
        <f t="shared" si="4037"/>
        <v>975</v>
      </c>
      <c r="CI937" s="1323">
        <f t="shared" si="4037"/>
        <v>1000</v>
      </c>
      <c r="CJ937" s="1322">
        <f t="shared" si="4037"/>
        <v>2000</v>
      </c>
      <c r="CK937" s="1322">
        <f t="shared" si="4037"/>
        <v>2250</v>
      </c>
      <c r="CL937" s="1322">
        <f t="shared" si="4037"/>
        <v>6000</v>
      </c>
      <c r="CM937" s="1322">
        <f t="shared" si="4037"/>
        <v>11700</v>
      </c>
      <c r="CN937" s="1321">
        <f t="shared" si="4037"/>
        <v>16000</v>
      </c>
      <c r="CO937" s="542" t="str">
        <f t="shared" si="4012"/>
        <v/>
      </c>
      <c r="CP937" s="543" t="str">
        <f t="shared" si="4013"/>
        <v/>
      </c>
      <c r="CQ937" s="543">
        <f t="shared" si="4014"/>
        <v>0</v>
      </c>
      <c r="CR937" s="543">
        <f t="shared" si="4015"/>
        <v>195</v>
      </c>
      <c r="CS937" s="543">
        <f t="shared" si="4016"/>
        <v>400</v>
      </c>
      <c r="CT937" s="543">
        <f t="shared" si="4017"/>
        <v>800</v>
      </c>
      <c r="CU937" s="544">
        <f t="shared" si="4018"/>
        <v>975</v>
      </c>
      <c r="CV937" s="544">
        <f t="shared" si="4019"/>
        <v>1000</v>
      </c>
      <c r="CW937" s="544">
        <f t="shared" si="4020"/>
        <v>2000</v>
      </c>
      <c r="CX937" s="543">
        <f t="shared" si="4021"/>
        <v>2250</v>
      </c>
      <c r="CY937" s="543">
        <f t="shared" si="4022"/>
        <v>6000</v>
      </c>
      <c r="CZ937" s="543">
        <f t="shared" si="4023"/>
        <v>11700</v>
      </c>
      <c r="DA937" s="543">
        <f t="shared" si="4024"/>
        <v>16000</v>
      </c>
      <c r="DB937" s="543" t="str">
        <f t="shared" si="4025"/>
        <v/>
      </c>
      <c r="DC937" s="542" t="str">
        <f t="shared" si="4026"/>
        <v/>
      </c>
      <c r="DD937" s="541" t="str">
        <f t="shared" si="4027"/>
        <v/>
      </c>
      <c r="DE937" s="645">
        <f t="shared" si="4028"/>
        <v>17</v>
      </c>
      <c r="DF937" s="99">
        <f t="shared" si="4029"/>
        <v>11</v>
      </c>
      <c r="DG937" s="99">
        <f t="shared" si="4030"/>
        <v>11</v>
      </c>
      <c r="DH937" s="99">
        <f t="shared" si="4031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9"/>
      <c r="DR937" s="476"/>
    </row>
    <row r="938" spans="1:122" s="478" customFormat="1" ht="15.75" customHeight="1">
      <c r="A938" s="610" t="str">
        <f>A279</f>
        <v>Millet: kg produced</v>
      </c>
      <c r="B938" s="789">
        <f t="shared" ref="B938:R938" si="4058">SUM(B283)</f>
        <v>0</v>
      </c>
      <c r="C938" s="789">
        <f t="shared" si="4058"/>
        <v>0</v>
      </c>
      <c r="D938" s="789">
        <f t="shared" si="4058"/>
        <v>0</v>
      </c>
      <c r="E938" s="789">
        <f t="shared" si="4058"/>
        <v>0</v>
      </c>
      <c r="F938" s="789">
        <f t="shared" si="4058"/>
        <v>0</v>
      </c>
      <c r="G938" s="789">
        <f t="shared" si="4058"/>
        <v>0</v>
      </c>
      <c r="H938" s="789">
        <f t="shared" si="4058"/>
        <v>0</v>
      </c>
      <c r="I938" s="789">
        <f t="shared" si="4058"/>
        <v>0</v>
      </c>
      <c r="J938" s="789">
        <f t="shared" si="4058"/>
        <v>0</v>
      </c>
      <c r="K938" s="789">
        <f t="shared" si="4058"/>
        <v>0</v>
      </c>
      <c r="L938" s="789">
        <f t="shared" si="4058"/>
        <v>0</v>
      </c>
      <c r="M938" s="789">
        <f t="shared" si="4058"/>
        <v>0</v>
      </c>
      <c r="N938" s="789">
        <f t="shared" si="4058"/>
        <v>0</v>
      </c>
      <c r="O938" s="789">
        <f t="shared" si="4058"/>
        <v>0</v>
      </c>
      <c r="P938" s="789">
        <f t="shared" si="4058"/>
        <v>0</v>
      </c>
      <c r="Q938" s="789">
        <f t="shared" si="4058"/>
        <v>0</v>
      </c>
      <c r="R938" s="789">
        <f t="shared" si="4058"/>
        <v>0</v>
      </c>
      <c r="S938" s="788"/>
      <c r="T938" s="789">
        <f t="shared" ref="T938:AD938" si="4059">SUM(T283)</f>
        <v>0</v>
      </c>
      <c r="U938" s="789">
        <f t="shared" si="4059"/>
        <v>0</v>
      </c>
      <c r="V938" s="789">
        <f t="shared" si="4059"/>
        <v>0</v>
      </c>
      <c r="W938" s="789">
        <f t="shared" si="4059"/>
        <v>0</v>
      </c>
      <c r="X938" s="789">
        <f t="shared" si="4059"/>
        <v>0</v>
      </c>
      <c r="Y938" s="789">
        <f t="shared" si="4059"/>
        <v>0</v>
      </c>
      <c r="Z938" s="789">
        <f t="shared" si="4059"/>
        <v>0</v>
      </c>
      <c r="AA938" s="789">
        <f t="shared" si="4059"/>
        <v>0</v>
      </c>
      <c r="AB938" s="789">
        <f t="shared" si="4059"/>
        <v>0</v>
      </c>
      <c r="AC938" s="789">
        <f t="shared" si="4059"/>
        <v>0</v>
      </c>
      <c r="AD938" s="789">
        <f t="shared" si="4059"/>
        <v>0</v>
      </c>
      <c r="AE938" s="789"/>
      <c r="AF938" s="789"/>
      <c r="AG938" s="789"/>
      <c r="AH938" s="789"/>
      <c r="AI938" s="789"/>
      <c r="AJ938" s="789"/>
      <c r="AK938" s="788"/>
      <c r="AL938" s="789">
        <f t="shared" ref="AL938:AV938" si="4060">SUM(AL283)</f>
        <v>0</v>
      </c>
      <c r="AM938" s="789">
        <f t="shared" si="4060"/>
        <v>0</v>
      </c>
      <c r="AN938" s="789">
        <f t="shared" si="4060"/>
        <v>0</v>
      </c>
      <c r="AO938" s="789">
        <f t="shared" si="4060"/>
        <v>0</v>
      </c>
      <c r="AP938" s="789">
        <f t="shared" si="4060"/>
        <v>0</v>
      </c>
      <c r="AQ938" s="789">
        <f t="shared" si="4060"/>
        <v>0</v>
      </c>
      <c r="AR938" s="789">
        <f t="shared" si="4060"/>
        <v>0</v>
      </c>
      <c r="AS938" s="789">
        <f t="shared" si="4060"/>
        <v>0</v>
      </c>
      <c r="AT938" s="789">
        <f t="shared" si="4060"/>
        <v>0</v>
      </c>
      <c r="AU938" s="789">
        <f t="shared" si="4060"/>
        <v>0</v>
      </c>
      <c r="AV938" s="789">
        <f t="shared" si="4060"/>
        <v>0</v>
      </c>
      <c r="AW938" s="789"/>
      <c r="AX938" s="789"/>
      <c r="AY938" s="789"/>
      <c r="AZ938" s="789"/>
      <c r="BA938" s="789"/>
      <c r="BB938" s="789"/>
      <c r="BC938" s="788"/>
      <c r="BD938" s="789">
        <f t="shared" ref="BD938:BN938" si="4061">SUM(BD283)</f>
        <v>0</v>
      </c>
      <c r="BE938" s="789">
        <f t="shared" si="4061"/>
        <v>0</v>
      </c>
      <c r="BF938" s="789">
        <f t="shared" si="4061"/>
        <v>0</v>
      </c>
      <c r="BG938" s="789">
        <f t="shared" si="4061"/>
        <v>0</v>
      </c>
      <c r="BH938" s="789">
        <f t="shared" si="4061"/>
        <v>0</v>
      </c>
      <c r="BI938" s="789">
        <f t="shared" si="4061"/>
        <v>0</v>
      </c>
      <c r="BJ938" s="789">
        <f t="shared" si="4061"/>
        <v>0</v>
      </c>
      <c r="BK938" s="789">
        <f t="shared" si="4061"/>
        <v>0</v>
      </c>
      <c r="BL938" s="789">
        <f t="shared" si="4061"/>
        <v>0</v>
      </c>
      <c r="BM938" s="789">
        <f t="shared" si="4061"/>
        <v>0</v>
      </c>
      <c r="BN938" s="789">
        <f t="shared" si="4061"/>
        <v>0</v>
      </c>
      <c r="BO938" s="789"/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4007"/>
        <v>0</v>
      </c>
      <c r="CA938" s="590">
        <f t="shared" si="4008"/>
        <v>0</v>
      </c>
      <c r="CB938" s="590">
        <f t="shared" si="4009"/>
        <v>0</v>
      </c>
      <c r="CC938" s="590">
        <f t="shared" si="4010"/>
        <v>0</v>
      </c>
      <c r="CD938" s="1321">
        <f t="shared" si="4036"/>
        <v>0</v>
      </c>
      <c r="CE938" s="1322">
        <f t="shared" si="4037"/>
        <v>0</v>
      </c>
      <c r="CF938" s="1322">
        <f t="shared" si="4037"/>
        <v>0</v>
      </c>
      <c r="CG938" s="1322">
        <f t="shared" si="4037"/>
        <v>0</v>
      </c>
      <c r="CH938" s="1322">
        <f t="shared" si="4037"/>
        <v>0</v>
      </c>
      <c r="CI938" s="1323">
        <f t="shared" si="4037"/>
        <v>0</v>
      </c>
      <c r="CJ938" s="1322">
        <f t="shared" si="4037"/>
        <v>0</v>
      </c>
      <c r="CK938" s="1322">
        <f t="shared" si="4037"/>
        <v>0</v>
      </c>
      <c r="CL938" s="1322">
        <f t="shared" si="4037"/>
        <v>0</v>
      </c>
      <c r="CM938" s="1322">
        <f t="shared" si="4037"/>
        <v>0</v>
      </c>
      <c r="CN938" s="1321">
        <f t="shared" si="4037"/>
        <v>0</v>
      </c>
      <c r="CO938" s="542" t="str">
        <f t="shared" si="4012"/>
        <v/>
      </c>
      <c r="CP938" s="543" t="str">
        <f t="shared" si="4013"/>
        <v/>
      </c>
      <c r="CQ938" s="543">
        <f t="shared" si="4014"/>
        <v>0</v>
      </c>
      <c r="CR938" s="543">
        <f t="shared" si="4015"/>
        <v>0</v>
      </c>
      <c r="CS938" s="543">
        <f t="shared" si="4016"/>
        <v>0</v>
      </c>
      <c r="CT938" s="543">
        <f t="shared" si="4017"/>
        <v>0</v>
      </c>
      <c r="CU938" s="544">
        <f t="shared" si="4018"/>
        <v>0</v>
      </c>
      <c r="CV938" s="544">
        <f t="shared" si="4019"/>
        <v>0</v>
      </c>
      <c r="CW938" s="544">
        <f t="shared" si="4020"/>
        <v>0</v>
      </c>
      <c r="CX938" s="543">
        <f t="shared" si="4021"/>
        <v>0</v>
      </c>
      <c r="CY938" s="543">
        <f t="shared" si="4022"/>
        <v>0</v>
      </c>
      <c r="CZ938" s="543">
        <f t="shared" si="4023"/>
        <v>0</v>
      </c>
      <c r="DA938" s="543">
        <f t="shared" si="4024"/>
        <v>0</v>
      </c>
      <c r="DB938" s="543" t="str">
        <f t="shared" si="4025"/>
        <v/>
      </c>
      <c r="DC938" s="542" t="str">
        <f t="shared" si="4026"/>
        <v/>
      </c>
      <c r="DD938" s="541" t="str">
        <f t="shared" si="4027"/>
        <v/>
      </c>
      <c r="DE938" s="645">
        <f t="shared" si="4028"/>
        <v>17</v>
      </c>
      <c r="DF938" s="99">
        <f t="shared" si="4029"/>
        <v>11</v>
      </c>
      <c r="DG938" s="99">
        <f t="shared" si="4030"/>
        <v>11</v>
      </c>
      <c r="DH938" s="99">
        <f t="shared" si="4031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9"/>
      <c r="DR938" s="476"/>
    </row>
    <row r="939" spans="1:122" s="478" customFormat="1" ht="15.75" customHeight="1">
      <c r="A939" s="610" t="str">
        <f>A286</f>
        <v>Finger millet: kg produced</v>
      </c>
      <c r="B939" s="789">
        <f t="shared" ref="B939:R939" si="4062">SUM(B290)</f>
        <v>0</v>
      </c>
      <c r="C939" s="789">
        <f t="shared" si="4062"/>
        <v>0</v>
      </c>
      <c r="D939" s="789">
        <f t="shared" si="4062"/>
        <v>0</v>
      </c>
      <c r="E939" s="789">
        <f t="shared" si="4062"/>
        <v>0</v>
      </c>
      <c r="F939" s="789">
        <f t="shared" si="4062"/>
        <v>0</v>
      </c>
      <c r="G939" s="789">
        <f t="shared" si="4062"/>
        <v>0</v>
      </c>
      <c r="H939" s="789">
        <f t="shared" si="4062"/>
        <v>0</v>
      </c>
      <c r="I939" s="789">
        <f t="shared" si="4062"/>
        <v>0</v>
      </c>
      <c r="J939" s="789">
        <f t="shared" si="4062"/>
        <v>0</v>
      </c>
      <c r="K939" s="789">
        <f t="shared" si="4062"/>
        <v>0</v>
      </c>
      <c r="L939" s="789">
        <f t="shared" si="4062"/>
        <v>0</v>
      </c>
      <c r="M939" s="789">
        <f t="shared" si="4062"/>
        <v>0</v>
      </c>
      <c r="N939" s="789">
        <f t="shared" si="4062"/>
        <v>0</v>
      </c>
      <c r="O939" s="789">
        <f t="shared" si="4062"/>
        <v>0</v>
      </c>
      <c r="P939" s="789">
        <f t="shared" si="4062"/>
        <v>0</v>
      </c>
      <c r="Q939" s="789">
        <f t="shared" si="4062"/>
        <v>0</v>
      </c>
      <c r="R939" s="789">
        <f t="shared" si="4062"/>
        <v>0</v>
      </c>
      <c r="S939" s="788"/>
      <c r="T939" s="789">
        <f t="shared" ref="T939:AD939" si="4063">SUM(T290)</f>
        <v>0</v>
      </c>
      <c r="U939" s="789">
        <f t="shared" si="4063"/>
        <v>0</v>
      </c>
      <c r="V939" s="789">
        <f t="shared" si="4063"/>
        <v>0</v>
      </c>
      <c r="W939" s="789">
        <f t="shared" si="4063"/>
        <v>0</v>
      </c>
      <c r="X939" s="789">
        <f t="shared" si="4063"/>
        <v>0</v>
      </c>
      <c r="Y939" s="789">
        <f t="shared" si="4063"/>
        <v>0</v>
      </c>
      <c r="Z939" s="789">
        <f t="shared" si="4063"/>
        <v>0</v>
      </c>
      <c r="AA939" s="789">
        <f t="shared" si="4063"/>
        <v>0</v>
      </c>
      <c r="AB939" s="789">
        <f t="shared" si="4063"/>
        <v>0</v>
      </c>
      <c r="AC939" s="789">
        <f t="shared" si="4063"/>
        <v>0</v>
      </c>
      <c r="AD939" s="789">
        <f t="shared" si="4063"/>
        <v>0</v>
      </c>
      <c r="AE939" s="789"/>
      <c r="AF939" s="789"/>
      <c r="AG939" s="789"/>
      <c r="AH939" s="789"/>
      <c r="AI939" s="789"/>
      <c r="AJ939" s="789"/>
      <c r="AK939" s="788"/>
      <c r="AL939" s="789">
        <f t="shared" ref="AL939:AV939" si="4064">SUM(AL290)</f>
        <v>0</v>
      </c>
      <c r="AM939" s="789">
        <f t="shared" si="4064"/>
        <v>0</v>
      </c>
      <c r="AN939" s="789">
        <f t="shared" si="4064"/>
        <v>0</v>
      </c>
      <c r="AO939" s="789">
        <f t="shared" si="4064"/>
        <v>0</v>
      </c>
      <c r="AP939" s="789">
        <f t="shared" si="4064"/>
        <v>0</v>
      </c>
      <c r="AQ939" s="789">
        <f t="shared" si="4064"/>
        <v>0</v>
      </c>
      <c r="AR939" s="789">
        <f t="shared" si="4064"/>
        <v>0</v>
      </c>
      <c r="AS939" s="789">
        <f t="shared" si="4064"/>
        <v>0</v>
      </c>
      <c r="AT939" s="789">
        <f t="shared" si="4064"/>
        <v>0</v>
      </c>
      <c r="AU939" s="789">
        <f t="shared" si="4064"/>
        <v>0</v>
      </c>
      <c r="AV939" s="789">
        <f t="shared" si="4064"/>
        <v>0</v>
      </c>
      <c r="AW939" s="789"/>
      <c r="AX939" s="789"/>
      <c r="AY939" s="789"/>
      <c r="AZ939" s="789"/>
      <c r="BA939" s="789"/>
      <c r="BB939" s="789"/>
      <c r="BC939" s="788"/>
      <c r="BD939" s="789">
        <f t="shared" ref="BD939:BN939" si="4065">SUM(BD290)</f>
        <v>0</v>
      </c>
      <c r="BE939" s="789">
        <f t="shared" si="4065"/>
        <v>0</v>
      </c>
      <c r="BF939" s="789">
        <f t="shared" si="4065"/>
        <v>0</v>
      </c>
      <c r="BG939" s="789">
        <f t="shared" si="4065"/>
        <v>0</v>
      </c>
      <c r="BH939" s="789">
        <f t="shared" si="4065"/>
        <v>0</v>
      </c>
      <c r="BI939" s="789">
        <f t="shared" si="4065"/>
        <v>0</v>
      </c>
      <c r="BJ939" s="789">
        <f t="shared" si="4065"/>
        <v>0</v>
      </c>
      <c r="BK939" s="789">
        <f t="shared" si="4065"/>
        <v>0</v>
      </c>
      <c r="BL939" s="789">
        <f t="shared" si="4065"/>
        <v>0</v>
      </c>
      <c r="BM939" s="789">
        <f t="shared" si="4065"/>
        <v>0</v>
      </c>
      <c r="BN939" s="789">
        <f t="shared" si="4065"/>
        <v>0</v>
      </c>
      <c r="BO939" s="789"/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4007"/>
        <v>0</v>
      </c>
      <c r="CA939" s="590">
        <f t="shared" si="4008"/>
        <v>0</v>
      </c>
      <c r="CB939" s="590">
        <f t="shared" si="4009"/>
        <v>0</v>
      </c>
      <c r="CC939" s="590">
        <f t="shared" si="4010"/>
        <v>0</v>
      </c>
      <c r="CD939" s="1321">
        <f t="shared" si="4036"/>
        <v>0</v>
      </c>
      <c r="CE939" s="1322">
        <f t="shared" si="4037"/>
        <v>0</v>
      </c>
      <c r="CF939" s="1322">
        <f t="shared" si="4037"/>
        <v>0</v>
      </c>
      <c r="CG939" s="1322">
        <f t="shared" si="4037"/>
        <v>0</v>
      </c>
      <c r="CH939" s="1322">
        <f t="shared" si="4037"/>
        <v>0</v>
      </c>
      <c r="CI939" s="1323">
        <f t="shared" si="4037"/>
        <v>0</v>
      </c>
      <c r="CJ939" s="1322">
        <f t="shared" si="4037"/>
        <v>0</v>
      </c>
      <c r="CK939" s="1322">
        <f t="shared" si="4037"/>
        <v>0</v>
      </c>
      <c r="CL939" s="1322">
        <f t="shared" si="4037"/>
        <v>0</v>
      </c>
      <c r="CM939" s="1322">
        <f t="shared" si="4037"/>
        <v>0</v>
      </c>
      <c r="CN939" s="1321">
        <f t="shared" si="4037"/>
        <v>0</v>
      </c>
      <c r="CO939" s="542" t="str">
        <f t="shared" si="4012"/>
        <v/>
      </c>
      <c r="CP939" s="543" t="str">
        <f t="shared" si="4013"/>
        <v/>
      </c>
      <c r="CQ939" s="543">
        <f t="shared" si="4014"/>
        <v>0</v>
      </c>
      <c r="CR939" s="543">
        <f t="shared" si="4015"/>
        <v>0</v>
      </c>
      <c r="CS939" s="543">
        <f t="shared" si="4016"/>
        <v>0</v>
      </c>
      <c r="CT939" s="543">
        <f t="shared" si="4017"/>
        <v>0</v>
      </c>
      <c r="CU939" s="544">
        <f t="shared" si="4018"/>
        <v>0</v>
      </c>
      <c r="CV939" s="544">
        <f t="shared" si="4019"/>
        <v>0</v>
      </c>
      <c r="CW939" s="544">
        <f t="shared" si="4020"/>
        <v>0</v>
      </c>
      <c r="CX939" s="543">
        <f t="shared" si="4021"/>
        <v>0</v>
      </c>
      <c r="CY939" s="543">
        <f t="shared" si="4022"/>
        <v>0</v>
      </c>
      <c r="CZ939" s="543">
        <f t="shared" si="4023"/>
        <v>0</v>
      </c>
      <c r="DA939" s="543">
        <f t="shared" si="4024"/>
        <v>0</v>
      </c>
      <c r="DB939" s="543" t="str">
        <f t="shared" si="4025"/>
        <v/>
      </c>
      <c r="DC939" s="542" t="str">
        <f t="shared" si="4026"/>
        <v/>
      </c>
      <c r="DD939" s="541" t="str">
        <f t="shared" si="4027"/>
        <v/>
      </c>
      <c r="DE939" s="645">
        <f t="shared" si="4028"/>
        <v>17</v>
      </c>
      <c r="DF939" s="99">
        <f t="shared" si="4029"/>
        <v>11</v>
      </c>
      <c r="DG939" s="99">
        <f t="shared" si="4030"/>
        <v>11</v>
      </c>
      <c r="DH939" s="99">
        <f t="shared" si="4031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9"/>
      <c r="DR939" s="476"/>
    </row>
    <row r="940" spans="1:122" s="478" customFormat="1" ht="15.75" customHeight="1">
      <c r="A940" s="610" t="str">
        <f>A293</f>
        <v>Wheat: kg produced</v>
      </c>
      <c r="B940" s="789">
        <f t="shared" ref="B940:R940" si="4066">SUM(B297)</f>
        <v>0</v>
      </c>
      <c r="C940" s="789">
        <f t="shared" si="4066"/>
        <v>0</v>
      </c>
      <c r="D940" s="789">
        <f t="shared" si="4066"/>
        <v>0</v>
      </c>
      <c r="E940" s="789">
        <f t="shared" si="4066"/>
        <v>0</v>
      </c>
      <c r="F940" s="789">
        <f t="shared" si="4066"/>
        <v>0</v>
      </c>
      <c r="G940" s="789">
        <f t="shared" si="4066"/>
        <v>0</v>
      </c>
      <c r="H940" s="789">
        <f t="shared" si="4066"/>
        <v>0</v>
      </c>
      <c r="I940" s="789">
        <f t="shared" si="4066"/>
        <v>0</v>
      </c>
      <c r="J940" s="789">
        <f t="shared" si="4066"/>
        <v>0</v>
      </c>
      <c r="K940" s="789">
        <f t="shared" si="4066"/>
        <v>0</v>
      </c>
      <c r="L940" s="789">
        <f t="shared" si="4066"/>
        <v>0</v>
      </c>
      <c r="M940" s="789">
        <f t="shared" si="4066"/>
        <v>0</v>
      </c>
      <c r="N940" s="789">
        <f t="shared" si="4066"/>
        <v>0</v>
      </c>
      <c r="O940" s="789">
        <f t="shared" si="4066"/>
        <v>0</v>
      </c>
      <c r="P940" s="789">
        <f t="shared" si="4066"/>
        <v>0</v>
      </c>
      <c r="Q940" s="789">
        <f t="shared" si="4066"/>
        <v>0</v>
      </c>
      <c r="R940" s="789">
        <f t="shared" si="4066"/>
        <v>0</v>
      </c>
      <c r="S940" s="788"/>
      <c r="T940" s="789">
        <f t="shared" ref="T940:AD940" si="4067">SUM(T297)</f>
        <v>0</v>
      </c>
      <c r="U940" s="789">
        <f t="shared" si="4067"/>
        <v>0</v>
      </c>
      <c r="V940" s="789">
        <f t="shared" si="4067"/>
        <v>0</v>
      </c>
      <c r="W940" s="789">
        <f t="shared" si="4067"/>
        <v>0</v>
      </c>
      <c r="X940" s="789">
        <f t="shared" si="4067"/>
        <v>0</v>
      </c>
      <c r="Y940" s="789">
        <f t="shared" si="4067"/>
        <v>0</v>
      </c>
      <c r="Z940" s="789">
        <f t="shared" si="4067"/>
        <v>0</v>
      </c>
      <c r="AA940" s="789">
        <f t="shared" si="4067"/>
        <v>0</v>
      </c>
      <c r="AB940" s="789">
        <f t="shared" si="4067"/>
        <v>0</v>
      </c>
      <c r="AC940" s="789">
        <f t="shared" si="4067"/>
        <v>0</v>
      </c>
      <c r="AD940" s="789">
        <f t="shared" si="4067"/>
        <v>0</v>
      </c>
      <c r="AE940" s="789"/>
      <c r="AF940" s="789"/>
      <c r="AG940" s="789"/>
      <c r="AH940" s="789"/>
      <c r="AI940" s="789"/>
      <c r="AJ940" s="789"/>
      <c r="AK940" s="788"/>
      <c r="AL940" s="789">
        <f t="shared" ref="AL940:AV940" si="4068">SUM(AL297)</f>
        <v>0</v>
      </c>
      <c r="AM940" s="789">
        <f t="shared" si="4068"/>
        <v>0</v>
      </c>
      <c r="AN940" s="789">
        <f t="shared" si="4068"/>
        <v>0</v>
      </c>
      <c r="AO940" s="789">
        <f t="shared" si="4068"/>
        <v>0</v>
      </c>
      <c r="AP940" s="789">
        <f t="shared" si="4068"/>
        <v>0</v>
      </c>
      <c r="AQ940" s="789">
        <f t="shared" si="4068"/>
        <v>0</v>
      </c>
      <c r="AR940" s="789">
        <f t="shared" si="4068"/>
        <v>0</v>
      </c>
      <c r="AS940" s="789">
        <f t="shared" si="4068"/>
        <v>0</v>
      </c>
      <c r="AT940" s="789">
        <f t="shared" si="4068"/>
        <v>0</v>
      </c>
      <c r="AU940" s="789">
        <f t="shared" si="4068"/>
        <v>0</v>
      </c>
      <c r="AV940" s="789">
        <f t="shared" si="4068"/>
        <v>0</v>
      </c>
      <c r="AW940" s="789"/>
      <c r="AX940" s="789"/>
      <c r="AY940" s="789"/>
      <c r="AZ940" s="789"/>
      <c r="BA940" s="789"/>
      <c r="BB940" s="789"/>
      <c r="BC940" s="788"/>
      <c r="BD940" s="789">
        <f t="shared" ref="BD940:BN940" si="4069">SUM(BD297)</f>
        <v>0</v>
      </c>
      <c r="BE940" s="789">
        <f t="shared" si="4069"/>
        <v>0</v>
      </c>
      <c r="BF940" s="789">
        <f t="shared" si="4069"/>
        <v>0</v>
      </c>
      <c r="BG940" s="789">
        <f t="shared" si="4069"/>
        <v>0</v>
      </c>
      <c r="BH940" s="789">
        <f t="shared" si="4069"/>
        <v>0</v>
      </c>
      <c r="BI940" s="789">
        <f t="shared" si="4069"/>
        <v>0</v>
      </c>
      <c r="BJ940" s="789">
        <f t="shared" si="4069"/>
        <v>0</v>
      </c>
      <c r="BK940" s="789">
        <f t="shared" si="4069"/>
        <v>0</v>
      </c>
      <c r="BL940" s="789">
        <f t="shared" si="4069"/>
        <v>0</v>
      </c>
      <c r="BM940" s="789">
        <f t="shared" si="4069"/>
        <v>0</v>
      </c>
      <c r="BN940" s="789">
        <f t="shared" si="4069"/>
        <v>0</v>
      </c>
      <c r="BO940" s="789"/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4007"/>
        <v>0</v>
      </c>
      <c r="CA940" s="590">
        <f t="shared" si="4008"/>
        <v>0</v>
      </c>
      <c r="CB940" s="590">
        <f t="shared" si="4009"/>
        <v>0</v>
      </c>
      <c r="CC940" s="590">
        <f t="shared" si="4010"/>
        <v>0</v>
      </c>
      <c r="CD940" s="1321">
        <f t="shared" si="4036"/>
        <v>0</v>
      </c>
      <c r="CE940" s="1322">
        <f t="shared" si="4037"/>
        <v>0</v>
      </c>
      <c r="CF940" s="1322">
        <f t="shared" si="4037"/>
        <v>0</v>
      </c>
      <c r="CG940" s="1322">
        <f t="shared" si="4037"/>
        <v>0</v>
      </c>
      <c r="CH940" s="1322">
        <f t="shared" si="4037"/>
        <v>0</v>
      </c>
      <c r="CI940" s="1323">
        <f t="shared" si="4037"/>
        <v>0</v>
      </c>
      <c r="CJ940" s="1322">
        <f t="shared" si="4037"/>
        <v>0</v>
      </c>
      <c r="CK940" s="1322">
        <f t="shared" si="4037"/>
        <v>0</v>
      </c>
      <c r="CL940" s="1322">
        <f t="shared" si="4037"/>
        <v>0</v>
      </c>
      <c r="CM940" s="1322">
        <f t="shared" si="4037"/>
        <v>0</v>
      </c>
      <c r="CN940" s="1321">
        <f t="shared" si="4037"/>
        <v>0</v>
      </c>
      <c r="CO940" s="542" t="str">
        <f t="shared" si="4012"/>
        <v/>
      </c>
      <c r="CP940" s="543" t="str">
        <f t="shared" si="4013"/>
        <v/>
      </c>
      <c r="CQ940" s="543">
        <f t="shared" si="4014"/>
        <v>0</v>
      </c>
      <c r="CR940" s="543">
        <f t="shared" si="4015"/>
        <v>0</v>
      </c>
      <c r="CS940" s="543">
        <f t="shared" si="4016"/>
        <v>0</v>
      </c>
      <c r="CT940" s="543">
        <f t="shared" si="4017"/>
        <v>0</v>
      </c>
      <c r="CU940" s="544">
        <f t="shared" si="4018"/>
        <v>0</v>
      </c>
      <c r="CV940" s="544">
        <f t="shared" si="4019"/>
        <v>0</v>
      </c>
      <c r="CW940" s="544">
        <f t="shared" si="4020"/>
        <v>0</v>
      </c>
      <c r="CX940" s="543">
        <f t="shared" si="4021"/>
        <v>0</v>
      </c>
      <c r="CY940" s="543">
        <f t="shared" si="4022"/>
        <v>0</v>
      </c>
      <c r="CZ940" s="543">
        <f t="shared" si="4023"/>
        <v>0</v>
      </c>
      <c r="DA940" s="543">
        <f t="shared" si="4024"/>
        <v>0</v>
      </c>
      <c r="DB940" s="543" t="str">
        <f t="shared" si="4025"/>
        <v/>
      </c>
      <c r="DC940" s="542" t="str">
        <f t="shared" si="4026"/>
        <v/>
      </c>
      <c r="DD940" s="541" t="str">
        <f t="shared" si="4027"/>
        <v/>
      </c>
      <c r="DE940" s="645">
        <f t="shared" si="4028"/>
        <v>17</v>
      </c>
      <c r="DF940" s="99">
        <f t="shared" si="4029"/>
        <v>11</v>
      </c>
      <c r="DG940" s="99">
        <f t="shared" si="4030"/>
        <v>11</v>
      </c>
      <c r="DH940" s="99">
        <f t="shared" si="4031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9"/>
      <c r="DR940" s="476"/>
    </row>
    <row r="941" spans="1:122" s="478" customFormat="1" ht="15.75" customHeight="1">
      <c r="A941" s="798" t="str">
        <f>A300</f>
        <v>Cassava: no. local meas.</v>
      </c>
      <c r="B941" s="789">
        <f t="shared" ref="B941:R941" si="4070">SUM(B307)</f>
        <v>0</v>
      </c>
      <c r="C941" s="789">
        <f t="shared" si="4070"/>
        <v>0</v>
      </c>
      <c r="D941" s="789">
        <f t="shared" si="4070"/>
        <v>0</v>
      </c>
      <c r="E941" s="789">
        <f t="shared" si="4070"/>
        <v>0</v>
      </c>
      <c r="F941" s="789">
        <f t="shared" si="4070"/>
        <v>0</v>
      </c>
      <c r="G941" s="789">
        <f t="shared" si="4070"/>
        <v>0</v>
      </c>
      <c r="H941" s="789">
        <f t="shared" si="4070"/>
        <v>0</v>
      </c>
      <c r="I941" s="789">
        <f t="shared" si="4070"/>
        <v>0</v>
      </c>
      <c r="J941" s="789">
        <f t="shared" si="4070"/>
        <v>0</v>
      </c>
      <c r="K941" s="789">
        <f t="shared" si="4070"/>
        <v>0</v>
      </c>
      <c r="L941" s="789">
        <f t="shared" si="4070"/>
        <v>0</v>
      </c>
      <c r="M941" s="789">
        <f t="shared" si="4070"/>
        <v>0</v>
      </c>
      <c r="N941" s="789">
        <f t="shared" si="4070"/>
        <v>0</v>
      </c>
      <c r="O941" s="789">
        <f t="shared" si="4070"/>
        <v>0</v>
      </c>
      <c r="P941" s="789">
        <f t="shared" si="4070"/>
        <v>0</v>
      </c>
      <c r="Q941" s="789">
        <f t="shared" si="4070"/>
        <v>0</v>
      </c>
      <c r="R941" s="789">
        <f t="shared" si="4070"/>
        <v>0</v>
      </c>
      <c r="S941" s="788"/>
      <c r="T941" s="789">
        <f t="shared" ref="T941:AD941" si="4071">SUM(T307)</f>
        <v>0</v>
      </c>
      <c r="U941" s="789">
        <f t="shared" si="4071"/>
        <v>0</v>
      </c>
      <c r="V941" s="789">
        <f t="shared" si="4071"/>
        <v>0</v>
      </c>
      <c r="W941" s="789">
        <f t="shared" si="4071"/>
        <v>0</v>
      </c>
      <c r="X941" s="789">
        <f t="shared" si="4071"/>
        <v>0</v>
      </c>
      <c r="Y941" s="789">
        <f t="shared" si="4071"/>
        <v>0</v>
      </c>
      <c r="Z941" s="789">
        <f t="shared" si="4071"/>
        <v>0</v>
      </c>
      <c r="AA941" s="789">
        <f t="shared" si="4071"/>
        <v>0</v>
      </c>
      <c r="AB941" s="789">
        <f t="shared" si="4071"/>
        <v>0</v>
      </c>
      <c r="AC941" s="789">
        <f t="shared" si="4071"/>
        <v>0</v>
      </c>
      <c r="AD941" s="789">
        <f t="shared" si="4071"/>
        <v>0</v>
      </c>
      <c r="AE941" s="789"/>
      <c r="AF941" s="789"/>
      <c r="AG941" s="789"/>
      <c r="AH941" s="789"/>
      <c r="AI941" s="789"/>
      <c r="AJ941" s="789"/>
      <c r="AK941" s="788"/>
      <c r="AL941" s="789">
        <f t="shared" ref="AL941:AV941" si="4072">SUM(AL307)</f>
        <v>0</v>
      </c>
      <c r="AM941" s="789">
        <f t="shared" si="4072"/>
        <v>0</v>
      </c>
      <c r="AN941" s="789">
        <f t="shared" si="4072"/>
        <v>0</v>
      </c>
      <c r="AO941" s="789">
        <f t="shared" si="4072"/>
        <v>0</v>
      </c>
      <c r="AP941" s="789">
        <f t="shared" si="4072"/>
        <v>0</v>
      </c>
      <c r="AQ941" s="789">
        <f t="shared" si="4072"/>
        <v>0</v>
      </c>
      <c r="AR941" s="789">
        <f t="shared" si="4072"/>
        <v>0</v>
      </c>
      <c r="AS941" s="789">
        <f t="shared" si="4072"/>
        <v>0</v>
      </c>
      <c r="AT941" s="789">
        <f t="shared" si="4072"/>
        <v>0</v>
      </c>
      <c r="AU941" s="789">
        <f t="shared" si="4072"/>
        <v>0</v>
      </c>
      <c r="AV941" s="789">
        <f t="shared" si="4072"/>
        <v>0</v>
      </c>
      <c r="AW941" s="789"/>
      <c r="AX941" s="789"/>
      <c r="AY941" s="789"/>
      <c r="AZ941" s="789"/>
      <c r="BA941" s="789"/>
      <c r="BB941" s="789"/>
      <c r="BC941" s="788"/>
      <c r="BD941" s="789">
        <f t="shared" ref="BD941:BN941" si="4073">SUM(BD307)</f>
        <v>0</v>
      </c>
      <c r="BE941" s="789">
        <f t="shared" si="4073"/>
        <v>0</v>
      </c>
      <c r="BF941" s="789">
        <f t="shared" si="4073"/>
        <v>0</v>
      </c>
      <c r="BG941" s="789">
        <f t="shared" si="4073"/>
        <v>0</v>
      </c>
      <c r="BH941" s="789">
        <f t="shared" si="4073"/>
        <v>0</v>
      </c>
      <c r="BI941" s="789">
        <f t="shared" si="4073"/>
        <v>0</v>
      </c>
      <c r="BJ941" s="789">
        <f t="shared" si="4073"/>
        <v>0</v>
      </c>
      <c r="BK941" s="789">
        <f t="shared" si="4073"/>
        <v>0</v>
      </c>
      <c r="BL941" s="789">
        <f t="shared" si="4073"/>
        <v>0</v>
      </c>
      <c r="BM941" s="789">
        <f t="shared" si="4073"/>
        <v>0</v>
      </c>
      <c r="BN941" s="789">
        <f t="shared" si="4073"/>
        <v>0</v>
      </c>
      <c r="BO941" s="789"/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4007"/>
        <v>0</v>
      </c>
      <c r="CA941" s="590">
        <f t="shared" si="4008"/>
        <v>0</v>
      </c>
      <c r="CB941" s="590">
        <f t="shared" si="4009"/>
        <v>0</v>
      </c>
      <c r="CC941" s="590">
        <f t="shared" si="4010"/>
        <v>0</v>
      </c>
      <c r="CD941" s="1321">
        <f t="shared" si="4036"/>
        <v>0</v>
      </c>
      <c r="CE941" s="1322">
        <f t="shared" si="4037"/>
        <v>0</v>
      </c>
      <c r="CF941" s="1322">
        <f t="shared" si="4037"/>
        <v>0</v>
      </c>
      <c r="CG941" s="1322">
        <f t="shared" si="4037"/>
        <v>0</v>
      </c>
      <c r="CH941" s="1322">
        <f t="shared" si="4037"/>
        <v>0</v>
      </c>
      <c r="CI941" s="1323">
        <f t="shared" si="4037"/>
        <v>0</v>
      </c>
      <c r="CJ941" s="1322">
        <f t="shared" si="4037"/>
        <v>0</v>
      </c>
      <c r="CK941" s="1322">
        <f t="shared" si="4037"/>
        <v>0</v>
      </c>
      <c r="CL941" s="1322">
        <f t="shared" si="4037"/>
        <v>0</v>
      </c>
      <c r="CM941" s="1322">
        <f t="shared" si="4037"/>
        <v>0</v>
      </c>
      <c r="CN941" s="1321">
        <f t="shared" si="4037"/>
        <v>0</v>
      </c>
      <c r="CO941" s="542" t="str">
        <f t="shared" si="4012"/>
        <v/>
      </c>
      <c r="CP941" s="543" t="str">
        <f t="shared" si="4013"/>
        <v/>
      </c>
      <c r="CQ941" s="543">
        <f t="shared" si="4014"/>
        <v>0</v>
      </c>
      <c r="CR941" s="543">
        <f t="shared" si="4015"/>
        <v>0</v>
      </c>
      <c r="CS941" s="543">
        <f t="shared" si="4016"/>
        <v>0</v>
      </c>
      <c r="CT941" s="543">
        <f t="shared" si="4017"/>
        <v>0</v>
      </c>
      <c r="CU941" s="544">
        <f t="shared" si="4018"/>
        <v>0</v>
      </c>
      <c r="CV941" s="544">
        <f t="shared" si="4019"/>
        <v>0</v>
      </c>
      <c r="CW941" s="544">
        <f t="shared" si="4020"/>
        <v>0</v>
      </c>
      <c r="CX941" s="543">
        <f t="shared" si="4021"/>
        <v>0</v>
      </c>
      <c r="CY941" s="543">
        <f t="shared" si="4022"/>
        <v>0</v>
      </c>
      <c r="CZ941" s="543">
        <f t="shared" si="4023"/>
        <v>0</v>
      </c>
      <c r="DA941" s="543">
        <f t="shared" si="4024"/>
        <v>0</v>
      </c>
      <c r="DB941" s="543" t="str">
        <f t="shared" si="4025"/>
        <v/>
      </c>
      <c r="DC941" s="542" t="str">
        <f t="shared" si="4026"/>
        <v/>
      </c>
      <c r="DD941" s="541" t="str">
        <f t="shared" si="4027"/>
        <v/>
      </c>
      <c r="DE941" s="645">
        <f t="shared" si="4028"/>
        <v>17</v>
      </c>
      <c r="DF941" s="99">
        <f t="shared" si="4029"/>
        <v>11</v>
      </c>
      <c r="DG941" s="99">
        <f t="shared" si="4030"/>
        <v>11</v>
      </c>
      <c r="DH941" s="99">
        <f t="shared" si="4031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9"/>
      <c r="DR941" s="476"/>
    </row>
    <row r="942" spans="1:122" s="478" customFormat="1" ht="15.75" customHeight="1">
      <c r="A942" s="610" t="str">
        <f>A310</f>
        <v>Water melon: no. local meas</v>
      </c>
      <c r="B942" s="789">
        <f t="shared" ref="B942:R942" si="4074">SUM(B317)</f>
        <v>0</v>
      </c>
      <c r="C942" s="789">
        <f t="shared" si="4074"/>
        <v>0</v>
      </c>
      <c r="D942" s="789">
        <f t="shared" si="4074"/>
        <v>0</v>
      </c>
      <c r="E942" s="789">
        <f t="shared" si="4074"/>
        <v>0</v>
      </c>
      <c r="F942" s="789">
        <f t="shared" si="4074"/>
        <v>0</v>
      </c>
      <c r="G942" s="789">
        <f t="shared" si="4074"/>
        <v>0</v>
      </c>
      <c r="H942" s="789">
        <f t="shared" si="4074"/>
        <v>0</v>
      </c>
      <c r="I942" s="789">
        <f t="shared" si="4074"/>
        <v>0</v>
      </c>
      <c r="J942" s="789">
        <f t="shared" si="4074"/>
        <v>0</v>
      </c>
      <c r="K942" s="789">
        <f t="shared" si="4074"/>
        <v>0</v>
      </c>
      <c r="L942" s="789">
        <f t="shared" si="4074"/>
        <v>0</v>
      </c>
      <c r="M942" s="789">
        <f t="shared" si="4074"/>
        <v>0</v>
      </c>
      <c r="N942" s="789">
        <f t="shared" si="4074"/>
        <v>0</v>
      </c>
      <c r="O942" s="789">
        <f t="shared" si="4074"/>
        <v>0</v>
      </c>
      <c r="P942" s="789">
        <f t="shared" si="4074"/>
        <v>0</v>
      </c>
      <c r="Q942" s="789">
        <f t="shared" si="4074"/>
        <v>0</v>
      </c>
      <c r="R942" s="789">
        <f t="shared" si="4074"/>
        <v>0</v>
      </c>
      <c r="S942" s="788"/>
      <c r="T942" s="789">
        <f t="shared" ref="T942:AD942" si="4075">SUM(T317)</f>
        <v>0</v>
      </c>
      <c r="U942" s="789">
        <f t="shared" si="4075"/>
        <v>0</v>
      </c>
      <c r="V942" s="789">
        <f t="shared" si="4075"/>
        <v>0</v>
      </c>
      <c r="W942" s="789">
        <f t="shared" si="4075"/>
        <v>0</v>
      </c>
      <c r="X942" s="789">
        <f t="shared" si="4075"/>
        <v>0</v>
      </c>
      <c r="Y942" s="789">
        <f t="shared" si="4075"/>
        <v>0</v>
      </c>
      <c r="Z942" s="789">
        <f t="shared" si="4075"/>
        <v>0</v>
      </c>
      <c r="AA942" s="789">
        <f t="shared" si="4075"/>
        <v>0</v>
      </c>
      <c r="AB942" s="789">
        <f t="shared" si="4075"/>
        <v>0</v>
      </c>
      <c r="AC942" s="789">
        <f t="shared" si="4075"/>
        <v>0</v>
      </c>
      <c r="AD942" s="789">
        <f t="shared" si="4075"/>
        <v>0</v>
      </c>
      <c r="AE942" s="789"/>
      <c r="AF942" s="789"/>
      <c r="AG942" s="789"/>
      <c r="AH942" s="789"/>
      <c r="AI942" s="789"/>
      <c r="AJ942" s="789"/>
      <c r="AK942" s="788"/>
      <c r="AL942" s="789">
        <f t="shared" ref="AL942:AV942" si="4076">SUM(AL317)</f>
        <v>0</v>
      </c>
      <c r="AM942" s="789">
        <f t="shared" si="4076"/>
        <v>0</v>
      </c>
      <c r="AN942" s="789">
        <f t="shared" si="4076"/>
        <v>0</v>
      </c>
      <c r="AO942" s="789">
        <f t="shared" si="4076"/>
        <v>0</v>
      </c>
      <c r="AP942" s="789">
        <f t="shared" si="4076"/>
        <v>0</v>
      </c>
      <c r="AQ942" s="789">
        <f t="shared" si="4076"/>
        <v>0</v>
      </c>
      <c r="AR942" s="789">
        <f t="shared" si="4076"/>
        <v>0</v>
      </c>
      <c r="AS942" s="789">
        <f t="shared" si="4076"/>
        <v>0</v>
      </c>
      <c r="AT942" s="789">
        <f t="shared" si="4076"/>
        <v>0</v>
      </c>
      <c r="AU942" s="789">
        <f t="shared" si="4076"/>
        <v>0</v>
      </c>
      <c r="AV942" s="789">
        <f t="shared" si="4076"/>
        <v>0</v>
      </c>
      <c r="AW942" s="789"/>
      <c r="AX942" s="789"/>
      <c r="AY942" s="789"/>
      <c r="AZ942" s="789"/>
      <c r="BA942" s="789"/>
      <c r="BB942" s="789"/>
      <c r="BC942" s="788"/>
      <c r="BD942" s="789">
        <f t="shared" ref="BD942:BN942" si="4077">SUM(BD317)</f>
        <v>0</v>
      </c>
      <c r="BE942" s="789">
        <f t="shared" si="4077"/>
        <v>0</v>
      </c>
      <c r="BF942" s="789">
        <f t="shared" si="4077"/>
        <v>0</v>
      </c>
      <c r="BG942" s="789">
        <f t="shared" si="4077"/>
        <v>0</v>
      </c>
      <c r="BH942" s="789">
        <f t="shared" si="4077"/>
        <v>0</v>
      </c>
      <c r="BI942" s="789">
        <f t="shared" si="4077"/>
        <v>0</v>
      </c>
      <c r="BJ942" s="789">
        <f t="shared" si="4077"/>
        <v>0</v>
      </c>
      <c r="BK942" s="789">
        <f t="shared" si="4077"/>
        <v>0</v>
      </c>
      <c r="BL942" s="789">
        <f t="shared" si="4077"/>
        <v>0</v>
      </c>
      <c r="BM942" s="789">
        <f t="shared" si="4077"/>
        <v>0</v>
      </c>
      <c r="BN942" s="789">
        <f t="shared" si="4077"/>
        <v>0</v>
      </c>
      <c r="BO942" s="789"/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4007"/>
        <v>0</v>
      </c>
      <c r="CA942" s="590">
        <f t="shared" si="4008"/>
        <v>0</v>
      </c>
      <c r="CB942" s="590">
        <f t="shared" si="4009"/>
        <v>0</v>
      </c>
      <c r="CC942" s="590">
        <f t="shared" si="4010"/>
        <v>0</v>
      </c>
      <c r="CD942" s="1321">
        <f t="shared" si="4036"/>
        <v>0</v>
      </c>
      <c r="CE942" s="1322">
        <f t="shared" si="4037"/>
        <v>0</v>
      </c>
      <c r="CF942" s="1322">
        <f t="shared" si="4037"/>
        <v>0</v>
      </c>
      <c r="CG942" s="1322">
        <f t="shared" si="4037"/>
        <v>0</v>
      </c>
      <c r="CH942" s="1322">
        <f t="shared" si="4037"/>
        <v>0</v>
      </c>
      <c r="CI942" s="1323">
        <f t="shared" si="4037"/>
        <v>0</v>
      </c>
      <c r="CJ942" s="1322">
        <f t="shared" si="4037"/>
        <v>0</v>
      </c>
      <c r="CK942" s="1322">
        <f t="shared" si="4037"/>
        <v>0</v>
      </c>
      <c r="CL942" s="1322">
        <f t="shared" si="4037"/>
        <v>0</v>
      </c>
      <c r="CM942" s="1322">
        <f t="shared" si="4037"/>
        <v>0</v>
      </c>
      <c r="CN942" s="1321">
        <f t="shared" si="4037"/>
        <v>0</v>
      </c>
      <c r="CO942" s="542" t="str">
        <f t="shared" si="4012"/>
        <v/>
      </c>
      <c r="CP942" s="543" t="str">
        <f t="shared" si="4013"/>
        <v/>
      </c>
      <c r="CQ942" s="543">
        <f t="shared" si="4014"/>
        <v>0</v>
      </c>
      <c r="CR942" s="543">
        <f t="shared" si="4015"/>
        <v>0</v>
      </c>
      <c r="CS942" s="543">
        <f t="shared" si="4016"/>
        <v>0</v>
      </c>
      <c r="CT942" s="543">
        <f t="shared" si="4017"/>
        <v>0</v>
      </c>
      <c r="CU942" s="544">
        <f t="shared" si="4018"/>
        <v>0</v>
      </c>
      <c r="CV942" s="544">
        <f t="shared" si="4019"/>
        <v>0</v>
      </c>
      <c r="CW942" s="544">
        <f t="shared" si="4020"/>
        <v>0</v>
      </c>
      <c r="CX942" s="543">
        <f t="shared" si="4021"/>
        <v>0</v>
      </c>
      <c r="CY942" s="543">
        <f t="shared" si="4022"/>
        <v>0</v>
      </c>
      <c r="CZ942" s="543">
        <f t="shared" si="4023"/>
        <v>0</v>
      </c>
      <c r="DA942" s="543">
        <f t="shared" si="4024"/>
        <v>0</v>
      </c>
      <c r="DB942" s="543" t="str">
        <f t="shared" si="4025"/>
        <v/>
      </c>
      <c r="DC942" s="542" t="str">
        <f t="shared" si="4026"/>
        <v/>
      </c>
      <c r="DD942" s="541" t="str">
        <f t="shared" si="4027"/>
        <v/>
      </c>
      <c r="DE942" s="645">
        <f t="shared" si="4028"/>
        <v>17</v>
      </c>
      <c r="DF942" s="99">
        <f t="shared" si="4029"/>
        <v>11</v>
      </c>
      <c r="DG942" s="99">
        <f t="shared" si="4030"/>
        <v>11</v>
      </c>
      <c r="DH942" s="99">
        <f t="shared" si="4031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9"/>
      <c r="DR942" s="476"/>
    </row>
    <row r="943" spans="1:122" s="478" customFormat="1" ht="15.75" customHeight="1">
      <c r="A943" s="610" t="str">
        <f>A320</f>
        <v>Other melons: no. local meas</v>
      </c>
      <c r="B943" s="789">
        <f t="shared" ref="B943:R943" si="4078">SUM(B327)</f>
        <v>0</v>
      </c>
      <c r="C943" s="789">
        <f t="shared" si="4078"/>
        <v>0</v>
      </c>
      <c r="D943" s="789">
        <f t="shared" si="4078"/>
        <v>0</v>
      </c>
      <c r="E943" s="789">
        <f t="shared" si="4078"/>
        <v>0</v>
      </c>
      <c r="F943" s="789">
        <f t="shared" si="4078"/>
        <v>0</v>
      </c>
      <c r="G943" s="789">
        <f t="shared" si="4078"/>
        <v>0</v>
      </c>
      <c r="H943" s="789">
        <f t="shared" si="4078"/>
        <v>0</v>
      </c>
      <c r="I943" s="789">
        <f t="shared" si="4078"/>
        <v>0</v>
      </c>
      <c r="J943" s="789">
        <f t="shared" si="4078"/>
        <v>0</v>
      </c>
      <c r="K943" s="789">
        <f t="shared" si="4078"/>
        <v>0</v>
      </c>
      <c r="L943" s="789">
        <f t="shared" si="4078"/>
        <v>0</v>
      </c>
      <c r="M943" s="789">
        <f t="shared" si="4078"/>
        <v>0</v>
      </c>
      <c r="N943" s="789">
        <f t="shared" si="4078"/>
        <v>0</v>
      </c>
      <c r="O943" s="789">
        <f t="shared" si="4078"/>
        <v>0</v>
      </c>
      <c r="P943" s="789">
        <f t="shared" si="4078"/>
        <v>0</v>
      </c>
      <c r="Q943" s="789">
        <f t="shared" si="4078"/>
        <v>0</v>
      </c>
      <c r="R943" s="789">
        <f t="shared" si="4078"/>
        <v>0</v>
      </c>
      <c r="S943" s="788"/>
      <c r="T943" s="789">
        <f t="shared" ref="T943:AD943" si="4079">SUM(T327)</f>
        <v>0</v>
      </c>
      <c r="U943" s="789">
        <f t="shared" si="4079"/>
        <v>0</v>
      </c>
      <c r="V943" s="789">
        <f t="shared" si="4079"/>
        <v>0</v>
      </c>
      <c r="W943" s="789">
        <f t="shared" si="4079"/>
        <v>0</v>
      </c>
      <c r="X943" s="789">
        <f t="shared" si="4079"/>
        <v>0</v>
      </c>
      <c r="Y943" s="789">
        <f t="shared" si="4079"/>
        <v>0</v>
      </c>
      <c r="Z943" s="789">
        <f t="shared" si="4079"/>
        <v>0</v>
      </c>
      <c r="AA943" s="789">
        <f t="shared" si="4079"/>
        <v>0</v>
      </c>
      <c r="AB943" s="789">
        <f t="shared" si="4079"/>
        <v>0</v>
      </c>
      <c r="AC943" s="789">
        <f t="shared" si="4079"/>
        <v>0</v>
      </c>
      <c r="AD943" s="789">
        <f t="shared" si="4079"/>
        <v>0</v>
      </c>
      <c r="AE943" s="789"/>
      <c r="AF943" s="789"/>
      <c r="AG943" s="789"/>
      <c r="AH943" s="789"/>
      <c r="AI943" s="789"/>
      <c r="AJ943" s="789"/>
      <c r="AK943" s="788"/>
      <c r="AL943" s="789">
        <f t="shared" ref="AL943:AV943" si="4080">SUM(AL327)</f>
        <v>0</v>
      </c>
      <c r="AM943" s="789">
        <f t="shared" si="4080"/>
        <v>0</v>
      </c>
      <c r="AN943" s="789">
        <f t="shared" si="4080"/>
        <v>0</v>
      </c>
      <c r="AO943" s="789">
        <f t="shared" si="4080"/>
        <v>0</v>
      </c>
      <c r="AP943" s="789">
        <f t="shared" si="4080"/>
        <v>0</v>
      </c>
      <c r="AQ943" s="789">
        <f t="shared" si="4080"/>
        <v>0</v>
      </c>
      <c r="AR943" s="789">
        <f t="shared" si="4080"/>
        <v>0</v>
      </c>
      <c r="AS943" s="789">
        <f t="shared" si="4080"/>
        <v>0</v>
      </c>
      <c r="AT943" s="789">
        <f t="shared" si="4080"/>
        <v>0</v>
      </c>
      <c r="AU943" s="789">
        <f t="shared" si="4080"/>
        <v>0</v>
      </c>
      <c r="AV943" s="789">
        <f t="shared" si="4080"/>
        <v>0</v>
      </c>
      <c r="AW943" s="789"/>
      <c r="AX943" s="789"/>
      <c r="AY943" s="789"/>
      <c r="AZ943" s="789"/>
      <c r="BA943" s="789"/>
      <c r="BB943" s="789"/>
      <c r="BC943" s="788"/>
      <c r="BD943" s="789">
        <f t="shared" ref="BD943:BN943" si="4081">SUM(BD327)</f>
        <v>0</v>
      </c>
      <c r="BE943" s="789">
        <f t="shared" si="4081"/>
        <v>0</v>
      </c>
      <c r="BF943" s="789">
        <f t="shared" si="4081"/>
        <v>0</v>
      </c>
      <c r="BG943" s="789">
        <f t="shared" si="4081"/>
        <v>0</v>
      </c>
      <c r="BH943" s="789">
        <f t="shared" si="4081"/>
        <v>0</v>
      </c>
      <c r="BI943" s="789">
        <f t="shared" si="4081"/>
        <v>0</v>
      </c>
      <c r="BJ943" s="789">
        <f t="shared" si="4081"/>
        <v>0</v>
      </c>
      <c r="BK943" s="789">
        <f t="shared" si="4081"/>
        <v>0</v>
      </c>
      <c r="BL943" s="789">
        <f t="shared" si="4081"/>
        <v>0</v>
      </c>
      <c r="BM943" s="789">
        <f t="shared" si="4081"/>
        <v>0</v>
      </c>
      <c r="BN943" s="789">
        <f t="shared" si="4081"/>
        <v>0</v>
      </c>
      <c r="BO943" s="789"/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90">
        <f t="shared" si="4007"/>
        <v>0</v>
      </c>
      <c r="CA943" s="590">
        <f t="shared" si="4008"/>
        <v>0</v>
      </c>
      <c r="CB943" s="590">
        <f t="shared" si="4009"/>
        <v>0</v>
      </c>
      <c r="CC943" s="590">
        <f t="shared" si="4010"/>
        <v>0</v>
      </c>
      <c r="CD943" s="1321">
        <f t="shared" si="4036"/>
        <v>0</v>
      </c>
      <c r="CE943" s="1322">
        <f t="shared" si="4037"/>
        <v>0</v>
      </c>
      <c r="CF943" s="1322">
        <f t="shared" si="4037"/>
        <v>0</v>
      </c>
      <c r="CG943" s="1322">
        <f t="shared" si="4037"/>
        <v>0</v>
      </c>
      <c r="CH943" s="1322">
        <f t="shared" si="4037"/>
        <v>0</v>
      </c>
      <c r="CI943" s="1323">
        <f t="shared" si="4037"/>
        <v>0</v>
      </c>
      <c r="CJ943" s="1322">
        <f t="shared" si="4037"/>
        <v>0</v>
      </c>
      <c r="CK943" s="1322">
        <f t="shared" si="4037"/>
        <v>0</v>
      </c>
      <c r="CL943" s="1322">
        <f t="shared" si="4037"/>
        <v>0</v>
      </c>
      <c r="CM943" s="1322">
        <f t="shared" si="4037"/>
        <v>0</v>
      </c>
      <c r="CN943" s="1321">
        <f t="shared" si="4037"/>
        <v>0</v>
      </c>
      <c r="CO943" s="542" t="str">
        <f t="shared" si="4012"/>
        <v/>
      </c>
      <c r="CP943" s="543" t="str">
        <f t="shared" si="4013"/>
        <v/>
      </c>
      <c r="CQ943" s="543">
        <f t="shared" si="4014"/>
        <v>0</v>
      </c>
      <c r="CR943" s="543">
        <f t="shared" si="4015"/>
        <v>0</v>
      </c>
      <c r="CS943" s="543">
        <f t="shared" si="4016"/>
        <v>0</v>
      </c>
      <c r="CT943" s="543">
        <f t="shared" si="4017"/>
        <v>0</v>
      </c>
      <c r="CU943" s="544">
        <f t="shared" si="4018"/>
        <v>0</v>
      </c>
      <c r="CV943" s="544">
        <f t="shared" si="4019"/>
        <v>0</v>
      </c>
      <c r="CW943" s="544">
        <f t="shared" si="4020"/>
        <v>0</v>
      </c>
      <c r="CX943" s="543">
        <f t="shared" si="4021"/>
        <v>0</v>
      </c>
      <c r="CY943" s="543">
        <f t="shared" si="4022"/>
        <v>0</v>
      </c>
      <c r="CZ943" s="543">
        <f t="shared" si="4023"/>
        <v>0</v>
      </c>
      <c r="DA943" s="543">
        <f t="shared" si="4024"/>
        <v>0</v>
      </c>
      <c r="DB943" s="543" t="str">
        <f t="shared" si="4025"/>
        <v/>
      </c>
      <c r="DC943" s="542" t="str">
        <f t="shared" si="4026"/>
        <v/>
      </c>
      <c r="DD943" s="541" t="str">
        <f t="shared" si="4027"/>
        <v/>
      </c>
      <c r="DE943" s="645">
        <f t="shared" si="4028"/>
        <v>17</v>
      </c>
      <c r="DF943" s="99">
        <f t="shared" si="4029"/>
        <v>11</v>
      </c>
      <c r="DG943" s="99">
        <f t="shared" si="4030"/>
        <v>11</v>
      </c>
      <c r="DH943" s="99">
        <f t="shared" si="4031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9"/>
      <c r="DR943" s="476"/>
    </row>
    <row r="944" spans="1:122" s="478" customFormat="1" ht="15.75" customHeight="1">
      <c r="A944" s="610" t="str">
        <f>A330</f>
        <v>Other root crops: no. local meas( Potatoes)</v>
      </c>
      <c r="B944" s="789">
        <f t="shared" ref="B944:R944" si="4082">SUM(B337)</f>
        <v>0</v>
      </c>
      <c r="C944" s="789">
        <f t="shared" si="4082"/>
        <v>0</v>
      </c>
      <c r="D944" s="789">
        <f t="shared" si="4082"/>
        <v>0</v>
      </c>
      <c r="E944" s="789">
        <f t="shared" si="4082"/>
        <v>0</v>
      </c>
      <c r="F944" s="789">
        <f t="shared" si="4082"/>
        <v>0</v>
      </c>
      <c r="G944" s="789">
        <f t="shared" si="4082"/>
        <v>0</v>
      </c>
      <c r="H944" s="789">
        <f t="shared" si="4082"/>
        <v>0</v>
      </c>
      <c r="I944" s="789">
        <f t="shared" si="4082"/>
        <v>0</v>
      </c>
      <c r="J944" s="789">
        <f t="shared" si="4082"/>
        <v>0</v>
      </c>
      <c r="K944" s="789">
        <f t="shared" si="4082"/>
        <v>0</v>
      </c>
      <c r="L944" s="789">
        <f t="shared" si="4082"/>
        <v>0</v>
      </c>
      <c r="M944" s="789">
        <f t="shared" si="4082"/>
        <v>0</v>
      </c>
      <c r="N944" s="789">
        <f t="shared" si="4082"/>
        <v>0</v>
      </c>
      <c r="O944" s="789">
        <f t="shared" si="4082"/>
        <v>0</v>
      </c>
      <c r="P944" s="789">
        <f t="shared" si="4082"/>
        <v>0</v>
      </c>
      <c r="Q944" s="789">
        <f t="shared" si="4082"/>
        <v>0</v>
      </c>
      <c r="R944" s="789">
        <f t="shared" si="4082"/>
        <v>0</v>
      </c>
      <c r="S944" s="788"/>
      <c r="T944" s="789">
        <f t="shared" ref="T944:AD944" si="4083">SUM(T337)</f>
        <v>975</v>
      </c>
      <c r="U944" s="789">
        <f t="shared" si="4083"/>
        <v>0</v>
      </c>
      <c r="V944" s="789">
        <f t="shared" si="4083"/>
        <v>0</v>
      </c>
      <c r="W944" s="789">
        <f t="shared" si="4083"/>
        <v>0</v>
      </c>
      <c r="X944" s="789">
        <f t="shared" si="4083"/>
        <v>0</v>
      </c>
      <c r="Y944" s="789">
        <f t="shared" si="4083"/>
        <v>0</v>
      </c>
      <c r="Z944" s="789">
        <f t="shared" si="4083"/>
        <v>0</v>
      </c>
      <c r="AA944" s="789">
        <f t="shared" si="4083"/>
        <v>0</v>
      </c>
      <c r="AB944" s="789">
        <f t="shared" si="4083"/>
        <v>0</v>
      </c>
      <c r="AC944" s="789">
        <f t="shared" si="4083"/>
        <v>0</v>
      </c>
      <c r="AD944" s="789">
        <f t="shared" si="4083"/>
        <v>0</v>
      </c>
      <c r="AE944" s="789"/>
      <c r="AF944" s="789"/>
      <c r="AG944" s="789"/>
      <c r="AH944" s="789"/>
      <c r="AI944" s="789"/>
      <c r="AJ944" s="789"/>
      <c r="AK944" s="788"/>
      <c r="AL944" s="789">
        <f t="shared" ref="AL944:AV944" si="4084">SUM(AL337)</f>
        <v>247.5</v>
      </c>
      <c r="AM944" s="789">
        <f t="shared" si="4084"/>
        <v>55</v>
      </c>
      <c r="AN944" s="789">
        <f t="shared" si="4084"/>
        <v>70</v>
      </c>
      <c r="AO944" s="789">
        <f t="shared" si="4084"/>
        <v>0</v>
      </c>
      <c r="AP944" s="789">
        <f t="shared" si="4084"/>
        <v>640</v>
      </c>
      <c r="AQ944" s="789">
        <f t="shared" si="4084"/>
        <v>0</v>
      </c>
      <c r="AR944" s="789">
        <f t="shared" si="4084"/>
        <v>33</v>
      </c>
      <c r="AS944" s="789">
        <f t="shared" si="4084"/>
        <v>0</v>
      </c>
      <c r="AT944" s="789">
        <f t="shared" si="4084"/>
        <v>60</v>
      </c>
      <c r="AU944" s="789">
        <f t="shared" si="4084"/>
        <v>60</v>
      </c>
      <c r="AV944" s="789">
        <f t="shared" si="4084"/>
        <v>0</v>
      </c>
      <c r="AW944" s="789"/>
      <c r="AX944" s="789"/>
      <c r="AY944" s="789"/>
      <c r="AZ944" s="789"/>
      <c r="BA944" s="789"/>
      <c r="BB944" s="789"/>
      <c r="BC944" s="788"/>
      <c r="BD944" s="789">
        <f t="shared" ref="BD944:BN944" si="4085">SUM(BD337)</f>
        <v>140</v>
      </c>
      <c r="BE944" s="789">
        <f t="shared" si="4085"/>
        <v>700</v>
      </c>
      <c r="BF944" s="789">
        <f t="shared" si="4085"/>
        <v>360</v>
      </c>
      <c r="BG944" s="789">
        <f t="shared" si="4085"/>
        <v>600</v>
      </c>
      <c r="BH944" s="789">
        <f t="shared" si="4085"/>
        <v>300</v>
      </c>
      <c r="BI944" s="789">
        <f t="shared" si="4085"/>
        <v>0</v>
      </c>
      <c r="BJ944" s="789">
        <f t="shared" si="4085"/>
        <v>120</v>
      </c>
      <c r="BK944" s="789">
        <f t="shared" si="4085"/>
        <v>120</v>
      </c>
      <c r="BL944" s="789">
        <f t="shared" si="4085"/>
        <v>600</v>
      </c>
      <c r="BM944" s="789">
        <f t="shared" si="4085"/>
        <v>780</v>
      </c>
      <c r="BN944" s="789">
        <f t="shared" si="4085"/>
        <v>700</v>
      </c>
      <c r="BO944" s="789"/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50</v>
      </c>
      <c r="BY944" s="789">
        <f>SUM(BY337)</f>
        <v>120</v>
      </c>
      <c r="BZ944" s="590">
        <f t="shared" si="4007"/>
        <v>0</v>
      </c>
      <c r="CA944" s="590">
        <f t="shared" si="4008"/>
        <v>0</v>
      </c>
      <c r="CB944" s="590">
        <f t="shared" si="4009"/>
        <v>58.388888888888886</v>
      </c>
      <c r="CC944" s="590">
        <f t="shared" si="4010"/>
        <v>404.44444444444446</v>
      </c>
      <c r="CD944" s="1321">
        <f t="shared" si="4036"/>
        <v>0</v>
      </c>
      <c r="CE944" s="1322">
        <f t="shared" si="4037"/>
        <v>120</v>
      </c>
      <c r="CF944" s="1322">
        <f t="shared" si="4037"/>
        <v>120</v>
      </c>
      <c r="CG944" s="1322">
        <f t="shared" si="4037"/>
        <v>140</v>
      </c>
      <c r="CH944" s="1322">
        <f t="shared" si="4037"/>
        <v>300</v>
      </c>
      <c r="CI944" s="1323">
        <f t="shared" si="4037"/>
        <v>360</v>
      </c>
      <c r="CJ944" s="1322">
        <f t="shared" si="4037"/>
        <v>600</v>
      </c>
      <c r="CK944" s="1322">
        <f t="shared" si="4037"/>
        <v>600</v>
      </c>
      <c r="CL944" s="1322">
        <f t="shared" si="4037"/>
        <v>700</v>
      </c>
      <c r="CM944" s="1322">
        <f t="shared" si="4037"/>
        <v>700</v>
      </c>
      <c r="CN944" s="1321">
        <f t="shared" si="4037"/>
        <v>780</v>
      </c>
      <c r="CO944" s="542" t="str">
        <f t="shared" si="4012"/>
        <v/>
      </c>
      <c r="CP944" s="543" t="str">
        <f t="shared" si="4013"/>
        <v/>
      </c>
      <c r="CQ944" s="543">
        <f t="shared" si="4014"/>
        <v>0</v>
      </c>
      <c r="CR944" s="543">
        <f t="shared" si="4015"/>
        <v>120</v>
      </c>
      <c r="CS944" s="543">
        <f t="shared" si="4016"/>
        <v>120</v>
      </c>
      <c r="CT944" s="543">
        <f t="shared" si="4017"/>
        <v>140</v>
      </c>
      <c r="CU944" s="544">
        <f t="shared" si="4018"/>
        <v>300</v>
      </c>
      <c r="CV944" s="544">
        <f t="shared" si="4019"/>
        <v>360</v>
      </c>
      <c r="CW944" s="544">
        <f t="shared" si="4020"/>
        <v>600</v>
      </c>
      <c r="CX944" s="543">
        <f t="shared" si="4021"/>
        <v>600</v>
      </c>
      <c r="CY944" s="543">
        <f t="shared" si="4022"/>
        <v>700</v>
      </c>
      <c r="CZ944" s="543">
        <f t="shared" si="4023"/>
        <v>700</v>
      </c>
      <c r="DA944" s="543">
        <f t="shared" si="4024"/>
        <v>780</v>
      </c>
      <c r="DB944" s="543" t="str">
        <f t="shared" si="4025"/>
        <v/>
      </c>
      <c r="DC944" s="542" t="str">
        <f t="shared" si="4026"/>
        <v/>
      </c>
      <c r="DD944" s="541" t="str">
        <f t="shared" si="4027"/>
        <v/>
      </c>
      <c r="DE944" s="645">
        <f t="shared" si="4028"/>
        <v>17</v>
      </c>
      <c r="DF944" s="99">
        <f t="shared" si="4029"/>
        <v>11</v>
      </c>
      <c r="DG944" s="99">
        <f t="shared" si="4030"/>
        <v>11</v>
      </c>
      <c r="DH944" s="99">
        <f t="shared" si="4031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9"/>
      <c r="DR944" s="476"/>
    </row>
    <row r="945" spans="1:122" s="478" customFormat="1" ht="15.75" customHeight="1">
      <c r="A945" s="610" t="str">
        <f>A340</f>
        <v>Groundnuts (dry): no. local meas</v>
      </c>
      <c r="B945" s="789">
        <f t="shared" ref="B945:R945" si="4086">SUM(B347)</f>
        <v>0</v>
      </c>
      <c r="C945" s="789">
        <f t="shared" si="4086"/>
        <v>0</v>
      </c>
      <c r="D945" s="789">
        <f t="shared" si="4086"/>
        <v>0</v>
      </c>
      <c r="E945" s="789">
        <f t="shared" si="4086"/>
        <v>0</v>
      </c>
      <c r="F945" s="789">
        <f t="shared" si="4086"/>
        <v>0</v>
      </c>
      <c r="G945" s="789">
        <f t="shared" si="4086"/>
        <v>0</v>
      </c>
      <c r="H945" s="789">
        <f t="shared" si="4086"/>
        <v>0</v>
      </c>
      <c r="I945" s="789">
        <f t="shared" si="4086"/>
        <v>0</v>
      </c>
      <c r="J945" s="789">
        <f t="shared" si="4086"/>
        <v>0</v>
      </c>
      <c r="K945" s="789">
        <f t="shared" si="4086"/>
        <v>0</v>
      </c>
      <c r="L945" s="789">
        <f t="shared" si="4086"/>
        <v>0</v>
      </c>
      <c r="M945" s="789">
        <f t="shared" si="4086"/>
        <v>0</v>
      </c>
      <c r="N945" s="789">
        <f t="shared" si="4086"/>
        <v>0</v>
      </c>
      <c r="O945" s="789">
        <f t="shared" si="4086"/>
        <v>0</v>
      </c>
      <c r="P945" s="789">
        <f t="shared" si="4086"/>
        <v>0</v>
      </c>
      <c r="Q945" s="789">
        <f t="shared" si="4086"/>
        <v>0</v>
      </c>
      <c r="R945" s="789">
        <f t="shared" si="4086"/>
        <v>0</v>
      </c>
      <c r="S945" s="788"/>
      <c r="T945" s="789">
        <f t="shared" ref="T945:AD945" si="4087">SUM(T347)</f>
        <v>0</v>
      </c>
      <c r="U945" s="789">
        <f t="shared" si="4087"/>
        <v>0</v>
      </c>
      <c r="V945" s="789">
        <f t="shared" si="4087"/>
        <v>0</v>
      </c>
      <c r="W945" s="789">
        <f t="shared" si="4087"/>
        <v>0</v>
      </c>
      <c r="X945" s="789">
        <f t="shared" si="4087"/>
        <v>0</v>
      </c>
      <c r="Y945" s="789">
        <f t="shared" si="4087"/>
        <v>0</v>
      </c>
      <c r="Z945" s="789">
        <f t="shared" si="4087"/>
        <v>0</v>
      </c>
      <c r="AA945" s="789">
        <f t="shared" si="4087"/>
        <v>0</v>
      </c>
      <c r="AB945" s="789">
        <f t="shared" si="4087"/>
        <v>0</v>
      </c>
      <c r="AC945" s="789">
        <f t="shared" si="4087"/>
        <v>0</v>
      </c>
      <c r="AD945" s="789">
        <f t="shared" si="4087"/>
        <v>0</v>
      </c>
      <c r="AE945" s="789"/>
      <c r="AF945" s="789"/>
      <c r="AG945" s="789"/>
      <c r="AH945" s="789"/>
      <c r="AI945" s="789"/>
      <c r="AJ945" s="789"/>
      <c r="AK945" s="788"/>
      <c r="AL945" s="789">
        <f t="shared" ref="AL945:AV945" si="4088">SUM(AL347)</f>
        <v>0</v>
      </c>
      <c r="AM945" s="789">
        <f t="shared" si="4088"/>
        <v>0</v>
      </c>
      <c r="AN945" s="789">
        <f t="shared" si="4088"/>
        <v>0</v>
      </c>
      <c r="AO945" s="789">
        <f t="shared" si="4088"/>
        <v>0</v>
      </c>
      <c r="AP945" s="789">
        <f t="shared" si="4088"/>
        <v>0</v>
      </c>
      <c r="AQ945" s="789">
        <f t="shared" si="4088"/>
        <v>0</v>
      </c>
      <c r="AR945" s="789">
        <f t="shared" si="4088"/>
        <v>0</v>
      </c>
      <c r="AS945" s="789">
        <f t="shared" si="4088"/>
        <v>0</v>
      </c>
      <c r="AT945" s="789">
        <f t="shared" si="4088"/>
        <v>0</v>
      </c>
      <c r="AU945" s="789">
        <f t="shared" si="4088"/>
        <v>0</v>
      </c>
      <c r="AV945" s="789">
        <f t="shared" si="4088"/>
        <v>0</v>
      </c>
      <c r="AW945" s="789"/>
      <c r="AX945" s="789"/>
      <c r="AY945" s="789"/>
      <c r="AZ945" s="789"/>
      <c r="BA945" s="789"/>
      <c r="BB945" s="789"/>
      <c r="BC945" s="788"/>
      <c r="BD945" s="789">
        <f t="shared" ref="BD945:BN945" si="4089">SUM(BD347)</f>
        <v>0</v>
      </c>
      <c r="BE945" s="789">
        <f t="shared" si="4089"/>
        <v>0</v>
      </c>
      <c r="BF945" s="789">
        <f t="shared" si="4089"/>
        <v>0</v>
      </c>
      <c r="BG945" s="789">
        <f t="shared" si="4089"/>
        <v>0</v>
      </c>
      <c r="BH945" s="789">
        <f t="shared" si="4089"/>
        <v>0</v>
      </c>
      <c r="BI945" s="789">
        <f t="shared" si="4089"/>
        <v>0</v>
      </c>
      <c r="BJ945" s="789">
        <f t="shared" si="4089"/>
        <v>0</v>
      </c>
      <c r="BK945" s="789">
        <f t="shared" si="4089"/>
        <v>0</v>
      </c>
      <c r="BL945" s="789">
        <f t="shared" si="4089"/>
        <v>0</v>
      </c>
      <c r="BM945" s="789">
        <f t="shared" si="4089"/>
        <v>0</v>
      </c>
      <c r="BN945" s="789">
        <f t="shared" si="4089"/>
        <v>0</v>
      </c>
      <c r="BO945" s="789"/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90">
        <f t="shared" si="4007"/>
        <v>0</v>
      </c>
      <c r="CA945" s="590">
        <f t="shared" si="4008"/>
        <v>0</v>
      </c>
      <c r="CB945" s="590">
        <f t="shared" si="4009"/>
        <v>0</v>
      </c>
      <c r="CC945" s="590">
        <f t="shared" si="4010"/>
        <v>0</v>
      </c>
      <c r="CD945" s="1321">
        <f t="shared" si="4036"/>
        <v>0</v>
      </c>
      <c r="CE945" s="1322">
        <f t="shared" si="4037"/>
        <v>0</v>
      </c>
      <c r="CF945" s="1322">
        <f t="shared" si="4037"/>
        <v>0</v>
      </c>
      <c r="CG945" s="1322">
        <f t="shared" si="4037"/>
        <v>0</v>
      </c>
      <c r="CH945" s="1322">
        <f t="shared" si="4037"/>
        <v>0</v>
      </c>
      <c r="CI945" s="1323">
        <f t="shared" si="4037"/>
        <v>0</v>
      </c>
      <c r="CJ945" s="1322">
        <f t="shared" si="4037"/>
        <v>0</v>
      </c>
      <c r="CK945" s="1322">
        <f t="shared" si="4037"/>
        <v>0</v>
      </c>
      <c r="CL945" s="1322">
        <f t="shared" si="4037"/>
        <v>0</v>
      </c>
      <c r="CM945" s="1322">
        <f t="shared" si="4037"/>
        <v>0</v>
      </c>
      <c r="CN945" s="1321">
        <f t="shared" si="4037"/>
        <v>0</v>
      </c>
      <c r="CO945" s="542" t="str">
        <f t="shared" si="4012"/>
        <v/>
      </c>
      <c r="CP945" s="543" t="str">
        <f t="shared" si="4013"/>
        <v/>
      </c>
      <c r="CQ945" s="543">
        <f t="shared" si="4014"/>
        <v>0</v>
      </c>
      <c r="CR945" s="543">
        <f t="shared" si="4015"/>
        <v>0</v>
      </c>
      <c r="CS945" s="543">
        <f t="shared" si="4016"/>
        <v>0</v>
      </c>
      <c r="CT945" s="543">
        <f t="shared" si="4017"/>
        <v>0</v>
      </c>
      <c r="CU945" s="544">
        <f t="shared" si="4018"/>
        <v>0</v>
      </c>
      <c r="CV945" s="544">
        <f t="shared" si="4019"/>
        <v>0</v>
      </c>
      <c r="CW945" s="544">
        <f t="shared" si="4020"/>
        <v>0</v>
      </c>
      <c r="CX945" s="543">
        <f t="shared" si="4021"/>
        <v>0</v>
      </c>
      <c r="CY945" s="543">
        <f t="shared" si="4022"/>
        <v>0</v>
      </c>
      <c r="CZ945" s="543">
        <f t="shared" si="4023"/>
        <v>0</v>
      </c>
      <c r="DA945" s="543">
        <f t="shared" si="4024"/>
        <v>0</v>
      </c>
      <c r="DB945" s="543" t="str">
        <f t="shared" si="4025"/>
        <v/>
      </c>
      <c r="DC945" s="542" t="str">
        <f t="shared" si="4026"/>
        <v/>
      </c>
      <c r="DD945" s="541" t="str">
        <f t="shared" si="4027"/>
        <v/>
      </c>
      <c r="DE945" s="645">
        <f t="shared" si="4028"/>
        <v>17</v>
      </c>
      <c r="DF945" s="99">
        <f t="shared" si="4029"/>
        <v>11</v>
      </c>
      <c r="DG945" s="99">
        <f t="shared" si="4030"/>
        <v>11</v>
      </c>
      <c r="DH945" s="99">
        <f t="shared" si="4031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9"/>
      <c r="DR945" s="476"/>
    </row>
    <row r="946" spans="1:122" s="478" customFormat="1" ht="15.75" customHeight="1">
      <c r="A946" s="610" t="str">
        <f>A350</f>
        <v>Roundnuts (bambara): no. local meas</v>
      </c>
      <c r="B946" s="789">
        <f t="shared" ref="B946:R946" si="4090">SUM(B357)</f>
        <v>0</v>
      </c>
      <c r="C946" s="789">
        <f t="shared" si="4090"/>
        <v>0</v>
      </c>
      <c r="D946" s="789">
        <f t="shared" si="4090"/>
        <v>0</v>
      </c>
      <c r="E946" s="789">
        <f t="shared" si="4090"/>
        <v>0</v>
      </c>
      <c r="F946" s="789">
        <f t="shared" si="4090"/>
        <v>0</v>
      </c>
      <c r="G946" s="789">
        <f t="shared" si="4090"/>
        <v>0</v>
      </c>
      <c r="H946" s="789">
        <f t="shared" si="4090"/>
        <v>0</v>
      </c>
      <c r="I946" s="789">
        <f t="shared" si="4090"/>
        <v>0</v>
      </c>
      <c r="J946" s="789">
        <f t="shared" si="4090"/>
        <v>0</v>
      </c>
      <c r="K946" s="789">
        <f t="shared" si="4090"/>
        <v>0</v>
      </c>
      <c r="L946" s="789">
        <f t="shared" si="4090"/>
        <v>0</v>
      </c>
      <c r="M946" s="789">
        <f t="shared" si="4090"/>
        <v>0</v>
      </c>
      <c r="N946" s="789">
        <f t="shared" si="4090"/>
        <v>0</v>
      </c>
      <c r="O946" s="789">
        <f t="shared" si="4090"/>
        <v>0</v>
      </c>
      <c r="P946" s="789">
        <f t="shared" si="4090"/>
        <v>0</v>
      </c>
      <c r="Q946" s="789">
        <f t="shared" si="4090"/>
        <v>0</v>
      </c>
      <c r="R946" s="789">
        <f t="shared" si="4090"/>
        <v>0</v>
      </c>
      <c r="S946" s="788"/>
      <c r="T946" s="789">
        <f t="shared" ref="T946:AD946" si="4091">SUM(T357)</f>
        <v>0</v>
      </c>
      <c r="U946" s="789">
        <f t="shared" si="4091"/>
        <v>0</v>
      </c>
      <c r="V946" s="789">
        <f t="shared" si="4091"/>
        <v>0</v>
      </c>
      <c r="W946" s="789">
        <f t="shared" si="4091"/>
        <v>0</v>
      </c>
      <c r="X946" s="789">
        <f t="shared" si="4091"/>
        <v>0</v>
      </c>
      <c r="Y946" s="789">
        <f t="shared" si="4091"/>
        <v>0</v>
      </c>
      <c r="Z946" s="789">
        <f t="shared" si="4091"/>
        <v>0</v>
      </c>
      <c r="AA946" s="789">
        <f t="shared" si="4091"/>
        <v>0</v>
      </c>
      <c r="AB946" s="789">
        <f t="shared" si="4091"/>
        <v>0</v>
      </c>
      <c r="AC946" s="789">
        <f t="shared" si="4091"/>
        <v>0</v>
      </c>
      <c r="AD946" s="789">
        <f t="shared" si="4091"/>
        <v>0</v>
      </c>
      <c r="AE946" s="789"/>
      <c r="AF946" s="789"/>
      <c r="AG946" s="789"/>
      <c r="AH946" s="789"/>
      <c r="AI946" s="789"/>
      <c r="AJ946" s="789"/>
      <c r="AK946" s="788"/>
      <c r="AL946" s="789">
        <f t="shared" ref="AL946:AV946" si="4092">SUM(AL357)</f>
        <v>0</v>
      </c>
      <c r="AM946" s="789">
        <f t="shared" si="4092"/>
        <v>0</v>
      </c>
      <c r="AN946" s="789">
        <f t="shared" si="4092"/>
        <v>0</v>
      </c>
      <c r="AO946" s="789">
        <f t="shared" si="4092"/>
        <v>0</v>
      </c>
      <c r="AP946" s="789">
        <f t="shared" si="4092"/>
        <v>0</v>
      </c>
      <c r="AQ946" s="789">
        <f t="shared" si="4092"/>
        <v>0</v>
      </c>
      <c r="AR946" s="789">
        <f t="shared" si="4092"/>
        <v>0</v>
      </c>
      <c r="AS946" s="789">
        <f t="shared" si="4092"/>
        <v>0</v>
      </c>
      <c r="AT946" s="789">
        <f t="shared" si="4092"/>
        <v>0</v>
      </c>
      <c r="AU946" s="789">
        <f t="shared" si="4092"/>
        <v>0</v>
      </c>
      <c r="AV946" s="789">
        <f t="shared" si="4092"/>
        <v>0</v>
      </c>
      <c r="AW946" s="789"/>
      <c r="AX946" s="789"/>
      <c r="AY946" s="789"/>
      <c r="AZ946" s="789"/>
      <c r="BA946" s="789"/>
      <c r="BB946" s="789"/>
      <c r="BC946" s="788"/>
      <c r="BD946" s="789">
        <f t="shared" ref="BD946:BN946" si="4093">SUM(BD357)</f>
        <v>0</v>
      </c>
      <c r="BE946" s="789">
        <f t="shared" si="4093"/>
        <v>0</v>
      </c>
      <c r="BF946" s="789">
        <f t="shared" si="4093"/>
        <v>0</v>
      </c>
      <c r="BG946" s="789">
        <f t="shared" si="4093"/>
        <v>0</v>
      </c>
      <c r="BH946" s="789">
        <f t="shared" si="4093"/>
        <v>0</v>
      </c>
      <c r="BI946" s="789">
        <f t="shared" si="4093"/>
        <v>0</v>
      </c>
      <c r="BJ946" s="789">
        <f t="shared" si="4093"/>
        <v>0</v>
      </c>
      <c r="BK946" s="789">
        <f t="shared" si="4093"/>
        <v>0</v>
      </c>
      <c r="BL946" s="789">
        <f t="shared" si="4093"/>
        <v>0</v>
      </c>
      <c r="BM946" s="789">
        <f t="shared" si="4093"/>
        <v>0</v>
      </c>
      <c r="BN946" s="789">
        <f t="shared" si="4093"/>
        <v>0</v>
      </c>
      <c r="BO946" s="789"/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4007"/>
        <v>0</v>
      </c>
      <c r="CA946" s="590">
        <f t="shared" si="4008"/>
        <v>0</v>
      </c>
      <c r="CB946" s="590">
        <f t="shared" si="4009"/>
        <v>0</v>
      </c>
      <c r="CC946" s="590">
        <f t="shared" si="4010"/>
        <v>0</v>
      </c>
      <c r="CD946" s="1321">
        <f t="shared" si="4036"/>
        <v>0</v>
      </c>
      <c r="CE946" s="1322">
        <f t="shared" si="4037"/>
        <v>0</v>
      </c>
      <c r="CF946" s="1322">
        <f t="shared" si="4037"/>
        <v>0</v>
      </c>
      <c r="CG946" s="1322">
        <f t="shared" si="4037"/>
        <v>0</v>
      </c>
      <c r="CH946" s="1322">
        <f t="shared" si="4037"/>
        <v>0</v>
      </c>
      <c r="CI946" s="1323">
        <f t="shared" si="4037"/>
        <v>0</v>
      </c>
      <c r="CJ946" s="1322">
        <f t="shared" si="4037"/>
        <v>0</v>
      </c>
      <c r="CK946" s="1322">
        <f t="shared" si="4037"/>
        <v>0</v>
      </c>
      <c r="CL946" s="1322">
        <f t="shared" si="4037"/>
        <v>0</v>
      </c>
      <c r="CM946" s="1322">
        <f t="shared" si="4037"/>
        <v>0</v>
      </c>
      <c r="CN946" s="1321">
        <f t="shared" si="4037"/>
        <v>0</v>
      </c>
      <c r="CO946" s="542" t="str">
        <f t="shared" si="4012"/>
        <v/>
      </c>
      <c r="CP946" s="543" t="str">
        <f t="shared" si="4013"/>
        <v/>
      </c>
      <c r="CQ946" s="543">
        <f t="shared" si="4014"/>
        <v>0</v>
      </c>
      <c r="CR946" s="543">
        <f t="shared" si="4015"/>
        <v>0</v>
      </c>
      <c r="CS946" s="543">
        <f t="shared" si="4016"/>
        <v>0</v>
      </c>
      <c r="CT946" s="543">
        <f t="shared" si="4017"/>
        <v>0</v>
      </c>
      <c r="CU946" s="544">
        <f t="shared" si="4018"/>
        <v>0</v>
      </c>
      <c r="CV946" s="544">
        <f t="shared" si="4019"/>
        <v>0</v>
      </c>
      <c r="CW946" s="544">
        <f t="shared" si="4020"/>
        <v>0</v>
      </c>
      <c r="CX946" s="543">
        <f t="shared" si="4021"/>
        <v>0</v>
      </c>
      <c r="CY946" s="543">
        <f t="shared" si="4022"/>
        <v>0</v>
      </c>
      <c r="CZ946" s="543">
        <f t="shared" si="4023"/>
        <v>0</v>
      </c>
      <c r="DA946" s="543">
        <f t="shared" si="4024"/>
        <v>0</v>
      </c>
      <c r="DB946" s="543" t="str">
        <f t="shared" si="4025"/>
        <v/>
      </c>
      <c r="DC946" s="542" t="str">
        <f t="shared" si="4026"/>
        <v/>
      </c>
      <c r="DD946" s="541" t="str">
        <f t="shared" si="4027"/>
        <v/>
      </c>
      <c r="DE946" s="645">
        <f t="shared" si="4028"/>
        <v>17</v>
      </c>
      <c r="DF946" s="99">
        <f t="shared" si="4029"/>
        <v>11</v>
      </c>
      <c r="DG946" s="99">
        <f t="shared" si="4030"/>
        <v>11</v>
      </c>
      <c r="DH946" s="99">
        <f t="shared" si="4031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9"/>
      <c r="DR946" s="476"/>
    </row>
    <row r="947" spans="1:122" s="478" customFormat="1" ht="15.75" customHeight="1">
      <c r="A947" s="610" t="str">
        <f>A360</f>
        <v>Amadumbe</v>
      </c>
      <c r="B947" s="789">
        <f t="shared" ref="B947:R947" si="4094">SUM(B368)</f>
        <v>0</v>
      </c>
      <c r="C947" s="789">
        <f t="shared" si="4094"/>
        <v>0</v>
      </c>
      <c r="D947" s="789">
        <f t="shared" si="4094"/>
        <v>0</v>
      </c>
      <c r="E947" s="789">
        <f t="shared" si="4094"/>
        <v>0</v>
      </c>
      <c r="F947" s="789">
        <f t="shared" si="4094"/>
        <v>0</v>
      </c>
      <c r="G947" s="789">
        <f t="shared" si="4094"/>
        <v>0</v>
      </c>
      <c r="H947" s="789">
        <f t="shared" si="4094"/>
        <v>0</v>
      </c>
      <c r="I947" s="789">
        <f t="shared" si="4094"/>
        <v>0</v>
      </c>
      <c r="J947" s="789">
        <f t="shared" si="4094"/>
        <v>0</v>
      </c>
      <c r="K947" s="789">
        <f t="shared" si="4094"/>
        <v>0</v>
      </c>
      <c r="L947" s="789">
        <f t="shared" si="4094"/>
        <v>0</v>
      </c>
      <c r="M947" s="789">
        <f t="shared" si="4094"/>
        <v>0</v>
      </c>
      <c r="N947" s="789">
        <f t="shared" si="4094"/>
        <v>0</v>
      </c>
      <c r="O947" s="789">
        <f t="shared" si="4094"/>
        <v>0</v>
      </c>
      <c r="P947" s="789">
        <f t="shared" si="4094"/>
        <v>0</v>
      </c>
      <c r="Q947" s="789">
        <f t="shared" si="4094"/>
        <v>0</v>
      </c>
      <c r="R947" s="789">
        <f t="shared" si="4094"/>
        <v>0</v>
      </c>
      <c r="S947" s="788"/>
      <c r="T947" s="789">
        <f t="shared" ref="T947:AD947" si="4095">SUM(T368)</f>
        <v>0</v>
      </c>
      <c r="U947" s="789">
        <f t="shared" si="4095"/>
        <v>0</v>
      </c>
      <c r="V947" s="789">
        <f t="shared" si="4095"/>
        <v>0</v>
      </c>
      <c r="W947" s="789">
        <f t="shared" si="4095"/>
        <v>0</v>
      </c>
      <c r="X947" s="789">
        <f t="shared" si="4095"/>
        <v>0</v>
      </c>
      <c r="Y947" s="789">
        <f t="shared" si="4095"/>
        <v>0</v>
      </c>
      <c r="Z947" s="789">
        <f t="shared" si="4095"/>
        <v>0</v>
      </c>
      <c r="AA947" s="789">
        <f t="shared" si="4095"/>
        <v>0</v>
      </c>
      <c r="AB947" s="789">
        <f t="shared" si="4095"/>
        <v>0</v>
      </c>
      <c r="AC947" s="789">
        <f t="shared" si="4095"/>
        <v>0</v>
      </c>
      <c r="AD947" s="789">
        <f t="shared" si="4095"/>
        <v>0</v>
      </c>
      <c r="AE947" s="789"/>
      <c r="AF947" s="789"/>
      <c r="AG947" s="789"/>
      <c r="AH947" s="789"/>
      <c r="AI947" s="789"/>
      <c r="AJ947" s="789"/>
      <c r="AK947" s="788"/>
      <c r="AL947" s="789">
        <f t="shared" ref="AL947:AV947" si="4096">SUM(AL368)</f>
        <v>800</v>
      </c>
      <c r="AM947" s="789">
        <f t="shared" si="4096"/>
        <v>1700</v>
      </c>
      <c r="AN947" s="789">
        <f t="shared" si="4096"/>
        <v>0</v>
      </c>
      <c r="AO947" s="789">
        <f t="shared" si="4096"/>
        <v>0</v>
      </c>
      <c r="AP947" s="789">
        <f t="shared" si="4096"/>
        <v>0</v>
      </c>
      <c r="AQ947" s="789">
        <f t="shared" si="4096"/>
        <v>0</v>
      </c>
      <c r="AR947" s="789">
        <f t="shared" si="4096"/>
        <v>0</v>
      </c>
      <c r="AS947" s="789">
        <f t="shared" si="4096"/>
        <v>0</v>
      </c>
      <c r="AT947" s="789">
        <f t="shared" si="4096"/>
        <v>0</v>
      </c>
      <c r="AU947" s="789">
        <f t="shared" si="4096"/>
        <v>0</v>
      </c>
      <c r="AV947" s="789">
        <f t="shared" si="4096"/>
        <v>0</v>
      </c>
      <c r="AW947" s="789"/>
      <c r="AX947" s="789"/>
      <c r="AY947" s="789"/>
      <c r="AZ947" s="789"/>
      <c r="BA947" s="789"/>
      <c r="BB947" s="789"/>
      <c r="BC947" s="788"/>
      <c r="BD947" s="789">
        <f t="shared" ref="BD947:BN947" si="4097">SUM(BD368)</f>
        <v>2120</v>
      </c>
      <c r="BE947" s="789">
        <f t="shared" si="4097"/>
        <v>0</v>
      </c>
      <c r="BF947" s="789">
        <f t="shared" si="4097"/>
        <v>0</v>
      </c>
      <c r="BG947" s="789">
        <f t="shared" si="4097"/>
        <v>0</v>
      </c>
      <c r="BH947" s="789">
        <f t="shared" si="4097"/>
        <v>0</v>
      </c>
      <c r="BI947" s="789">
        <f t="shared" si="4097"/>
        <v>0</v>
      </c>
      <c r="BJ947" s="789">
        <f t="shared" si="4097"/>
        <v>1200</v>
      </c>
      <c r="BK947" s="789">
        <f t="shared" si="4097"/>
        <v>0</v>
      </c>
      <c r="BL947" s="789">
        <f t="shared" si="4097"/>
        <v>0</v>
      </c>
      <c r="BM947" s="789">
        <f t="shared" si="4097"/>
        <v>0</v>
      </c>
      <c r="BN947" s="789">
        <f t="shared" si="4097"/>
        <v>0</v>
      </c>
      <c r="BO947" s="789"/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0</v>
      </c>
      <c r="BY947" s="789">
        <f>SUM(BY368)</f>
        <v>0</v>
      </c>
      <c r="BZ947" s="590">
        <f t="shared" si="4007"/>
        <v>0</v>
      </c>
      <c r="CA947" s="590">
        <f t="shared" si="4008"/>
        <v>0</v>
      </c>
      <c r="CB947" s="590">
        <f t="shared" si="4009"/>
        <v>88.888888888888886</v>
      </c>
      <c r="CC947" s="590">
        <f t="shared" si="4010"/>
        <v>133.33333333333334</v>
      </c>
      <c r="CD947" s="1321">
        <f t="shared" si="4036"/>
        <v>0</v>
      </c>
      <c r="CE947" s="1322">
        <f t="shared" si="4037"/>
        <v>0</v>
      </c>
      <c r="CF947" s="1322">
        <f t="shared" si="4037"/>
        <v>0</v>
      </c>
      <c r="CG947" s="1322">
        <f t="shared" si="4037"/>
        <v>0</v>
      </c>
      <c r="CH947" s="1322">
        <f t="shared" si="4037"/>
        <v>0</v>
      </c>
      <c r="CI947" s="1323">
        <f t="shared" si="4037"/>
        <v>0</v>
      </c>
      <c r="CJ947" s="1322">
        <f t="shared" si="4037"/>
        <v>0</v>
      </c>
      <c r="CK947" s="1322">
        <f t="shared" si="4037"/>
        <v>0</v>
      </c>
      <c r="CL947" s="1322">
        <f t="shared" si="4037"/>
        <v>0</v>
      </c>
      <c r="CM947" s="1322">
        <f t="shared" si="4037"/>
        <v>1200</v>
      </c>
      <c r="CN947" s="1321">
        <f t="shared" si="4037"/>
        <v>2120</v>
      </c>
      <c r="CO947" s="542" t="str">
        <f t="shared" si="4012"/>
        <v/>
      </c>
      <c r="CP947" s="543" t="str">
        <f t="shared" si="4013"/>
        <v/>
      </c>
      <c r="CQ947" s="543">
        <f t="shared" si="4014"/>
        <v>0</v>
      </c>
      <c r="CR947" s="543">
        <f t="shared" si="4015"/>
        <v>0</v>
      </c>
      <c r="CS947" s="543">
        <f t="shared" si="4016"/>
        <v>0</v>
      </c>
      <c r="CT947" s="543">
        <f t="shared" si="4017"/>
        <v>0</v>
      </c>
      <c r="CU947" s="544">
        <f t="shared" si="4018"/>
        <v>0</v>
      </c>
      <c r="CV947" s="544">
        <f t="shared" si="4019"/>
        <v>0</v>
      </c>
      <c r="CW947" s="544">
        <f t="shared" si="4020"/>
        <v>0</v>
      </c>
      <c r="CX947" s="543">
        <f t="shared" si="4021"/>
        <v>0</v>
      </c>
      <c r="CY947" s="543">
        <f t="shared" si="4022"/>
        <v>0</v>
      </c>
      <c r="CZ947" s="543">
        <f t="shared" si="4023"/>
        <v>1200</v>
      </c>
      <c r="DA947" s="543">
        <f t="shared" si="4024"/>
        <v>2120</v>
      </c>
      <c r="DB947" s="543" t="str">
        <f t="shared" si="4025"/>
        <v/>
      </c>
      <c r="DC947" s="542" t="str">
        <f t="shared" si="4026"/>
        <v/>
      </c>
      <c r="DD947" s="541" t="str">
        <f t="shared" si="4027"/>
        <v/>
      </c>
      <c r="DE947" s="645">
        <f t="shared" si="4028"/>
        <v>17</v>
      </c>
      <c r="DF947" s="99">
        <f t="shared" si="4029"/>
        <v>11</v>
      </c>
      <c r="DG947" s="99">
        <f t="shared" si="4030"/>
        <v>11</v>
      </c>
      <c r="DH947" s="99">
        <f t="shared" si="4031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9"/>
      <c r="DR947" s="476"/>
    </row>
    <row r="948" spans="1:122" s="478" customFormat="1" ht="15.75" customHeight="1">
      <c r="A948" s="610" t="str">
        <f>A371</f>
        <v>Sweet potato</v>
      </c>
      <c r="B948" s="789">
        <f t="shared" ref="B948:R948" si="4098">SUM(B379)</f>
        <v>0</v>
      </c>
      <c r="C948" s="789">
        <f t="shared" si="4098"/>
        <v>0</v>
      </c>
      <c r="D948" s="789">
        <f t="shared" si="4098"/>
        <v>0</v>
      </c>
      <c r="E948" s="789">
        <f t="shared" si="4098"/>
        <v>0</v>
      </c>
      <c r="F948" s="789">
        <f t="shared" si="4098"/>
        <v>0</v>
      </c>
      <c r="G948" s="789">
        <f t="shared" si="4098"/>
        <v>0</v>
      </c>
      <c r="H948" s="789">
        <f t="shared" si="4098"/>
        <v>0</v>
      </c>
      <c r="I948" s="789">
        <f t="shared" si="4098"/>
        <v>0</v>
      </c>
      <c r="J948" s="789">
        <f t="shared" si="4098"/>
        <v>0</v>
      </c>
      <c r="K948" s="789">
        <f t="shared" si="4098"/>
        <v>0</v>
      </c>
      <c r="L948" s="789">
        <f t="shared" si="4098"/>
        <v>0</v>
      </c>
      <c r="M948" s="789">
        <f t="shared" si="4098"/>
        <v>0</v>
      </c>
      <c r="N948" s="789">
        <f t="shared" si="4098"/>
        <v>0</v>
      </c>
      <c r="O948" s="789">
        <f t="shared" si="4098"/>
        <v>0</v>
      </c>
      <c r="P948" s="789">
        <f t="shared" si="4098"/>
        <v>0</v>
      </c>
      <c r="Q948" s="789">
        <f t="shared" si="4098"/>
        <v>0</v>
      </c>
      <c r="R948" s="789">
        <f t="shared" si="4098"/>
        <v>0</v>
      </c>
      <c r="S948" s="788"/>
      <c r="T948" s="789">
        <f t="shared" ref="T948:AD948" si="4099">SUM(T379)</f>
        <v>850</v>
      </c>
      <c r="U948" s="789">
        <f t="shared" si="4099"/>
        <v>0</v>
      </c>
      <c r="V948" s="789">
        <f t="shared" si="4099"/>
        <v>0</v>
      </c>
      <c r="W948" s="789">
        <f t="shared" si="4099"/>
        <v>0</v>
      </c>
      <c r="X948" s="789">
        <f t="shared" si="4099"/>
        <v>0</v>
      </c>
      <c r="Y948" s="789">
        <f t="shared" si="4099"/>
        <v>0</v>
      </c>
      <c r="Z948" s="789">
        <f t="shared" si="4099"/>
        <v>0</v>
      </c>
      <c r="AA948" s="789">
        <f t="shared" si="4099"/>
        <v>0</v>
      </c>
      <c r="AB948" s="789">
        <f t="shared" si="4099"/>
        <v>0</v>
      </c>
      <c r="AC948" s="789">
        <f t="shared" si="4099"/>
        <v>0</v>
      </c>
      <c r="AD948" s="789">
        <f t="shared" si="4099"/>
        <v>0</v>
      </c>
      <c r="AE948" s="789"/>
      <c r="AF948" s="789"/>
      <c r="AG948" s="789"/>
      <c r="AH948" s="789"/>
      <c r="AI948" s="789"/>
      <c r="AJ948" s="789"/>
      <c r="AK948" s="788"/>
      <c r="AL948" s="789">
        <f t="shared" ref="AL948:AV948" si="4100">SUM(AL379)</f>
        <v>850</v>
      </c>
      <c r="AM948" s="789">
        <f t="shared" si="4100"/>
        <v>0</v>
      </c>
      <c r="AN948" s="789">
        <f t="shared" si="4100"/>
        <v>0</v>
      </c>
      <c r="AO948" s="789">
        <f t="shared" si="4100"/>
        <v>0</v>
      </c>
      <c r="AP948" s="789">
        <f t="shared" si="4100"/>
        <v>0</v>
      </c>
      <c r="AQ948" s="789">
        <f t="shared" si="4100"/>
        <v>0</v>
      </c>
      <c r="AR948" s="789">
        <f t="shared" si="4100"/>
        <v>0</v>
      </c>
      <c r="AS948" s="789">
        <f t="shared" si="4100"/>
        <v>0</v>
      </c>
      <c r="AT948" s="789">
        <f t="shared" si="4100"/>
        <v>0</v>
      </c>
      <c r="AU948" s="789">
        <f t="shared" si="4100"/>
        <v>0</v>
      </c>
      <c r="AV948" s="789">
        <f t="shared" si="4100"/>
        <v>0</v>
      </c>
      <c r="AW948" s="789"/>
      <c r="AX948" s="789"/>
      <c r="AY948" s="789"/>
      <c r="AZ948" s="789"/>
      <c r="BA948" s="789"/>
      <c r="BB948" s="789"/>
      <c r="BC948" s="788"/>
      <c r="BD948" s="789">
        <f t="shared" ref="BD948:BN948" si="4101">SUM(BD379)</f>
        <v>560</v>
      </c>
      <c r="BE948" s="789">
        <f t="shared" si="4101"/>
        <v>0</v>
      </c>
      <c r="BF948" s="789">
        <f t="shared" si="4101"/>
        <v>0</v>
      </c>
      <c r="BG948" s="789">
        <f t="shared" si="4101"/>
        <v>0</v>
      </c>
      <c r="BH948" s="789">
        <f t="shared" si="4101"/>
        <v>0</v>
      </c>
      <c r="BI948" s="789">
        <f t="shared" si="4101"/>
        <v>0</v>
      </c>
      <c r="BJ948" s="789">
        <f t="shared" si="4101"/>
        <v>0</v>
      </c>
      <c r="BK948" s="789">
        <f t="shared" si="4101"/>
        <v>0</v>
      </c>
      <c r="BL948" s="789">
        <f t="shared" si="4101"/>
        <v>0</v>
      </c>
      <c r="BM948" s="789">
        <f t="shared" si="4101"/>
        <v>0</v>
      </c>
      <c r="BN948" s="789">
        <f t="shared" si="4101"/>
        <v>0</v>
      </c>
      <c r="BO948" s="789"/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90">
        <f t="shared" si="4007"/>
        <v>0</v>
      </c>
      <c r="CA948" s="590">
        <f t="shared" si="4008"/>
        <v>0</v>
      </c>
      <c r="CB948" s="590">
        <f t="shared" si="4009"/>
        <v>0</v>
      </c>
      <c r="CC948" s="590">
        <f t="shared" si="4010"/>
        <v>0</v>
      </c>
      <c r="CD948" s="1321">
        <f t="shared" si="4036"/>
        <v>0</v>
      </c>
      <c r="CE948" s="1322">
        <f t="shared" ref="CE948:CN960" si="410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2">
        <f t="shared" si="4102"/>
        <v>0</v>
      </c>
      <c r="CG948" s="1322">
        <f t="shared" si="4102"/>
        <v>0</v>
      </c>
      <c r="CH948" s="1322">
        <f t="shared" si="4102"/>
        <v>0</v>
      </c>
      <c r="CI948" s="1323">
        <f t="shared" si="4102"/>
        <v>0</v>
      </c>
      <c r="CJ948" s="1322">
        <f t="shared" si="4102"/>
        <v>0</v>
      </c>
      <c r="CK948" s="1322">
        <f t="shared" si="4102"/>
        <v>0</v>
      </c>
      <c r="CL948" s="1322">
        <f t="shared" si="4102"/>
        <v>0</v>
      </c>
      <c r="CM948" s="1322">
        <f t="shared" si="4102"/>
        <v>0</v>
      </c>
      <c r="CN948" s="1321">
        <f t="shared" si="4102"/>
        <v>560</v>
      </c>
      <c r="CO948" s="542" t="str">
        <f t="shared" si="4012"/>
        <v/>
      </c>
      <c r="CP948" s="543" t="str">
        <f t="shared" si="4013"/>
        <v/>
      </c>
      <c r="CQ948" s="543">
        <f t="shared" si="4014"/>
        <v>0</v>
      </c>
      <c r="CR948" s="543">
        <f t="shared" si="4015"/>
        <v>0</v>
      </c>
      <c r="CS948" s="543">
        <f t="shared" si="4016"/>
        <v>0</v>
      </c>
      <c r="CT948" s="543">
        <f t="shared" si="4017"/>
        <v>0</v>
      </c>
      <c r="CU948" s="544">
        <f t="shared" si="4018"/>
        <v>0</v>
      </c>
      <c r="CV948" s="544">
        <f t="shared" si="4019"/>
        <v>0</v>
      </c>
      <c r="CW948" s="544">
        <f t="shared" si="4020"/>
        <v>0</v>
      </c>
      <c r="CX948" s="543">
        <f t="shared" si="4021"/>
        <v>0</v>
      </c>
      <c r="CY948" s="543">
        <f t="shared" si="4022"/>
        <v>0</v>
      </c>
      <c r="CZ948" s="543">
        <f t="shared" si="4023"/>
        <v>0</v>
      </c>
      <c r="DA948" s="543">
        <f t="shared" si="4024"/>
        <v>560</v>
      </c>
      <c r="DB948" s="543" t="str">
        <f t="shared" si="4025"/>
        <v/>
      </c>
      <c r="DC948" s="542" t="str">
        <f t="shared" si="4026"/>
        <v/>
      </c>
      <c r="DD948" s="541" t="str">
        <f t="shared" si="4027"/>
        <v/>
      </c>
      <c r="DE948" s="645">
        <f t="shared" si="4028"/>
        <v>17</v>
      </c>
      <c r="DF948" s="99">
        <f t="shared" si="4029"/>
        <v>11</v>
      </c>
      <c r="DG948" s="99">
        <f t="shared" si="4030"/>
        <v>11</v>
      </c>
      <c r="DH948" s="99">
        <f t="shared" si="4031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9"/>
      <c r="DR948" s="476"/>
    </row>
    <row r="949" spans="1:122" s="478" customFormat="1" ht="15.75" customHeight="1">
      <c r="A949" s="610" t="str">
        <f>A382</f>
        <v xml:space="preserve">Other crop: </v>
      </c>
      <c r="B949" s="789">
        <f t="shared" ref="B949:R949" si="4103">SUM(B389)</f>
        <v>0</v>
      </c>
      <c r="C949" s="789">
        <f t="shared" si="4103"/>
        <v>0</v>
      </c>
      <c r="D949" s="789">
        <f t="shared" si="4103"/>
        <v>0</v>
      </c>
      <c r="E949" s="789">
        <f t="shared" si="4103"/>
        <v>0</v>
      </c>
      <c r="F949" s="789">
        <f t="shared" si="4103"/>
        <v>0</v>
      </c>
      <c r="G949" s="789">
        <f t="shared" si="4103"/>
        <v>0</v>
      </c>
      <c r="H949" s="789">
        <f t="shared" si="4103"/>
        <v>0</v>
      </c>
      <c r="I949" s="789">
        <f t="shared" si="4103"/>
        <v>0</v>
      </c>
      <c r="J949" s="789">
        <f t="shared" si="4103"/>
        <v>0</v>
      </c>
      <c r="K949" s="789">
        <f t="shared" si="4103"/>
        <v>0</v>
      </c>
      <c r="L949" s="789">
        <f t="shared" si="4103"/>
        <v>0</v>
      </c>
      <c r="M949" s="789">
        <f t="shared" si="4103"/>
        <v>0</v>
      </c>
      <c r="N949" s="789">
        <f t="shared" si="4103"/>
        <v>0</v>
      </c>
      <c r="O949" s="789">
        <f t="shared" si="4103"/>
        <v>0</v>
      </c>
      <c r="P949" s="789">
        <f t="shared" si="4103"/>
        <v>0</v>
      </c>
      <c r="Q949" s="789">
        <f t="shared" si="4103"/>
        <v>0</v>
      </c>
      <c r="R949" s="789">
        <f t="shared" si="4103"/>
        <v>0</v>
      </c>
      <c r="S949" s="788"/>
      <c r="T949" s="789">
        <f t="shared" ref="T949:AD949" si="4104">SUM(T389)</f>
        <v>0</v>
      </c>
      <c r="U949" s="789">
        <f t="shared" si="4104"/>
        <v>0</v>
      </c>
      <c r="V949" s="789">
        <f t="shared" si="4104"/>
        <v>0</v>
      </c>
      <c r="W949" s="789">
        <f t="shared" si="4104"/>
        <v>0</v>
      </c>
      <c r="X949" s="789">
        <f t="shared" si="4104"/>
        <v>0</v>
      </c>
      <c r="Y949" s="789">
        <f t="shared" si="4104"/>
        <v>0</v>
      </c>
      <c r="Z949" s="789">
        <f t="shared" si="4104"/>
        <v>0</v>
      </c>
      <c r="AA949" s="789">
        <f t="shared" si="4104"/>
        <v>0</v>
      </c>
      <c r="AB949" s="789">
        <f t="shared" si="4104"/>
        <v>0</v>
      </c>
      <c r="AC949" s="789">
        <f t="shared" si="4104"/>
        <v>0</v>
      </c>
      <c r="AD949" s="789">
        <f t="shared" si="4104"/>
        <v>0</v>
      </c>
      <c r="AE949" s="789"/>
      <c r="AF949" s="789"/>
      <c r="AG949" s="789"/>
      <c r="AH949" s="789"/>
      <c r="AI949" s="789"/>
      <c r="AJ949" s="789"/>
      <c r="AK949" s="788"/>
      <c r="AL949" s="789">
        <f t="shared" ref="AL949:AV949" si="4105">SUM(AL389)</f>
        <v>0</v>
      </c>
      <c r="AM949" s="789">
        <f t="shared" si="4105"/>
        <v>0</v>
      </c>
      <c r="AN949" s="789">
        <f t="shared" si="4105"/>
        <v>0</v>
      </c>
      <c r="AO949" s="789">
        <f t="shared" si="4105"/>
        <v>0</v>
      </c>
      <c r="AP949" s="789">
        <f t="shared" si="4105"/>
        <v>0</v>
      </c>
      <c r="AQ949" s="789">
        <f t="shared" si="4105"/>
        <v>0</v>
      </c>
      <c r="AR949" s="789">
        <f t="shared" si="4105"/>
        <v>0</v>
      </c>
      <c r="AS949" s="789">
        <f t="shared" si="4105"/>
        <v>0</v>
      </c>
      <c r="AT949" s="789">
        <f t="shared" si="4105"/>
        <v>0</v>
      </c>
      <c r="AU949" s="789">
        <f t="shared" si="4105"/>
        <v>0</v>
      </c>
      <c r="AV949" s="789">
        <f t="shared" si="4105"/>
        <v>0</v>
      </c>
      <c r="AW949" s="789"/>
      <c r="AX949" s="789"/>
      <c r="AY949" s="789"/>
      <c r="AZ949" s="789"/>
      <c r="BA949" s="789"/>
      <c r="BB949" s="789"/>
      <c r="BC949" s="788"/>
      <c r="BD949" s="789">
        <f t="shared" ref="BD949:BN949" si="4106">SUM(BD389)</f>
        <v>0</v>
      </c>
      <c r="BE949" s="789">
        <f t="shared" si="4106"/>
        <v>0</v>
      </c>
      <c r="BF949" s="789">
        <f t="shared" si="4106"/>
        <v>0</v>
      </c>
      <c r="BG949" s="789">
        <f t="shared" si="4106"/>
        <v>0</v>
      </c>
      <c r="BH949" s="789">
        <f t="shared" si="4106"/>
        <v>0</v>
      </c>
      <c r="BI949" s="789">
        <f t="shared" si="4106"/>
        <v>0</v>
      </c>
      <c r="BJ949" s="789">
        <f t="shared" si="4106"/>
        <v>0</v>
      </c>
      <c r="BK949" s="789">
        <f t="shared" si="4106"/>
        <v>0</v>
      </c>
      <c r="BL949" s="789">
        <f t="shared" si="4106"/>
        <v>0</v>
      </c>
      <c r="BM949" s="789">
        <f t="shared" si="4106"/>
        <v>0</v>
      </c>
      <c r="BN949" s="789">
        <f t="shared" si="4106"/>
        <v>0</v>
      </c>
      <c r="BO949" s="789"/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90">
        <f t="shared" si="4007"/>
        <v>0</v>
      </c>
      <c r="CA949" s="590">
        <f t="shared" si="4008"/>
        <v>0</v>
      </c>
      <c r="CB949" s="590">
        <f t="shared" si="4009"/>
        <v>0</v>
      </c>
      <c r="CC949" s="590">
        <f t="shared" si="4010"/>
        <v>0</v>
      </c>
      <c r="CD949" s="1321">
        <f t="shared" si="4036"/>
        <v>0</v>
      </c>
      <c r="CE949" s="1322">
        <f t="shared" si="4102"/>
        <v>0</v>
      </c>
      <c r="CF949" s="1322">
        <f t="shared" si="4102"/>
        <v>0</v>
      </c>
      <c r="CG949" s="1322">
        <f t="shared" si="4102"/>
        <v>0</v>
      </c>
      <c r="CH949" s="1322">
        <f t="shared" si="4102"/>
        <v>0</v>
      </c>
      <c r="CI949" s="1323">
        <f t="shared" si="4102"/>
        <v>0</v>
      </c>
      <c r="CJ949" s="1322">
        <f t="shared" si="4102"/>
        <v>0</v>
      </c>
      <c r="CK949" s="1322">
        <f t="shared" si="4102"/>
        <v>0</v>
      </c>
      <c r="CL949" s="1322">
        <f t="shared" si="4102"/>
        <v>0</v>
      </c>
      <c r="CM949" s="1322">
        <f t="shared" si="4102"/>
        <v>0</v>
      </c>
      <c r="CN949" s="1321">
        <f t="shared" si="4102"/>
        <v>0</v>
      </c>
      <c r="CO949" s="542" t="str">
        <f t="shared" si="4012"/>
        <v/>
      </c>
      <c r="CP949" s="543" t="str">
        <f t="shared" si="4013"/>
        <v/>
      </c>
      <c r="CQ949" s="543">
        <f t="shared" si="4014"/>
        <v>0</v>
      </c>
      <c r="CR949" s="543">
        <f t="shared" si="4015"/>
        <v>0</v>
      </c>
      <c r="CS949" s="543">
        <f t="shared" si="4016"/>
        <v>0</v>
      </c>
      <c r="CT949" s="543">
        <f t="shared" si="4017"/>
        <v>0</v>
      </c>
      <c r="CU949" s="544">
        <f t="shared" si="4018"/>
        <v>0</v>
      </c>
      <c r="CV949" s="544">
        <f t="shared" si="4019"/>
        <v>0</v>
      </c>
      <c r="CW949" s="544">
        <f t="shared" si="4020"/>
        <v>0</v>
      </c>
      <c r="CX949" s="543">
        <f t="shared" si="4021"/>
        <v>0</v>
      </c>
      <c r="CY949" s="543">
        <f t="shared" si="4022"/>
        <v>0</v>
      </c>
      <c r="CZ949" s="543">
        <f t="shared" si="4023"/>
        <v>0</v>
      </c>
      <c r="DA949" s="543">
        <f t="shared" si="4024"/>
        <v>0</v>
      </c>
      <c r="DB949" s="543" t="str">
        <f t="shared" si="4025"/>
        <v/>
      </c>
      <c r="DC949" s="542" t="str">
        <f t="shared" si="4026"/>
        <v/>
      </c>
      <c r="DD949" s="541" t="str">
        <f t="shared" si="4027"/>
        <v/>
      </c>
      <c r="DE949" s="645">
        <f t="shared" si="4028"/>
        <v>17</v>
      </c>
      <c r="DF949" s="99">
        <f t="shared" si="4029"/>
        <v>11</v>
      </c>
      <c r="DG949" s="99">
        <f t="shared" si="4030"/>
        <v>11</v>
      </c>
      <c r="DH949" s="99">
        <f t="shared" si="4031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9"/>
      <c r="DR949" s="476"/>
    </row>
    <row r="950" spans="1:122" s="478" customFormat="1" ht="15.75" customHeight="1">
      <c r="A950" s="798" t="str">
        <f>A392</f>
        <v>Main cashcrop kg sold Cabbage</v>
      </c>
      <c r="B950" s="789">
        <f t="shared" ref="B950:R950" si="4107">SUM(B394)</f>
        <v>0</v>
      </c>
      <c r="C950" s="789">
        <f t="shared" si="4107"/>
        <v>0</v>
      </c>
      <c r="D950" s="789">
        <f t="shared" si="4107"/>
        <v>0</v>
      </c>
      <c r="E950" s="789">
        <f t="shared" si="4107"/>
        <v>0</v>
      </c>
      <c r="F950" s="789">
        <f t="shared" si="4107"/>
        <v>0</v>
      </c>
      <c r="G950" s="789">
        <f t="shared" si="4107"/>
        <v>0</v>
      </c>
      <c r="H950" s="789">
        <f t="shared" si="4107"/>
        <v>0</v>
      </c>
      <c r="I950" s="789">
        <f t="shared" si="4107"/>
        <v>0</v>
      </c>
      <c r="J950" s="789">
        <f t="shared" si="4107"/>
        <v>0</v>
      </c>
      <c r="K950" s="789">
        <f t="shared" si="4107"/>
        <v>0</v>
      </c>
      <c r="L950" s="789">
        <f t="shared" si="4107"/>
        <v>0</v>
      </c>
      <c r="M950" s="789">
        <f t="shared" si="4107"/>
        <v>0</v>
      </c>
      <c r="N950" s="789">
        <f t="shared" si="4107"/>
        <v>0</v>
      </c>
      <c r="O950" s="789">
        <f t="shared" si="4107"/>
        <v>0</v>
      </c>
      <c r="P950" s="789">
        <f t="shared" si="4107"/>
        <v>0</v>
      </c>
      <c r="Q950" s="789">
        <f t="shared" si="4107"/>
        <v>0</v>
      </c>
      <c r="R950" s="789">
        <f t="shared" si="4107"/>
        <v>0</v>
      </c>
      <c r="S950" s="788"/>
      <c r="T950" s="789">
        <f t="shared" ref="T950:AD950" si="4108">SUM(T394)</f>
        <v>0</v>
      </c>
      <c r="U950" s="789">
        <f t="shared" si="4108"/>
        <v>0</v>
      </c>
      <c r="V950" s="789">
        <f t="shared" si="4108"/>
        <v>0</v>
      </c>
      <c r="W950" s="789">
        <f t="shared" si="4108"/>
        <v>0</v>
      </c>
      <c r="X950" s="789">
        <f t="shared" si="4108"/>
        <v>0</v>
      </c>
      <c r="Y950" s="789">
        <f t="shared" si="4108"/>
        <v>0</v>
      </c>
      <c r="Z950" s="789">
        <f t="shared" si="4108"/>
        <v>0</v>
      </c>
      <c r="AA950" s="789">
        <f t="shared" si="4108"/>
        <v>0</v>
      </c>
      <c r="AB950" s="789">
        <f t="shared" si="4108"/>
        <v>0</v>
      </c>
      <c r="AC950" s="789">
        <f t="shared" si="4108"/>
        <v>0</v>
      </c>
      <c r="AD950" s="789">
        <f t="shared" si="4108"/>
        <v>0</v>
      </c>
      <c r="AE950" s="789"/>
      <c r="AF950" s="789"/>
      <c r="AG950" s="789"/>
      <c r="AH950" s="789"/>
      <c r="AI950" s="789"/>
      <c r="AJ950" s="789"/>
      <c r="AK950" s="788"/>
      <c r="AL950" s="789">
        <f t="shared" ref="AL950:AV950" si="4109">SUM(AL394)</f>
        <v>0</v>
      </c>
      <c r="AM950" s="789">
        <f t="shared" si="4109"/>
        <v>0</v>
      </c>
      <c r="AN950" s="789">
        <f t="shared" si="4109"/>
        <v>900</v>
      </c>
      <c r="AO950" s="789">
        <f t="shared" si="4109"/>
        <v>0</v>
      </c>
      <c r="AP950" s="789">
        <f t="shared" si="4109"/>
        <v>0</v>
      </c>
      <c r="AQ950" s="789">
        <f t="shared" si="4109"/>
        <v>0</v>
      </c>
      <c r="AR950" s="789">
        <f t="shared" si="4109"/>
        <v>0</v>
      </c>
      <c r="AS950" s="789">
        <f t="shared" si="4109"/>
        <v>0</v>
      </c>
      <c r="AT950" s="789">
        <f t="shared" si="4109"/>
        <v>0</v>
      </c>
      <c r="AU950" s="789">
        <f t="shared" si="4109"/>
        <v>0</v>
      </c>
      <c r="AV950" s="789">
        <f t="shared" si="4109"/>
        <v>0</v>
      </c>
      <c r="AW950" s="789"/>
      <c r="AX950" s="789"/>
      <c r="AY950" s="789"/>
      <c r="AZ950" s="789"/>
      <c r="BA950" s="789"/>
      <c r="BB950" s="789"/>
      <c r="BC950" s="788"/>
      <c r="BD950" s="789">
        <f t="shared" ref="BD950:BN950" si="4110">SUM(BD394)</f>
        <v>0</v>
      </c>
      <c r="BE950" s="789">
        <f t="shared" si="4110"/>
        <v>0</v>
      </c>
      <c r="BF950" s="789">
        <f t="shared" si="4110"/>
        <v>0</v>
      </c>
      <c r="BG950" s="789">
        <f t="shared" si="4110"/>
        <v>0</v>
      </c>
      <c r="BH950" s="789">
        <f t="shared" si="4110"/>
        <v>0</v>
      </c>
      <c r="BI950" s="789">
        <f t="shared" si="4110"/>
        <v>0</v>
      </c>
      <c r="BJ950" s="789">
        <f t="shared" si="4110"/>
        <v>0</v>
      </c>
      <c r="BK950" s="789">
        <f t="shared" si="4110"/>
        <v>0</v>
      </c>
      <c r="BL950" s="789">
        <f t="shared" si="4110"/>
        <v>0</v>
      </c>
      <c r="BM950" s="789">
        <f t="shared" si="4110"/>
        <v>0</v>
      </c>
      <c r="BN950" s="789">
        <f t="shared" si="4110"/>
        <v>0</v>
      </c>
      <c r="BO950" s="789"/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4007"/>
        <v>0</v>
      </c>
      <c r="CA950" s="590">
        <f t="shared" si="4008"/>
        <v>0</v>
      </c>
      <c r="CB950" s="590">
        <f t="shared" si="4009"/>
        <v>0</v>
      </c>
      <c r="CC950" s="590">
        <f t="shared" si="4010"/>
        <v>0</v>
      </c>
      <c r="CD950" s="1321">
        <f t="shared" si="4036"/>
        <v>0</v>
      </c>
      <c r="CE950" s="1322">
        <f t="shared" si="4102"/>
        <v>0</v>
      </c>
      <c r="CF950" s="1322">
        <f t="shared" si="4102"/>
        <v>0</v>
      </c>
      <c r="CG950" s="1322">
        <f t="shared" si="4102"/>
        <v>0</v>
      </c>
      <c r="CH950" s="1322">
        <f t="shared" si="4102"/>
        <v>0</v>
      </c>
      <c r="CI950" s="1323">
        <f t="shared" si="4102"/>
        <v>0</v>
      </c>
      <c r="CJ950" s="1322">
        <f t="shared" si="4102"/>
        <v>0</v>
      </c>
      <c r="CK950" s="1322">
        <f t="shared" si="4102"/>
        <v>0</v>
      </c>
      <c r="CL950" s="1322">
        <f t="shared" si="4102"/>
        <v>0</v>
      </c>
      <c r="CM950" s="1322">
        <f t="shared" si="4102"/>
        <v>0</v>
      </c>
      <c r="CN950" s="1321">
        <f t="shared" si="4102"/>
        <v>0</v>
      </c>
      <c r="CO950" s="542" t="str">
        <f t="shared" si="4012"/>
        <v/>
      </c>
      <c r="CP950" s="543" t="str">
        <f t="shared" si="4013"/>
        <v/>
      </c>
      <c r="CQ950" s="543">
        <f t="shared" si="4014"/>
        <v>0</v>
      </c>
      <c r="CR950" s="543">
        <f t="shared" si="4015"/>
        <v>0</v>
      </c>
      <c r="CS950" s="543">
        <f t="shared" si="4016"/>
        <v>0</v>
      </c>
      <c r="CT950" s="543">
        <f t="shared" si="4017"/>
        <v>0</v>
      </c>
      <c r="CU950" s="544">
        <f t="shared" si="4018"/>
        <v>0</v>
      </c>
      <c r="CV950" s="544">
        <f t="shared" si="4019"/>
        <v>0</v>
      </c>
      <c r="CW950" s="544">
        <f t="shared" si="4020"/>
        <v>0</v>
      </c>
      <c r="CX950" s="543">
        <f t="shared" si="4021"/>
        <v>0</v>
      </c>
      <c r="CY950" s="543">
        <f t="shared" si="4022"/>
        <v>0</v>
      </c>
      <c r="CZ950" s="543">
        <f t="shared" si="4023"/>
        <v>0</v>
      </c>
      <c r="DA950" s="543">
        <f t="shared" si="4024"/>
        <v>0</v>
      </c>
      <c r="DB950" s="543" t="str">
        <f t="shared" si="4025"/>
        <v/>
      </c>
      <c r="DC950" s="542" t="str">
        <f t="shared" si="4026"/>
        <v/>
      </c>
      <c r="DD950" s="541" t="str">
        <f t="shared" si="4027"/>
        <v/>
      </c>
      <c r="DE950" s="645">
        <f t="shared" si="4028"/>
        <v>17</v>
      </c>
      <c r="DF950" s="99">
        <f t="shared" si="4029"/>
        <v>11</v>
      </c>
      <c r="DG950" s="99">
        <f t="shared" si="4030"/>
        <v>11</v>
      </c>
      <c r="DH950" s="99">
        <f t="shared" si="4031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9"/>
      <c r="DR950" s="476"/>
    </row>
    <row r="951" spans="1:122" s="478" customFormat="1" ht="15.75" customHeight="1">
      <c r="A951" s="610" t="str">
        <f>A395</f>
        <v>Other cashcrop: kg produced</v>
      </c>
      <c r="B951" s="789">
        <f t="shared" ref="B951:R951" si="4111">SUM(B397)</f>
        <v>0</v>
      </c>
      <c r="C951" s="789">
        <f t="shared" si="4111"/>
        <v>0</v>
      </c>
      <c r="D951" s="789">
        <f t="shared" si="4111"/>
        <v>0</v>
      </c>
      <c r="E951" s="789">
        <f t="shared" si="4111"/>
        <v>0</v>
      </c>
      <c r="F951" s="789">
        <f t="shared" si="4111"/>
        <v>0</v>
      </c>
      <c r="G951" s="789">
        <f t="shared" si="4111"/>
        <v>0</v>
      </c>
      <c r="H951" s="789">
        <f t="shared" si="4111"/>
        <v>0</v>
      </c>
      <c r="I951" s="789">
        <f t="shared" si="4111"/>
        <v>0</v>
      </c>
      <c r="J951" s="789">
        <f t="shared" si="4111"/>
        <v>0</v>
      </c>
      <c r="K951" s="789">
        <f t="shared" si="4111"/>
        <v>0</v>
      </c>
      <c r="L951" s="789">
        <f t="shared" si="4111"/>
        <v>0</v>
      </c>
      <c r="M951" s="789">
        <f t="shared" si="4111"/>
        <v>0</v>
      </c>
      <c r="N951" s="789">
        <f t="shared" si="4111"/>
        <v>0</v>
      </c>
      <c r="O951" s="789">
        <f t="shared" si="4111"/>
        <v>0</v>
      </c>
      <c r="P951" s="789">
        <f t="shared" si="4111"/>
        <v>0</v>
      </c>
      <c r="Q951" s="789">
        <f t="shared" si="4111"/>
        <v>0</v>
      </c>
      <c r="R951" s="789">
        <f t="shared" si="4111"/>
        <v>0</v>
      </c>
      <c r="S951" s="788"/>
      <c r="T951" s="789">
        <f t="shared" ref="T951:AD951" si="4112">SUM(T397)</f>
        <v>0</v>
      </c>
      <c r="U951" s="789">
        <f t="shared" si="4112"/>
        <v>0</v>
      </c>
      <c r="V951" s="789">
        <f t="shared" si="4112"/>
        <v>0</v>
      </c>
      <c r="W951" s="789">
        <f t="shared" si="4112"/>
        <v>0</v>
      </c>
      <c r="X951" s="789">
        <f t="shared" si="4112"/>
        <v>0</v>
      </c>
      <c r="Y951" s="789">
        <f t="shared" si="4112"/>
        <v>0</v>
      </c>
      <c r="Z951" s="789">
        <f t="shared" si="4112"/>
        <v>0</v>
      </c>
      <c r="AA951" s="789">
        <f t="shared" si="4112"/>
        <v>0</v>
      </c>
      <c r="AB951" s="789">
        <f t="shared" si="4112"/>
        <v>0</v>
      </c>
      <c r="AC951" s="789">
        <f t="shared" si="4112"/>
        <v>0</v>
      </c>
      <c r="AD951" s="789">
        <f t="shared" si="4112"/>
        <v>0</v>
      </c>
      <c r="AE951" s="789"/>
      <c r="AF951" s="789"/>
      <c r="AG951" s="789"/>
      <c r="AH951" s="789"/>
      <c r="AI951" s="789"/>
      <c r="AJ951" s="789"/>
      <c r="AK951" s="788"/>
      <c r="AL951" s="789">
        <f t="shared" ref="AL951:AV951" si="4113">SUM(AL397)</f>
        <v>0</v>
      </c>
      <c r="AM951" s="789">
        <f t="shared" si="4113"/>
        <v>0</v>
      </c>
      <c r="AN951" s="789">
        <f t="shared" si="4113"/>
        <v>0</v>
      </c>
      <c r="AO951" s="789">
        <f t="shared" si="4113"/>
        <v>0</v>
      </c>
      <c r="AP951" s="789">
        <f t="shared" si="4113"/>
        <v>0</v>
      </c>
      <c r="AQ951" s="789">
        <f t="shared" si="4113"/>
        <v>0</v>
      </c>
      <c r="AR951" s="789">
        <f t="shared" si="4113"/>
        <v>0</v>
      </c>
      <c r="AS951" s="789">
        <f t="shared" si="4113"/>
        <v>0</v>
      </c>
      <c r="AT951" s="789">
        <f t="shared" si="4113"/>
        <v>0</v>
      </c>
      <c r="AU951" s="789">
        <f t="shared" si="4113"/>
        <v>0</v>
      </c>
      <c r="AV951" s="789">
        <f t="shared" si="4113"/>
        <v>0</v>
      </c>
      <c r="AW951" s="789"/>
      <c r="AX951" s="789"/>
      <c r="AY951" s="789"/>
      <c r="AZ951" s="789"/>
      <c r="BA951" s="789"/>
      <c r="BB951" s="789"/>
      <c r="BC951" s="788"/>
      <c r="BD951" s="789">
        <f t="shared" ref="BD951:BN951" si="4114">SUM(BD397)</f>
        <v>0</v>
      </c>
      <c r="BE951" s="789">
        <f t="shared" si="4114"/>
        <v>0</v>
      </c>
      <c r="BF951" s="789">
        <f t="shared" si="4114"/>
        <v>0</v>
      </c>
      <c r="BG951" s="789">
        <f t="shared" si="4114"/>
        <v>0</v>
      </c>
      <c r="BH951" s="789">
        <f t="shared" si="4114"/>
        <v>0</v>
      </c>
      <c r="BI951" s="789">
        <f t="shared" si="4114"/>
        <v>0</v>
      </c>
      <c r="BJ951" s="789">
        <f t="shared" si="4114"/>
        <v>0</v>
      </c>
      <c r="BK951" s="789">
        <f t="shared" si="4114"/>
        <v>0</v>
      </c>
      <c r="BL951" s="789">
        <f t="shared" si="4114"/>
        <v>0</v>
      </c>
      <c r="BM951" s="789">
        <f t="shared" si="4114"/>
        <v>0</v>
      </c>
      <c r="BN951" s="789">
        <f t="shared" si="4114"/>
        <v>0</v>
      </c>
      <c r="BO951" s="789"/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4007"/>
        <v>0</v>
      </c>
      <c r="CA951" s="590">
        <f t="shared" si="4008"/>
        <v>0</v>
      </c>
      <c r="CB951" s="590">
        <f t="shared" si="4009"/>
        <v>0</v>
      </c>
      <c r="CC951" s="590">
        <f t="shared" si="4010"/>
        <v>0</v>
      </c>
      <c r="CD951" s="1321">
        <f t="shared" si="4036"/>
        <v>0</v>
      </c>
      <c r="CE951" s="1322">
        <f t="shared" si="4102"/>
        <v>0</v>
      </c>
      <c r="CF951" s="1322">
        <f t="shared" si="4102"/>
        <v>0</v>
      </c>
      <c r="CG951" s="1322">
        <f t="shared" si="4102"/>
        <v>0</v>
      </c>
      <c r="CH951" s="1322">
        <f t="shared" si="4102"/>
        <v>0</v>
      </c>
      <c r="CI951" s="1323">
        <f t="shared" si="4102"/>
        <v>0</v>
      </c>
      <c r="CJ951" s="1322">
        <f t="shared" si="4102"/>
        <v>0</v>
      </c>
      <c r="CK951" s="1322">
        <f t="shared" si="4102"/>
        <v>0</v>
      </c>
      <c r="CL951" s="1322">
        <f t="shared" si="4102"/>
        <v>0</v>
      </c>
      <c r="CM951" s="1322">
        <f t="shared" si="4102"/>
        <v>0</v>
      </c>
      <c r="CN951" s="1321">
        <f t="shared" si="4102"/>
        <v>0</v>
      </c>
      <c r="CO951" s="542" t="str">
        <f t="shared" si="4012"/>
        <v/>
      </c>
      <c r="CP951" s="543" t="str">
        <f t="shared" si="4013"/>
        <v/>
      </c>
      <c r="CQ951" s="543">
        <f t="shared" si="4014"/>
        <v>0</v>
      </c>
      <c r="CR951" s="543">
        <f t="shared" si="4015"/>
        <v>0</v>
      </c>
      <c r="CS951" s="543">
        <f t="shared" si="4016"/>
        <v>0</v>
      </c>
      <c r="CT951" s="543">
        <f t="shared" si="4017"/>
        <v>0</v>
      </c>
      <c r="CU951" s="544">
        <f t="shared" si="4018"/>
        <v>0</v>
      </c>
      <c r="CV951" s="544">
        <f t="shared" si="4019"/>
        <v>0</v>
      </c>
      <c r="CW951" s="544">
        <f t="shared" si="4020"/>
        <v>0</v>
      </c>
      <c r="CX951" s="543">
        <f t="shared" si="4021"/>
        <v>0</v>
      </c>
      <c r="CY951" s="543">
        <f t="shared" si="4022"/>
        <v>0</v>
      </c>
      <c r="CZ951" s="543">
        <f t="shared" si="4023"/>
        <v>0</v>
      </c>
      <c r="DA951" s="543">
        <f t="shared" si="4024"/>
        <v>0</v>
      </c>
      <c r="DB951" s="543" t="str">
        <f t="shared" si="4025"/>
        <v/>
      </c>
      <c r="DC951" s="542" t="str">
        <f t="shared" si="4026"/>
        <v/>
      </c>
      <c r="DD951" s="541" t="str">
        <f t="shared" si="4027"/>
        <v/>
      </c>
      <c r="DE951" s="645">
        <f t="shared" si="4028"/>
        <v>17</v>
      </c>
      <c r="DF951" s="99">
        <f t="shared" si="4029"/>
        <v>11</v>
      </c>
      <c r="DG951" s="99">
        <f t="shared" si="4030"/>
        <v>11</v>
      </c>
      <c r="DH951" s="99">
        <f t="shared" si="4031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9"/>
      <c r="DR951" s="476"/>
    </row>
    <row r="952" spans="1:122" s="478" customFormat="1" ht="15.75" customHeight="1">
      <c r="A952" s="610" t="str">
        <f>A398</f>
        <v>Other cashcrop: kg produced</v>
      </c>
      <c r="B952" s="789">
        <f t="shared" ref="B952:R952" si="4115">SUM(B400)</f>
        <v>0</v>
      </c>
      <c r="C952" s="789">
        <f t="shared" si="4115"/>
        <v>0</v>
      </c>
      <c r="D952" s="789">
        <f t="shared" si="4115"/>
        <v>0</v>
      </c>
      <c r="E952" s="789">
        <f t="shared" si="4115"/>
        <v>0</v>
      </c>
      <c r="F952" s="789">
        <f t="shared" si="4115"/>
        <v>0</v>
      </c>
      <c r="G952" s="789">
        <f t="shared" si="4115"/>
        <v>0</v>
      </c>
      <c r="H952" s="789">
        <f t="shared" si="4115"/>
        <v>0</v>
      </c>
      <c r="I952" s="789">
        <f t="shared" si="4115"/>
        <v>0</v>
      </c>
      <c r="J952" s="789">
        <f t="shared" si="4115"/>
        <v>0</v>
      </c>
      <c r="K952" s="789">
        <f t="shared" si="4115"/>
        <v>0</v>
      </c>
      <c r="L952" s="789">
        <f t="shared" si="4115"/>
        <v>0</v>
      </c>
      <c r="M952" s="789">
        <f t="shared" si="4115"/>
        <v>0</v>
      </c>
      <c r="N952" s="789">
        <f t="shared" si="4115"/>
        <v>0</v>
      </c>
      <c r="O952" s="789">
        <f t="shared" si="4115"/>
        <v>0</v>
      </c>
      <c r="P952" s="789">
        <f t="shared" si="4115"/>
        <v>0</v>
      </c>
      <c r="Q952" s="789">
        <f t="shared" si="4115"/>
        <v>0</v>
      </c>
      <c r="R952" s="789">
        <f t="shared" si="4115"/>
        <v>0</v>
      </c>
      <c r="S952" s="788"/>
      <c r="T952" s="789">
        <f t="shared" ref="T952:AD952" si="4116">SUM(T400)</f>
        <v>0</v>
      </c>
      <c r="U952" s="789">
        <f t="shared" si="4116"/>
        <v>0</v>
      </c>
      <c r="V952" s="789">
        <f t="shared" si="4116"/>
        <v>0</v>
      </c>
      <c r="W952" s="789">
        <f t="shared" si="4116"/>
        <v>0</v>
      </c>
      <c r="X952" s="789">
        <f t="shared" si="4116"/>
        <v>0</v>
      </c>
      <c r="Y952" s="789">
        <f t="shared" si="4116"/>
        <v>0</v>
      </c>
      <c r="Z952" s="789">
        <f t="shared" si="4116"/>
        <v>0</v>
      </c>
      <c r="AA952" s="789">
        <f t="shared" si="4116"/>
        <v>0</v>
      </c>
      <c r="AB952" s="789">
        <f t="shared" si="4116"/>
        <v>0</v>
      </c>
      <c r="AC952" s="789">
        <f t="shared" si="4116"/>
        <v>0</v>
      </c>
      <c r="AD952" s="789">
        <f t="shared" si="4116"/>
        <v>0</v>
      </c>
      <c r="AE952" s="789"/>
      <c r="AF952" s="789"/>
      <c r="AG952" s="789"/>
      <c r="AH952" s="789"/>
      <c r="AI952" s="789"/>
      <c r="AJ952" s="789"/>
      <c r="AK952" s="788"/>
      <c r="AL952" s="789">
        <f t="shared" ref="AL952:AV952" si="4117">SUM(AL400)</f>
        <v>0</v>
      </c>
      <c r="AM952" s="789">
        <f t="shared" si="4117"/>
        <v>0</v>
      </c>
      <c r="AN952" s="789">
        <f t="shared" si="4117"/>
        <v>0</v>
      </c>
      <c r="AO952" s="789">
        <f t="shared" si="4117"/>
        <v>0</v>
      </c>
      <c r="AP952" s="789">
        <f t="shared" si="4117"/>
        <v>0</v>
      </c>
      <c r="AQ952" s="789">
        <f t="shared" si="4117"/>
        <v>0</v>
      </c>
      <c r="AR952" s="789">
        <f t="shared" si="4117"/>
        <v>0</v>
      </c>
      <c r="AS952" s="789">
        <f t="shared" si="4117"/>
        <v>0</v>
      </c>
      <c r="AT952" s="789">
        <f t="shared" si="4117"/>
        <v>0</v>
      </c>
      <c r="AU952" s="789">
        <f t="shared" si="4117"/>
        <v>0</v>
      </c>
      <c r="AV952" s="789">
        <f t="shared" si="4117"/>
        <v>0</v>
      </c>
      <c r="AW952" s="789"/>
      <c r="AX952" s="789"/>
      <c r="AY952" s="789"/>
      <c r="AZ952" s="789"/>
      <c r="BA952" s="789"/>
      <c r="BB952" s="789"/>
      <c r="BC952" s="788"/>
      <c r="BD952" s="789">
        <f t="shared" ref="BD952:BN952" si="4118">SUM(BD400)</f>
        <v>0</v>
      </c>
      <c r="BE952" s="789">
        <f t="shared" si="4118"/>
        <v>0</v>
      </c>
      <c r="BF952" s="789">
        <f t="shared" si="4118"/>
        <v>0</v>
      </c>
      <c r="BG952" s="789">
        <f t="shared" si="4118"/>
        <v>0</v>
      </c>
      <c r="BH952" s="789">
        <f t="shared" si="4118"/>
        <v>0</v>
      </c>
      <c r="BI952" s="789">
        <f t="shared" si="4118"/>
        <v>0</v>
      </c>
      <c r="BJ952" s="789">
        <f t="shared" si="4118"/>
        <v>0</v>
      </c>
      <c r="BK952" s="789">
        <f t="shared" si="4118"/>
        <v>0</v>
      </c>
      <c r="BL952" s="789">
        <f t="shared" si="4118"/>
        <v>0</v>
      </c>
      <c r="BM952" s="789">
        <f t="shared" si="4118"/>
        <v>0</v>
      </c>
      <c r="BN952" s="789">
        <f t="shared" si="4118"/>
        <v>0</v>
      </c>
      <c r="BO952" s="789"/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4007"/>
        <v>0</v>
      </c>
      <c r="CA952" s="590">
        <f t="shared" si="4008"/>
        <v>0</v>
      </c>
      <c r="CB952" s="590">
        <f t="shared" si="4009"/>
        <v>0</v>
      </c>
      <c r="CC952" s="590">
        <f t="shared" si="4010"/>
        <v>0</v>
      </c>
      <c r="CD952" s="1321">
        <f t="shared" si="4036"/>
        <v>0</v>
      </c>
      <c r="CE952" s="1322">
        <f t="shared" si="4102"/>
        <v>0</v>
      </c>
      <c r="CF952" s="1322">
        <f t="shared" si="4102"/>
        <v>0</v>
      </c>
      <c r="CG952" s="1322">
        <f t="shared" si="4102"/>
        <v>0</v>
      </c>
      <c r="CH952" s="1322">
        <f t="shared" si="4102"/>
        <v>0</v>
      </c>
      <c r="CI952" s="1323">
        <f t="shared" si="4102"/>
        <v>0</v>
      </c>
      <c r="CJ952" s="1322">
        <f t="shared" si="4102"/>
        <v>0</v>
      </c>
      <c r="CK952" s="1322">
        <f t="shared" si="4102"/>
        <v>0</v>
      </c>
      <c r="CL952" s="1322">
        <f t="shared" si="4102"/>
        <v>0</v>
      </c>
      <c r="CM952" s="1322">
        <f t="shared" si="4102"/>
        <v>0</v>
      </c>
      <c r="CN952" s="1321">
        <f t="shared" si="4102"/>
        <v>0</v>
      </c>
      <c r="CO952" s="542" t="str">
        <f t="shared" si="4012"/>
        <v/>
      </c>
      <c r="CP952" s="543" t="str">
        <f t="shared" si="4013"/>
        <v/>
      </c>
      <c r="CQ952" s="543">
        <f t="shared" si="4014"/>
        <v>0</v>
      </c>
      <c r="CR952" s="543">
        <f t="shared" si="4015"/>
        <v>0</v>
      </c>
      <c r="CS952" s="543">
        <f t="shared" si="4016"/>
        <v>0</v>
      </c>
      <c r="CT952" s="543">
        <f t="shared" si="4017"/>
        <v>0</v>
      </c>
      <c r="CU952" s="544">
        <f t="shared" si="4018"/>
        <v>0</v>
      </c>
      <c r="CV952" s="544">
        <f t="shared" si="4019"/>
        <v>0</v>
      </c>
      <c r="CW952" s="544">
        <f t="shared" si="4020"/>
        <v>0</v>
      </c>
      <c r="CX952" s="543">
        <f t="shared" si="4021"/>
        <v>0</v>
      </c>
      <c r="CY952" s="543">
        <f t="shared" si="4022"/>
        <v>0</v>
      </c>
      <c r="CZ952" s="543">
        <f t="shared" si="4023"/>
        <v>0</v>
      </c>
      <c r="DA952" s="543">
        <f t="shared" si="4024"/>
        <v>0</v>
      </c>
      <c r="DB952" s="543" t="str">
        <f t="shared" si="4025"/>
        <v/>
      </c>
      <c r="DC952" s="542" t="str">
        <f t="shared" si="4026"/>
        <v/>
      </c>
      <c r="DD952" s="541" t="str">
        <f t="shared" si="4027"/>
        <v/>
      </c>
      <c r="DE952" s="645">
        <f t="shared" si="4028"/>
        <v>17</v>
      </c>
      <c r="DF952" s="99">
        <f t="shared" si="4029"/>
        <v>11</v>
      </c>
      <c r="DG952" s="99">
        <f t="shared" si="4030"/>
        <v>11</v>
      </c>
      <c r="DH952" s="99">
        <f t="shared" si="4031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9"/>
      <c r="DR952" s="476"/>
    </row>
    <row r="953" spans="1:122" s="478" customFormat="1" ht="15.75" customHeight="1">
      <c r="A953" s="610" t="str">
        <f>A401</f>
        <v>Other cashcrop: kg produced</v>
      </c>
      <c r="B953" s="789">
        <f t="shared" ref="B953:R953" si="4119">SUM(B403)</f>
        <v>0</v>
      </c>
      <c r="C953" s="789">
        <f t="shared" si="4119"/>
        <v>0</v>
      </c>
      <c r="D953" s="789">
        <f t="shared" si="4119"/>
        <v>0</v>
      </c>
      <c r="E953" s="789">
        <f t="shared" si="4119"/>
        <v>0</v>
      </c>
      <c r="F953" s="789">
        <f t="shared" si="4119"/>
        <v>0</v>
      </c>
      <c r="G953" s="789">
        <f t="shared" si="4119"/>
        <v>0</v>
      </c>
      <c r="H953" s="789">
        <f t="shared" si="4119"/>
        <v>0</v>
      </c>
      <c r="I953" s="789">
        <f t="shared" si="4119"/>
        <v>0</v>
      </c>
      <c r="J953" s="789">
        <f t="shared" si="4119"/>
        <v>0</v>
      </c>
      <c r="K953" s="789">
        <f t="shared" si="4119"/>
        <v>0</v>
      </c>
      <c r="L953" s="789">
        <f t="shared" si="4119"/>
        <v>0</v>
      </c>
      <c r="M953" s="789">
        <f t="shared" si="4119"/>
        <v>0</v>
      </c>
      <c r="N953" s="789">
        <f t="shared" si="4119"/>
        <v>0</v>
      </c>
      <c r="O953" s="789">
        <f t="shared" si="4119"/>
        <v>0</v>
      </c>
      <c r="P953" s="789">
        <f t="shared" si="4119"/>
        <v>0</v>
      </c>
      <c r="Q953" s="789">
        <f t="shared" si="4119"/>
        <v>0</v>
      </c>
      <c r="R953" s="789">
        <f t="shared" si="4119"/>
        <v>0</v>
      </c>
      <c r="S953" s="788"/>
      <c r="T953" s="789">
        <f t="shared" ref="T953:AD953" si="4120">SUM(T403)</f>
        <v>0</v>
      </c>
      <c r="U953" s="789">
        <f t="shared" si="4120"/>
        <v>0</v>
      </c>
      <c r="V953" s="789">
        <f t="shared" si="4120"/>
        <v>0</v>
      </c>
      <c r="W953" s="789">
        <f t="shared" si="4120"/>
        <v>0</v>
      </c>
      <c r="X953" s="789">
        <f t="shared" si="4120"/>
        <v>0</v>
      </c>
      <c r="Y953" s="789">
        <f t="shared" si="4120"/>
        <v>0</v>
      </c>
      <c r="Z953" s="789">
        <f t="shared" si="4120"/>
        <v>0</v>
      </c>
      <c r="AA953" s="789">
        <f t="shared" si="4120"/>
        <v>0</v>
      </c>
      <c r="AB953" s="789">
        <f t="shared" si="4120"/>
        <v>0</v>
      </c>
      <c r="AC953" s="789">
        <f t="shared" si="4120"/>
        <v>0</v>
      </c>
      <c r="AD953" s="789">
        <f t="shared" si="4120"/>
        <v>0</v>
      </c>
      <c r="AE953" s="789"/>
      <c r="AF953" s="789"/>
      <c r="AG953" s="789"/>
      <c r="AH953" s="789"/>
      <c r="AI953" s="789"/>
      <c r="AJ953" s="789"/>
      <c r="AK953" s="788"/>
      <c r="AL953" s="789">
        <f t="shared" ref="AL953:AV953" si="4121">SUM(AL403)</f>
        <v>0</v>
      </c>
      <c r="AM953" s="789">
        <f t="shared" si="4121"/>
        <v>0</v>
      </c>
      <c r="AN953" s="789">
        <f t="shared" si="4121"/>
        <v>0</v>
      </c>
      <c r="AO953" s="789">
        <f t="shared" si="4121"/>
        <v>0</v>
      </c>
      <c r="AP953" s="789">
        <f t="shared" si="4121"/>
        <v>0</v>
      </c>
      <c r="AQ953" s="789">
        <f t="shared" si="4121"/>
        <v>0</v>
      </c>
      <c r="AR953" s="789">
        <f t="shared" si="4121"/>
        <v>0</v>
      </c>
      <c r="AS953" s="789">
        <f t="shared" si="4121"/>
        <v>0</v>
      </c>
      <c r="AT953" s="789">
        <f t="shared" si="4121"/>
        <v>0</v>
      </c>
      <c r="AU953" s="789">
        <f t="shared" si="4121"/>
        <v>0</v>
      </c>
      <c r="AV953" s="789">
        <f t="shared" si="4121"/>
        <v>0</v>
      </c>
      <c r="AW953" s="789"/>
      <c r="AX953" s="789"/>
      <c r="AY953" s="789"/>
      <c r="AZ953" s="789"/>
      <c r="BA953" s="789"/>
      <c r="BB953" s="789"/>
      <c r="BC953" s="788"/>
      <c r="BD953" s="789">
        <f t="shared" ref="BD953:BN953" si="4122">SUM(BD403)</f>
        <v>0</v>
      </c>
      <c r="BE953" s="789">
        <f t="shared" si="4122"/>
        <v>0</v>
      </c>
      <c r="BF953" s="789">
        <f t="shared" si="4122"/>
        <v>0</v>
      </c>
      <c r="BG953" s="789">
        <f t="shared" si="4122"/>
        <v>0</v>
      </c>
      <c r="BH953" s="789">
        <f t="shared" si="4122"/>
        <v>0</v>
      </c>
      <c r="BI953" s="789">
        <f t="shared" si="4122"/>
        <v>0</v>
      </c>
      <c r="BJ953" s="789">
        <f t="shared" si="4122"/>
        <v>0</v>
      </c>
      <c r="BK953" s="789">
        <f t="shared" si="4122"/>
        <v>0</v>
      </c>
      <c r="BL953" s="789">
        <f t="shared" si="4122"/>
        <v>0</v>
      </c>
      <c r="BM953" s="789">
        <f t="shared" si="4122"/>
        <v>0</v>
      </c>
      <c r="BN953" s="789">
        <f t="shared" si="4122"/>
        <v>0</v>
      </c>
      <c r="BO953" s="789"/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4007"/>
        <v>0</v>
      </c>
      <c r="CA953" s="590">
        <f t="shared" si="4008"/>
        <v>0</v>
      </c>
      <c r="CB953" s="590">
        <f t="shared" si="4009"/>
        <v>0</v>
      </c>
      <c r="CC953" s="590">
        <f t="shared" si="4010"/>
        <v>0</v>
      </c>
      <c r="CD953" s="1321">
        <f t="shared" si="4036"/>
        <v>0</v>
      </c>
      <c r="CE953" s="1322">
        <f t="shared" si="4102"/>
        <v>0</v>
      </c>
      <c r="CF953" s="1322">
        <f t="shared" si="4102"/>
        <v>0</v>
      </c>
      <c r="CG953" s="1322">
        <f t="shared" si="4102"/>
        <v>0</v>
      </c>
      <c r="CH953" s="1322">
        <f t="shared" si="4102"/>
        <v>0</v>
      </c>
      <c r="CI953" s="1323">
        <f t="shared" si="4102"/>
        <v>0</v>
      </c>
      <c r="CJ953" s="1322">
        <f t="shared" si="4102"/>
        <v>0</v>
      </c>
      <c r="CK953" s="1322">
        <f t="shared" si="4102"/>
        <v>0</v>
      </c>
      <c r="CL953" s="1322">
        <f t="shared" si="4102"/>
        <v>0</v>
      </c>
      <c r="CM953" s="1322">
        <f t="shared" si="4102"/>
        <v>0</v>
      </c>
      <c r="CN953" s="1321">
        <f t="shared" si="4102"/>
        <v>0</v>
      </c>
      <c r="CO953" s="542" t="str">
        <f t="shared" si="4012"/>
        <v/>
      </c>
      <c r="CP953" s="543" t="str">
        <f t="shared" si="4013"/>
        <v/>
      </c>
      <c r="CQ953" s="543">
        <f t="shared" si="4014"/>
        <v>0</v>
      </c>
      <c r="CR953" s="543">
        <f t="shared" si="4015"/>
        <v>0</v>
      </c>
      <c r="CS953" s="543">
        <f t="shared" si="4016"/>
        <v>0</v>
      </c>
      <c r="CT953" s="543">
        <f t="shared" si="4017"/>
        <v>0</v>
      </c>
      <c r="CU953" s="544">
        <f t="shared" si="4018"/>
        <v>0</v>
      </c>
      <c r="CV953" s="544">
        <f t="shared" si="4019"/>
        <v>0</v>
      </c>
      <c r="CW953" s="544">
        <f t="shared" si="4020"/>
        <v>0</v>
      </c>
      <c r="CX953" s="543">
        <f t="shared" si="4021"/>
        <v>0</v>
      </c>
      <c r="CY953" s="543">
        <f t="shared" si="4022"/>
        <v>0</v>
      </c>
      <c r="CZ953" s="543">
        <f t="shared" si="4023"/>
        <v>0</v>
      </c>
      <c r="DA953" s="543">
        <f t="shared" si="4024"/>
        <v>0</v>
      </c>
      <c r="DB953" s="543" t="str">
        <f t="shared" si="4025"/>
        <v/>
      </c>
      <c r="DC953" s="542" t="str">
        <f t="shared" si="4026"/>
        <v/>
      </c>
      <c r="DD953" s="541" t="str">
        <f t="shared" si="4027"/>
        <v/>
      </c>
      <c r="DE953" s="645">
        <f t="shared" si="4028"/>
        <v>17</v>
      </c>
      <c r="DF953" s="99">
        <f t="shared" si="4029"/>
        <v>11</v>
      </c>
      <c r="DG953" s="99">
        <f t="shared" si="4030"/>
        <v>11</v>
      </c>
      <c r="DH953" s="99">
        <f t="shared" si="4031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9"/>
      <c r="DR953" s="476"/>
    </row>
    <row r="954" spans="1:122" s="478" customFormat="1" ht="15.75" customHeight="1">
      <c r="A954" s="610" t="str">
        <f>A404</f>
        <v>Other cashcrop: kg produced</v>
      </c>
      <c r="B954" s="789">
        <f t="shared" ref="B954:R954" si="4123">SUM(B406)</f>
        <v>0</v>
      </c>
      <c r="C954" s="789">
        <f t="shared" si="4123"/>
        <v>0</v>
      </c>
      <c r="D954" s="789">
        <f t="shared" si="4123"/>
        <v>0</v>
      </c>
      <c r="E954" s="789">
        <f t="shared" si="4123"/>
        <v>0</v>
      </c>
      <c r="F954" s="789">
        <f t="shared" si="4123"/>
        <v>0</v>
      </c>
      <c r="G954" s="789">
        <f t="shared" si="4123"/>
        <v>0</v>
      </c>
      <c r="H954" s="789">
        <f t="shared" si="4123"/>
        <v>0</v>
      </c>
      <c r="I954" s="789">
        <f t="shared" si="4123"/>
        <v>0</v>
      </c>
      <c r="J954" s="789">
        <f t="shared" si="4123"/>
        <v>0</v>
      </c>
      <c r="K954" s="789">
        <f t="shared" si="4123"/>
        <v>0</v>
      </c>
      <c r="L954" s="789">
        <f t="shared" si="4123"/>
        <v>0</v>
      </c>
      <c r="M954" s="789">
        <f t="shared" si="4123"/>
        <v>0</v>
      </c>
      <c r="N954" s="789">
        <f t="shared" si="4123"/>
        <v>0</v>
      </c>
      <c r="O954" s="789">
        <f t="shared" si="4123"/>
        <v>0</v>
      </c>
      <c r="P954" s="789">
        <f t="shared" si="4123"/>
        <v>0</v>
      </c>
      <c r="Q954" s="789">
        <f t="shared" si="4123"/>
        <v>0</v>
      </c>
      <c r="R954" s="789">
        <f t="shared" si="4123"/>
        <v>0</v>
      </c>
      <c r="S954" s="788"/>
      <c r="T954" s="789">
        <f t="shared" ref="T954:AD954" si="4124">SUM(T406)</f>
        <v>0</v>
      </c>
      <c r="U954" s="789">
        <f t="shared" si="4124"/>
        <v>0</v>
      </c>
      <c r="V954" s="789">
        <f t="shared" si="4124"/>
        <v>0</v>
      </c>
      <c r="W954" s="789">
        <f t="shared" si="4124"/>
        <v>0</v>
      </c>
      <c r="X954" s="789">
        <f t="shared" si="4124"/>
        <v>0</v>
      </c>
      <c r="Y954" s="789">
        <f t="shared" si="4124"/>
        <v>0</v>
      </c>
      <c r="Z954" s="789">
        <f t="shared" si="4124"/>
        <v>0</v>
      </c>
      <c r="AA954" s="789">
        <f t="shared" si="4124"/>
        <v>0</v>
      </c>
      <c r="AB954" s="789">
        <f t="shared" si="4124"/>
        <v>0</v>
      </c>
      <c r="AC954" s="789">
        <f t="shared" si="4124"/>
        <v>0</v>
      </c>
      <c r="AD954" s="789">
        <f t="shared" si="4124"/>
        <v>0</v>
      </c>
      <c r="AE954" s="789"/>
      <c r="AF954" s="789"/>
      <c r="AG954" s="789"/>
      <c r="AH954" s="789"/>
      <c r="AI954" s="789"/>
      <c r="AJ954" s="789"/>
      <c r="AK954" s="788"/>
      <c r="AL954" s="789">
        <f t="shared" ref="AL954:AV954" si="4125">SUM(AL406)</f>
        <v>0</v>
      </c>
      <c r="AM954" s="789">
        <f t="shared" si="4125"/>
        <v>0</v>
      </c>
      <c r="AN954" s="789">
        <f t="shared" si="4125"/>
        <v>0</v>
      </c>
      <c r="AO954" s="789">
        <f t="shared" si="4125"/>
        <v>0</v>
      </c>
      <c r="AP954" s="789">
        <f t="shared" si="4125"/>
        <v>0</v>
      </c>
      <c r="AQ954" s="789">
        <f t="shared" si="4125"/>
        <v>0</v>
      </c>
      <c r="AR954" s="789">
        <f t="shared" si="4125"/>
        <v>0</v>
      </c>
      <c r="AS954" s="789">
        <f t="shared" si="4125"/>
        <v>0</v>
      </c>
      <c r="AT954" s="789">
        <f t="shared" si="4125"/>
        <v>0</v>
      </c>
      <c r="AU954" s="789">
        <f t="shared" si="4125"/>
        <v>0</v>
      </c>
      <c r="AV954" s="789">
        <f t="shared" si="4125"/>
        <v>0</v>
      </c>
      <c r="AW954" s="789"/>
      <c r="AX954" s="789"/>
      <c r="AY954" s="789"/>
      <c r="AZ954" s="789"/>
      <c r="BA954" s="789"/>
      <c r="BB954" s="789"/>
      <c r="BC954" s="788"/>
      <c r="BD954" s="789">
        <f t="shared" ref="BD954:BN954" si="4126">SUM(BD406)</f>
        <v>0</v>
      </c>
      <c r="BE954" s="789">
        <f t="shared" si="4126"/>
        <v>0</v>
      </c>
      <c r="BF954" s="789">
        <f t="shared" si="4126"/>
        <v>0</v>
      </c>
      <c r="BG954" s="789">
        <f t="shared" si="4126"/>
        <v>0</v>
      </c>
      <c r="BH954" s="789">
        <f t="shared" si="4126"/>
        <v>0</v>
      </c>
      <c r="BI954" s="789">
        <f t="shared" si="4126"/>
        <v>0</v>
      </c>
      <c r="BJ954" s="789">
        <f t="shared" si="4126"/>
        <v>0</v>
      </c>
      <c r="BK954" s="789">
        <f t="shared" si="4126"/>
        <v>0</v>
      </c>
      <c r="BL954" s="789">
        <f t="shared" si="4126"/>
        <v>0</v>
      </c>
      <c r="BM954" s="789">
        <f t="shared" si="4126"/>
        <v>0</v>
      </c>
      <c r="BN954" s="789">
        <f t="shared" si="4126"/>
        <v>0</v>
      </c>
      <c r="BO954" s="789"/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90">
        <f t="shared" si="4007"/>
        <v>0</v>
      </c>
      <c r="CA954" s="590">
        <f t="shared" si="4008"/>
        <v>0</v>
      </c>
      <c r="CB954" s="590">
        <f t="shared" si="4009"/>
        <v>0</v>
      </c>
      <c r="CC954" s="590">
        <f t="shared" si="4010"/>
        <v>0</v>
      </c>
      <c r="CD954" s="1321">
        <f t="shared" si="4036"/>
        <v>0</v>
      </c>
      <c r="CE954" s="1322">
        <f t="shared" si="4102"/>
        <v>0</v>
      </c>
      <c r="CF954" s="1322">
        <f t="shared" si="4102"/>
        <v>0</v>
      </c>
      <c r="CG954" s="1322">
        <f t="shared" si="4102"/>
        <v>0</v>
      </c>
      <c r="CH954" s="1322">
        <f t="shared" si="4102"/>
        <v>0</v>
      </c>
      <c r="CI954" s="1323">
        <f t="shared" si="4102"/>
        <v>0</v>
      </c>
      <c r="CJ954" s="1322">
        <f t="shared" si="4102"/>
        <v>0</v>
      </c>
      <c r="CK954" s="1322">
        <f t="shared" si="4102"/>
        <v>0</v>
      </c>
      <c r="CL954" s="1322">
        <f t="shared" si="4102"/>
        <v>0</v>
      </c>
      <c r="CM954" s="1322">
        <f t="shared" si="4102"/>
        <v>0</v>
      </c>
      <c r="CN954" s="1321">
        <f t="shared" si="4102"/>
        <v>0</v>
      </c>
      <c r="CO954" s="542" t="str">
        <f t="shared" si="4012"/>
        <v/>
      </c>
      <c r="CP954" s="543" t="str">
        <f t="shared" si="4013"/>
        <v/>
      </c>
      <c r="CQ954" s="543">
        <f t="shared" si="4014"/>
        <v>0</v>
      </c>
      <c r="CR954" s="543">
        <f t="shared" si="4015"/>
        <v>0</v>
      </c>
      <c r="CS954" s="543">
        <f t="shared" si="4016"/>
        <v>0</v>
      </c>
      <c r="CT954" s="543">
        <f t="shared" si="4017"/>
        <v>0</v>
      </c>
      <c r="CU954" s="544">
        <f t="shared" si="4018"/>
        <v>0</v>
      </c>
      <c r="CV954" s="544">
        <f t="shared" si="4019"/>
        <v>0</v>
      </c>
      <c r="CW954" s="544">
        <f t="shared" si="4020"/>
        <v>0</v>
      </c>
      <c r="CX954" s="543">
        <f t="shared" si="4021"/>
        <v>0</v>
      </c>
      <c r="CY954" s="543">
        <f t="shared" si="4022"/>
        <v>0</v>
      </c>
      <c r="CZ954" s="543">
        <f t="shared" si="4023"/>
        <v>0</v>
      </c>
      <c r="DA954" s="543">
        <f t="shared" si="4024"/>
        <v>0</v>
      </c>
      <c r="DB954" s="543" t="str">
        <f t="shared" si="4025"/>
        <v/>
      </c>
      <c r="DC954" s="542" t="str">
        <f t="shared" si="4026"/>
        <v/>
      </c>
      <c r="DD954" s="541" t="str">
        <f t="shared" si="4027"/>
        <v/>
      </c>
      <c r="DE954" s="645">
        <f t="shared" si="4028"/>
        <v>17</v>
      </c>
      <c r="DF954" s="99">
        <f t="shared" si="4029"/>
        <v>11</v>
      </c>
      <c r="DG954" s="99">
        <f t="shared" si="4030"/>
        <v>11</v>
      </c>
      <c r="DH954" s="99">
        <f t="shared" si="4031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9"/>
      <c r="DR954" s="476"/>
    </row>
    <row r="955" spans="1:122" s="478" customFormat="1" ht="15.75" customHeight="1">
      <c r="A955" s="610" t="str">
        <f>A407</f>
        <v>Other cashcrop: kg produced</v>
      </c>
      <c r="B955" s="789">
        <f t="shared" ref="B955:R955" si="4127">SUM(B409)</f>
        <v>0</v>
      </c>
      <c r="C955" s="789">
        <f t="shared" si="4127"/>
        <v>0</v>
      </c>
      <c r="D955" s="789">
        <f t="shared" si="4127"/>
        <v>0</v>
      </c>
      <c r="E955" s="789">
        <f t="shared" si="4127"/>
        <v>0</v>
      </c>
      <c r="F955" s="789">
        <f t="shared" si="4127"/>
        <v>0</v>
      </c>
      <c r="G955" s="789">
        <f t="shared" si="4127"/>
        <v>0</v>
      </c>
      <c r="H955" s="789">
        <f t="shared" si="4127"/>
        <v>0</v>
      </c>
      <c r="I955" s="789">
        <f t="shared" si="4127"/>
        <v>0</v>
      </c>
      <c r="J955" s="789">
        <f t="shared" si="4127"/>
        <v>0</v>
      </c>
      <c r="K955" s="789">
        <f t="shared" si="4127"/>
        <v>0</v>
      </c>
      <c r="L955" s="789">
        <f t="shared" si="4127"/>
        <v>0</v>
      </c>
      <c r="M955" s="789">
        <f t="shared" si="4127"/>
        <v>0</v>
      </c>
      <c r="N955" s="789">
        <f t="shared" si="4127"/>
        <v>0</v>
      </c>
      <c r="O955" s="789">
        <f t="shared" si="4127"/>
        <v>0</v>
      </c>
      <c r="P955" s="789">
        <f t="shared" si="4127"/>
        <v>0</v>
      </c>
      <c r="Q955" s="789">
        <f t="shared" si="4127"/>
        <v>0</v>
      </c>
      <c r="R955" s="789">
        <f t="shared" si="4127"/>
        <v>0</v>
      </c>
      <c r="S955" s="788"/>
      <c r="T955" s="789">
        <f t="shared" ref="T955:AD955" si="4128">SUM(T409)</f>
        <v>0</v>
      </c>
      <c r="U955" s="789">
        <f t="shared" si="4128"/>
        <v>0</v>
      </c>
      <c r="V955" s="789">
        <f t="shared" si="4128"/>
        <v>0</v>
      </c>
      <c r="W955" s="789">
        <f t="shared" si="4128"/>
        <v>0</v>
      </c>
      <c r="X955" s="789">
        <f t="shared" si="4128"/>
        <v>0</v>
      </c>
      <c r="Y955" s="789">
        <f t="shared" si="4128"/>
        <v>0</v>
      </c>
      <c r="Z955" s="789">
        <f t="shared" si="4128"/>
        <v>0</v>
      </c>
      <c r="AA955" s="789">
        <f t="shared" si="4128"/>
        <v>0</v>
      </c>
      <c r="AB955" s="789">
        <f t="shared" si="4128"/>
        <v>0</v>
      </c>
      <c r="AC955" s="789">
        <f t="shared" si="4128"/>
        <v>0</v>
      </c>
      <c r="AD955" s="789">
        <f t="shared" si="4128"/>
        <v>0</v>
      </c>
      <c r="AE955" s="789"/>
      <c r="AF955" s="789"/>
      <c r="AG955" s="789"/>
      <c r="AH955" s="789"/>
      <c r="AI955" s="789"/>
      <c r="AJ955" s="789"/>
      <c r="AK955" s="788"/>
      <c r="AL955" s="789">
        <f t="shared" ref="AL955:AV955" si="4129">SUM(AL409)</f>
        <v>0</v>
      </c>
      <c r="AM955" s="789">
        <f t="shared" si="4129"/>
        <v>0</v>
      </c>
      <c r="AN955" s="789">
        <f t="shared" si="4129"/>
        <v>0</v>
      </c>
      <c r="AO955" s="789">
        <f t="shared" si="4129"/>
        <v>0</v>
      </c>
      <c r="AP955" s="789">
        <f t="shared" si="4129"/>
        <v>0</v>
      </c>
      <c r="AQ955" s="789">
        <f t="shared" si="4129"/>
        <v>0</v>
      </c>
      <c r="AR955" s="789">
        <f t="shared" si="4129"/>
        <v>0</v>
      </c>
      <c r="AS955" s="789">
        <f t="shared" si="4129"/>
        <v>0</v>
      </c>
      <c r="AT955" s="789">
        <f t="shared" si="4129"/>
        <v>0</v>
      </c>
      <c r="AU955" s="789">
        <f t="shared" si="4129"/>
        <v>0</v>
      </c>
      <c r="AV955" s="789">
        <f t="shared" si="4129"/>
        <v>0</v>
      </c>
      <c r="AW955" s="789"/>
      <c r="AX955" s="789"/>
      <c r="AY955" s="789"/>
      <c r="AZ955" s="789"/>
      <c r="BA955" s="789"/>
      <c r="BB955" s="789"/>
      <c r="BC955" s="788"/>
      <c r="BD955" s="789">
        <f t="shared" ref="BD955:BN955" si="4130">SUM(BD409)</f>
        <v>0</v>
      </c>
      <c r="BE955" s="789">
        <f t="shared" si="4130"/>
        <v>0</v>
      </c>
      <c r="BF955" s="789">
        <f t="shared" si="4130"/>
        <v>0</v>
      </c>
      <c r="BG955" s="789">
        <f t="shared" si="4130"/>
        <v>0</v>
      </c>
      <c r="BH955" s="789">
        <f t="shared" si="4130"/>
        <v>0</v>
      </c>
      <c r="BI955" s="789">
        <f t="shared" si="4130"/>
        <v>0</v>
      </c>
      <c r="BJ955" s="789">
        <f t="shared" si="4130"/>
        <v>0</v>
      </c>
      <c r="BK955" s="789">
        <f t="shared" si="4130"/>
        <v>0</v>
      </c>
      <c r="BL955" s="789">
        <f t="shared" si="4130"/>
        <v>0</v>
      </c>
      <c r="BM955" s="789">
        <f t="shared" si="4130"/>
        <v>0</v>
      </c>
      <c r="BN955" s="789">
        <f t="shared" si="4130"/>
        <v>0</v>
      </c>
      <c r="BO955" s="789"/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90">
        <f t="shared" si="4007"/>
        <v>0</v>
      </c>
      <c r="CA955" s="590">
        <f t="shared" si="4008"/>
        <v>0</v>
      </c>
      <c r="CB955" s="590">
        <f t="shared" si="4009"/>
        <v>0</v>
      </c>
      <c r="CC955" s="590">
        <f t="shared" si="4010"/>
        <v>0</v>
      </c>
      <c r="CD955" s="1321">
        <f t="shared" si="4036"/>
        <v>0</v>
      </c>
      <c r="CE955" s="1322">
        <f t="shared" si="4102"/>
        <v>0</v>
      </c>
      <c r="CF955" s="1322">
        <f t="shared" si="4102"/>
        <v>0</v>
      </c>
      <c r="CG955" s="1322">
        <f t="shared" si="4102"/>
        <v>0</v>
      </c>
      <c r="CH955" s="1322">
        <f t="shared" si="4102"/>
        <v>0</v>
      </c>
      <c r="CI955" s="1323">
        <f t="shared" si="4102"/>
        <v>0</v>
      </c>
      <c r="CJ955" s="1322">
        <f t="shared" si="4102"/>
        <v>0</v>
      </c>
      <c r="CK955" s="1322">
        <f t="shared" si="4102"/>
        <v>0</v>
      </c>
      <c r="CL955" s="1322">
        <f t="shared" si="4102"/>
        <v>0</v>
      </c>
      <c r="CM955" s="1322">
        <f t="shared" si="4102"/>
        <v>0</v>
      </c>
      <c r="CN955" s="1321">
        <f t="shared" si="4102"/>
        <v>0</v>
      </c>
      <c r="CO955" s="542" t="str">
        <f t="shared" si="4012"/>
        <v/>
      </c>
      <c r="CP955" s="543" t="str">
        <f t="shared" si="4013"/>
        <v/>
      </c>
      <c r="CQ955" s="543">
        <f t="shared" si="4014"/>
        <v>0</v>
      </c>
      <c r="CR955" s="543">
        <f t="shared" si="4015"/>
        <v>0</v>
      </c>
      <c r="CS955" s="543">
        <f t="shared" si="4016"/>
        <v>0</v>
      </c>
      <c r="CT955" s="543">
        <f t="shared" si="4017"/>
        <v>0</v>
      </c>
      <c r="CU955" s="544">
        <f t="shared" si="4018"/>
        <v>0</v>
      </c>
      <c r="CV955" s="544">
        <f t="shared" si="4019"/>
        <v>0</v>
      </c>
      <c r="CW955" s="544">
        <f t="shared" si="4020"/>
        <v>0</v>
      </c>
      <c r="CX955" s="543">
        <f t="shared" si="4021"/>
        <v>0</v>
      </c>
      <c r="CY955" s="543">
        <f t="shared" si="4022"/>
        <v>0</v>
      </c>
      <c r="CZ955" s="543">
        <f t="shared" si="4023"/>
        <v>0</v>
      </c>
      <c r="DA955" s="543">
        <f t="shared" si="4024"/>
        <v>0</v>
      </c>
      <c r="DB955" s="543" t="str">
        <f t="shared" si="4025"/>
        <v/>
      </c>
      <c r="DC955" s="542" t="str">
        <f t="shared" si="4026"/>
        <v/>
      </c>
      <c r="DD955" s="541" t="str">
        <f t="shared" si="4027"/>
        <v/>
      </c>
      <c r="DE955" s="645">
        <f t="shared" si="4028"/>
        <v>17</v>
      </c>
      <c r="DF955" s="99">
        <f t="shared" si="4029"/>
        <v>11</v>
      </c>
      <c r="DG955" s="99">
        <f t="shared" si="4030"/>
        <v>11</v>
      </c>
      <c r="DH955" s="99">
        <f t="shared" si="4031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9"/>
      <c r="DR955" s="476"/>
    </row>
    <row r="956" spans="1:122" s="478" customFormat="1" ht="15.75" customHeight="1">
      <c r="A956" s="610" t="str">
        <f>A410</f>
        <v>Other cashcrop: kg produced</v>
      </c>
      <c r="B956" s="789">
        <f t="shared" ref="B956:R956" si="4131">SUM(B412)</f>
        <v>0</v>
      </c>
      <c r="C956" s="789">
        <f t="shared" si="4131"/>
        <v>0</v>
      </c>
      <c r="D956" s="789">
        <f t="shared" si="4131"/>
        <v>0</v>
      </c>
      <c r="E956" s="789">
        <f t="shared" si="4131"/>
        <v>0</v>
      </c>
      <c r="F956" s="789">
        <f t="shared" si="4131"/>
        <v>0</v>
      </c>
      <c r="G956" s="789">
        <f t="shared" si="4131"/>
        <v>0</v>
      </c>
      <c r="H956" s="789">
        <f t="shared" si="4131"/>
        <v>0</v>
      </c>
      <c r="I956" s="789">
        <f t="shared" si="4131"/>
        <v>0</v>
      </c>
      <c r="J956" s="789">
        <f t="shared" si="4131"/>
        <v>0</v>
      </c>
      <c r="K956" s="789">
        <f t="shared" si="4131"/>
        <v>0</v>
      </c>
      <c r="L956" s="789">
        <f t="shared" si="4131"/>
        <v>0</v>
      </c>
      <c r="M956" s="789">
        <f t="shared" si="4131"/>
        <v>0</v>
      </c>
      <c r="N956" s="789">
        <f t="shared" si="4131"/>
        <v>0</v>
      </c>
      <c r="O956" s="789">
        <f t="shared" si="4131"/>
        <v>0</v>
      </c>
      <c r="P956" s="789">
        <f t="shared" si="4131"/>
        <v>0</v>
      </c>
      <c r="Q956" s="789">
        <f t="shared" si="4131"/>
        <v>0</v>
      </c>
      <c r="R956" s="789">
        <f t="shared" si="4131"/>
        <v>0</v>
      </c>
      <c r="S956" s="788"/>
      <c r="T956" s="789">
        <f t="shared" ref="T956:AD956" si="4132">SUM(T412)</f>
        <v>0</v>
      </c>
      <c r="U956" s="789">
        <f t="shared" si="4132"/>
        <v>0</v>
      </c>
      <c r="V956" s="789">
        <f t="shared" si="4132"/>
        <v>0</v>
      </c>
      <c r="W956" s="789">
        <f t="shared" si="4132"/>
        <v>0</v>
      </c>
      <c r="X956" s="789">
        <f t="shared" si="4132"/>
        <v>0</v>
      </c>
      <c r="Y956" s="789">
        <f t="shared" si="4132"/>
        <v>0</v>
      </c>
      <c r="Z956" s="789">
        <f t="shared" si="4132"/>
        <v>0</v>
      </c>
      <c r="AA956" s="789">
        <f t="shared" si="4132"/>
        <v>0</v>
      </c>
      <c r="AB956" s="789">
        <f t="shared" si="4132"/>
        <v>0</v>
      </c>
      <c r="AC956" s="789">
        <f t="shared" si="4132"/>
        <v>0</v>
      </c>
      <c r="AD956" s="789">
        <f t="shared" si="4132"/>
        <v>0</v>
      </c>
      <c r="AE956" s="789"/>
      <c r="AF956" s="789"/>
      <c r="AG956" s="789"/>
      <c r="AH956" s="789"/>
      <c r="AI956" s="789"/>
      <c r="AJ956" s="789"/>
      <c r="AK956" s="788"/>
      <c r="AL956" s="789">
        <f t="shared" ref="AL956:AV956" si="4133">SUM(AL412)</f>
        <v>0</v>
      </c>
      <c r="AM956" s="789">
        <f t="shared" si="4133"/>
        <v>0</v>
      </c>
      <c r="AN956" s="789">
        <f t="shared" si="4133"/>
        <v>0</v>
      </c>
      <c r="AO956" s="789">
        <f t="shared" si="4133"/>
        <v>0</v>
      </c>
      <c r="AP956" s="789">
        <f t="shared" si="4133"/>
        <v>0</v>
      </c>
      <c r="AQ956" s="789">
        <f t="shared" si="4133"/>
        <v>0</v>
      </c>
      <c r="AR956" s="789">
        <f t="shared" si="4133"/>
        <v>0</v>
      </c>
      <c r="AS956" s="789">
        <f t="shared" si="4133"/>
        <v>0</v>
      </c>
      <c r="AT956" s="789">
        <f t="shared" si="4133"/>
        <v>0</v>
      </c>
      <c r="AU956" s="789">
        <f t="shared" si="4133"/>
        <v>0</v>
      </c>
      <c r="AV956" s="789">
        <f t="shared" si="4133"/>
        <v>0</v>
      </c>
      <c r="AW956" s="789"/>
      <c r="AX956" s="789"/>
      <c r="AY956" s="789"/>
      <c r="AZ956" s="789"/>
      <c r="BA956" s="789"/>
      <c r="BB956" s="789"/>
      <c r="BC956" s="788"/>
      <c r="BD956" s="789">
        <f t="shared" ref="BD956:BN956" si="4134">SUM(BD412)</f>
        <v>0</v>
      </c>
      <c r="BE956" s="789">
        <f t="shared" si="4134"/>
        <v>0</v>
      </c>
      <c r="BF956" s="789">
        <f t="shared" si="4134"/>
        <v>0</v>
      </c>
      <c r="BG956" s="789">
        <f t="shared" si="4134"/>
        <v>0</v>
      </c>
      <c r="BH956" s="789">
        <f t="shared" si="4134"/>
        <v>0</v>
      </c>
      <c r="BI956" s="789">
        <f t="shared" si="4134"/>
        <v>0</v>
      </c>
      <c r="BJ956" s="789">
        <f t="shared" si="4134"/>
        <v>0</v>
      </c>
      <c r="BK956" s="789">
        <f t="shared" si="4134"/>
        <v>0</v>
      </c>
      <c r="BL956" s="789">
        <f t="shared" si="4134"/>
        <v>0</v>
      </c>
      <c r="BM956" s="789">
        <f t="shared" si="4134"/>
        <v>0</v>
      </c>
      <c r="BN956" s="789">
        <f t="shared" si="4134"/>
        <v>0</v>
      </c>
      <c r="BO956" s="789"/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90">
        <f t="shared" si="4007"/>
        <v>0</v>
      </c>
      <c r="CA956" s="590">
        <f t="shared" si="4008"/>
        <v>0</v>
      </c>
      <c r="CB956" s="590">
        <f t="shared" si="4009"/>
        <v>0</v>
      </c>
      <c r="CC956" s="590">
        <f t="shared" si="4010"/>
        <v>0</v>
      </c>
      <c r="CD956" s="1321">
        <f t="shared" si="4036"/>
        <v>0</v>
      </c>
      <c r="CE956" s="1322">
        <f t="shared" si="4102"/>
        <v>0</v>
      </c>
      <c r="CF956" s="1322">
        <f t="shared" si="4102"/>
        <v>0</v>
      </c>
      <c r="CG956" s="1322">
        <f t="shared" si="4102"/>
        <v>0</v>
      </c>
      <c r="CH956" s="1322">
        <f t="shared" si="4102"/>
        <v>0</v>
      </c>
      <c r="CI956" s="1323">
        <f t="shared" si="4102"/>
        <v>0</v>
      </c>
      <c r="CJ956" s="1322">
        <f t="shared" si="4102"/>
        <v>0</v>
      </c>
      <c r="CK956" s="1322">
        <f t="shared" si="4102"/>
        <v>0</v>
      </c>
      <c r="CL956" s="1322">
        <f t="shared" si="4102"/>
        <v>0</v>
      </c>
      <c r="CM956" s="1322">
        <f t="shared" si="4102"/>
        <v>0</v>
      </c>
      <c r="CN956" s="1321">
        <f t="shared" si="4102"/>
        <v>0</v>
      </c>
      <c r="CO956" s="542" t="str">
        <f t="shared" si="4012"/>
        <v/>
      </c>
      <c r="CP956" s="543" t="str">
        <f t="shared" si="4013"/>
        <v/>
      </c>
      <c r="CQ956" s="543">
        <f t="shared" si="4014"/>
        <v>0</v>
      </c>
      <c r="CR956" s="543">
        <f t="shared" si="4015"/>
        <v>0</v>
      </c>
      <c r="CS956" s="543">
        <f t="shared" si="4016"/>
        <v>0</v>
      </c>
      <c r="CT956" s="543">
        <f t="shared" si="4017"/>
        <v>0</v>
      </c>
      <c r="CU956" s="544">
        <f t="shared" si="4018"/>
        <v>0</v>
      </c>
      <c r="CV956" s="544">
        <f t="shared" si="4019"/>
        <v>0</v>
      </c>
      <c r="CW956" s="544">
        <f t="shared" si="4020"/>
        <v>0</v>
      </c>
      <c r="CX956" s="543">
        <f t="shared" si="4021"/>
        <v>0</v>
      </c>
      <c r="CY956" s="543">
        <f t="shared" si="4022"/>
        <v>0</v>
      </c>
      <c r="CZ956" s="543">
        <f t="shared" si="4023"/>
        <v>0</v>
      </c>
      <c r="DA956" s="543">
        <f t="shared" si="4024"/>
        <v>0</v>
      </c>
      <c r="DB956" s="543" t="str">
        <f t="shared" si="4025"/>
        <v/>
      </c>
      <c r="DC956" s="542" t="str">
        <f t="shared" si="4026"/>
        <v/>
      </c>
      <c r="DD956" s="541" t="str">
        <f t="shared" si="4027"/>
        <v/>
      </c>
      <c r="DE956" s="645">
        <f t="shared" si="4028"/>
        <v>17</v>
      </c>
      <c r="DF956" s="99">
        <f t="shared" si="4029"/>
        <v>11</v>
      </c>
      <c r="DG956" s="99">
        <f t="shared" si="4030"/>
        <v>11</v>
      </c>
      <c r="DH956" s="99">
        <f t="shared" si="4031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9"/>
      <c r="DR956" s="476"/>
    </row>
    <row r="957" spans="1:122" s="478" customFormat="1" ht="15.75" customHeight="1">
      <c r="A957" s="610" t="str">
        <f>A413</f>
        <v>Straw: quantity sold</v>
      </c>
      <c r="B957" s="789">
        <f t="shared" ref="B957:R957" si="4135">SUM(B415)</f>
        <v>0</v>
      </c>
      <c r="C957" s="789">
        <f t="shared" si="4135"/>
        <v>0</v>
      </c>
      <c r="D957" s="789">
        <f t="shared" si="4135"/>
        <v>0</v>
      </c>
      <c r="E957" s="789">
        <f t="shared" si="4135"/>
        <v>0</v>
      </c>
      <c r="F957" s="789">
        <f t="shared" si="4135"/>
        <v>0</v>
      </c>
      <c r="G957" s="789">
        <f t="shared" si="4135"/>
        <v>0</v>
      </c>
      <c r="H957" s="789">
        <f t="shared" si="4135"/>
        <v>0</v>
      </c>
      <c r="I957" s="789">
        <f t="shared" si="4135"/>
        <v>0</v>
      </c>
      <c r="J957" s="789">
        <f t="shared" si="4135"/>
        <v>0</v>
      </c>
      <c r="K957" s="789">
        <f t="shared" si="4135"/>
        <v>0</v>
      </c>
      <c r="L957" s="789">
        <f t="shared" si="4135"/>
        <v>0</v>
      </c>
      <c r="M957" s="789">
        <f t="shared" si="4135"/>
        <v>0</v>
      </c>
      <c r="N957" s="789">
        <f t="shared" si="4135"/>
        <v>0</v>
      </c>
      <c r="O957" s="789">
        <f t="shared" si="4135"/>
        <v>0</v>
      </c>
      <c r="P957" s="789">
        <f t="shared" si="4135"/>
        <v>0</v>
      </c>
      <c r="Q957" s="789">
        <f t="shared" si="4135"/>
        <v>0</v>
      </c>
      <c r="R957" s="789">
        <f t="shared" si="4135"/>
        <v>0</v>
      </c>
      <c r="S957" s="788"/>
      <c r="T957" s="789">
        <f t="shared" ref="T957:AD957" si="4136">SUM(T415)</f>
        <v>0</v>
      </c>
      <c r="U957" s="789">
        <f t="shared" si="4136"/>
        <v>0</v>
      </c>
      <c r="V957" s="789">
        <f t="shared" si="4136"/>
        <v>0</v>
      </c>
      <c r="W957" s="789">
        <f t="shared" si="4136"/>
        <v>0</v>
      </c>
      <c r="X957" s="789">
        <f t="shared" si="4136"/>
        <v>0</v>
      </c>
      <c r="Y957" s="789">
        <f t="shared" si="4136"/>
        <v>0</v>
      </c>
      <c r="Z957" s="789">
        <f t="shared" si="4136"/>
        <v>0</v>
      </c>
      <c r="AA957" s="789">
        <f t="shared" si="4136"/>
        <v>0</v>
      </c>
      <c r="AB957" s="789">
        <f t="shared" si="4136"/>
        <v>0</v>
      </c>
      <c r="AC957" s="789">
        <f t="shared" si="4136"/>
        <v>0</v>
      </c>
      <c r="AD957" s="789">
        <f t="shared" si="4136"/>
        <v>0</v>
      </c>
      <c r="AE957" s="789"/>
      <c r="AF957" s="789"/>
      <c r="AG957" s="789"/>
      <c r="AH957" s="789"/>
      <c r="AI957" s="789"/>
      <c r="AJ957" s="789"/>
      <c r="AK957" s="788"/>
      <c r="AL957" s="789">
        <f t="shared" ref="AL957:AV957" si="4137">SUM(AL415)</f>
        <v>0</v>
      </c>
      <c r="AM957" s="789">
        <f t="shared" si="4137"/>
        <v>0</v>
      </c>
      <c r="AN957" s="789">
        <f t="shared" si="4137"/>
        <v>0</v>
      </c>
      <c r="AO957" s="789">
        <f t="shared" si="4137"/>
        <v>0</v>
      </c>
      <c r="AP957" s="789">
        <f t="shared" si="4137"/>
        <v>0</v>
      </c>
      <c r="AQ957" s="789">
        <f t="shared" si="4137"/>
        <v>0</v>
      </c>
      <c r="AR957" s="789">
        <f t="shared" si="4137"/>
        <v>0</v>
      </c>
      <c r="AS957" s="789">
        <f t="shared" si="4137"/>
        <v>0</v>
      </c>
      <c r="AT957" s="789">
        <f t="shared" si="4137"/>
        <v>0</v>
      </c>
      <c r="AU957" s="789">
        <f t="shared" si="4137"/>
        <v>0</v>
      </c>
      <c r="AV957" s="789">
        <f t="shared" si="4137"/>
        <v>0</v>
      </c>
      <c r="AW957" s="789"/>
      <c r="AX957" s="789"/>
      <c r="AY957" s="789"/>
      <c r="AZ957" s="789"/>
      <c r="BA957" s="789"/>
      <c r="BB957" s="789"/>
      <c r="BC957" s="788"/>
      <c r="BD957" s="789">
        <f t="shared" ref="BD957:BN957" si="4138">SUM(BD415)</f>
        <v>0</v>
      </c>
      <c r="BE957" s="789">
        <f t="shared" si="4138"/>
        <v>0</v>
      </c>
      <c r="BF957" s="789">
        <f t="shared" si="4138"/>
        <v>0</v>
      </c>
      <c r="BG957" s="789">
        <f t="shared" si="4138"/>
        <v>0</v>
      </c>
      <c r="BH957" s="789">
        <f t="shared" si="4138"/>
        <v>0</v>
      </c>
      <c r="BI957" s="789">
        <f t="shared" si="4138"/>
        <v>0</v>
      </c>
      <c r="BJ957" s="789">
        <f t="shared" si="4138"/>
        <v>0</v>
      </c>
      <c r="BK957" s="789">
        <f t="shared" si="4138"/>
        <v>0</v>
      </c>
      <c r="BL957" s="789">
        <f t="shared" si="4138"/>
        <v>0</v>
      </c>
      <c r="BM957" s="789">
        <f t="shared" si="4138"/>
        <v>0</v>
      </c>
      <c r="BN957" s="789">
        <f t="shared" si="4138"/>
        <v>0</v>
      </c>
      <c r="BO957" s="789"/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90">
        <f t="shared" si="4007"/>
        <v>0</v>
      </c>
      <c r="CA957" s="590">
        <f t="shared" si="4008"/>
        <v>0</v>
      </c>
      <c r="CB957" s="590">
        <f t="shared" si="4009"/>
        <v>0</v>
      </c>
      <c r="CC957" s="590">
        <f t="shared" si="4010"/>
        <v>0</v>
      </c>
      <c r="CD957" s="1321">
        <f t="shared" si="4036"/>
        <v>0</v>
      </c>
      <c r="CE957" s="1322">
        <f t="shared" si="4102"/>
        <v>0</v>
      </c>
      <c r="CF957" s="1322">
        <f t="shared" si="4102"/>
        <v>0</v>
      </c>
      <c r="CG957" s="1322">
        <f t="shared" si="4102"/>
        <v>0</v>
      </c>
      <c r="CH957" s="1322">
        <f t="shared" si="4102"/>
        <v>0</v>
      </c>
      <c r="CI957" s="1323">
        <f t="shared" si="4102"/>
        <v>0</v>
      </c>
      <c r="CJ957" s="1322">
        <f t="shared" si="4102"/>
        <v>0</v>
      </c>
      <c r="CK957" s="1322">
        <f t="shared" si="4102"/>
        <v>0</v>
      </c>
      <c r="CL957" s="1322">
        <f t="shared" si="4102"/>
        <v>0</v>
      </c>
      <c r="CM957" s="1322">
        <f t="shared" si="4102"/>
        <v>0</v>
      </c>
      <c r="CN957" s="1321">
        <f t="shared" si="4102"/>
        <v>0</v>
      </c>
      <c r="CO957" s="542" t="str">
        <f t="shared" si="4012"/>
        <v/>
      </c>
      <c r="CP957" s="543" t="str">
        <f t="shared" si="4013"/>
        <v/>
      </c>
      <c r="CQ957" s="543">
        <f t="shared" si="4014"/>
        <v>0</v>
      </c>
      <c r="CR957" s="543">
        <f t="shared" si="4015"/>
        <v>0</v>
      </c>
      <c r="CS957" s="543">
        <f t="shared" si="4016"/>
        <v>0</v>
      </c>
      <c r="CT957" s="543">
        <f t="shared" si="4017"/>
        <v>0</v>
      </c>
      <c r="CU957" s="544">
        <f t="shared" si="4018"/>
        <v>0</v>
      </c>
      <c r="CV957" s="544">
        <f t="shared" si="4019"/>
        <v>0</v>
      </c>
      <c r="CW957" s="544">
        <f t="shared" si="4020"/>
        <v>0</v>
      </c>
      <c r="CX957" s="543">
        <f t="shared" si="4021"/>
        <v>0</v>
      </c>
      <c r="CY957" s="543">
        <f t="shared" si="4022"/>
        <v>0</v>
      </c>
      <c r="CZ957" s="543">
        <f t="shared" si="4023"/>
        <v>0</v>
      </c>
      <c r="DA957" s="543">
        <f t="shared" si="4024"/>
        <v>0</v>
      </c>
      <c r="DB957" s="543" t="str">
        <f t="shared" si="4025"/>
        <v/>
      </c>
      <c r="DC957" s="542" t="str">
        <f t="shared" si="4026"/>
        <v/>
      </c>
      <c r="DD957" s="541" t="str">
        <f t="shared" si="4027"/>
        <v/>
      </c>
      <c r="DE957" s="645">
        <f t="shared" si="4028"/>
        <v>17</v>
      </c>
      <c r="DF957" s="99">
        <f t="shared" si="4029"/>
        <v>11</v>
      </c>
      <c r="DG957" s="99">
        <f t="shared" si="4030"/>
        <v>11</v>
      </c>
      <c r="DH957" s="99">
        <f t="shared" si="4031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9"/>
      <c r="DR957" s="476"/>
    </row>
    <row r="958" spans="1:122" s="478" customFormat="1" ht="15.75" customHeight="1">
      <c r="A958" s="610" t="str">
        <f>A416</f>
        <v>Trees: quantity sold</v>
      </c>
      <c r="B958" s="789">
        <f t="shared" ref="B958:R958" si="4139">SUM(B418)</f>
        <v>0</v>
      </c>
      <c r="C958" s="789">
        <f t="shared" si="4139"/>
        <v>0</v>
      </c>
      <c r="D958" s="789">
        <f t="shared" si="4139"/>
        <v>0</v>
      </c>
      <c r="E958" s="789">
        <f t="shared" si="4139"/>
        <v>0</v>
      </c>
      <c r="F958" s="789">
        <f t="shared" si="4139"/>
        <v>0</v>
      </c>
      <c r="G958" s="789">
        <f t="shared" si="4139"/>
        <v>0</v>
      </c>
      <c r="H958" s="789">
        <f t="shared" si="4139"/>
        <v>0</v>
      </c>
      <c r="I958" s="789">
        <f t="shared" si="4139"/>
        <v>0</v>
      </c>
      <c r="J958" s="789">
        <f t="shared" si="4139"/>
        <v>0</v>
      </c>
      <c r="K958" s="789">
        <f t="shared" si="4139"/>
        <v>0</v>
      </c>
      <c r="L958" s="789">
        <f t="shared" si="4139"/>
        <v>0</v>
      </c>
      <c r="M958" s="789">
        <f t="shared" si="4139"/>
        <v>0</v>
      </c>
      <c r="N958" s="789">
        <f t="shared" si="4139"/>
        <v>0</v>
      </c>
      <c r="O958" s="789">
        <f t="shared" si="4139"/>
        <v>0</v>
      </c>
      <c r="P958" s="789">
        <f t="shared" si="4139"/>
        <v>0</v>
      </c>
      <c r="Q958" s="789">
        <f t="shared" si="4139"/>
        <v>0</v>
      </c>
      <c r="R958" s="789">
        <f t="shared" si="4139"/>
        <v>0</v>
      </c>
      <c r="S958" s="788"/>
      <c r="T958" s="789">
        <f t="shared" ref="T958:AD958" si="4140">SUM(T418)</f>
        <v>0</v>
      </c>
      <c r="U958" s="789">
        <f t="shared" si="4140"/>
        <v>0</v>
      </c>
      <c r="V958" s="789">
        <f t="shared" si="4140"/>
        <v>0</v>
      </c>
      <c r="W958" s="789">
        <f t="shared" si="4140"/>
        <v>0</v>
      </c>
      <c r="X958" s="789">
        <f t="shared" si="4140"/>
        <v>0</v>
      </c>
      <c r="Y958" s="789">
        <f t="shared" si="4140"/>
        <v>0</v>
      </c>
      <c r="Z958" s="789">
        <f t="shared" si="4140"/>
        <v>0</v>
      </c>
      <c r="AA958" s="789">
        <f t="shared" si="4140"/>
        <v>0</v>
      </c>
      <c r="AB958" s="789">
        <f t="shared" si="4140"/>
        <v>0</v>
      </c>
      <c r="AC958" s="789">
        <f t="shared" si="4140"/>
        <v>0</v>
      </c>
      <c r="AD958" s="789">
        <f t="shared" si="4140"/>
        <v>0</v>
      </c>
      <c r="AE958" s="789"/>
      <c r="AF958" s="789"/>
      <c r="AG958" s="789"/>
      <c r="AH958" s="789"/>
      <c r="AI958" s="789"/>
      <c r="AJ958" s="789"/>
      <c r="AK958" s="788"/>
      <c r="AL958" s="789">
        <f t="shared" ref="AL958:AV958" si="4141">SUM(AL418)</f>
        <v>0</v>
      </c>
      <c r="AM958" s="789">
        <f t="shared" si="4141"/>
        <v>0</v>
      </c>
      <c r="AN958" s="789">
        <f t="shared" si="4141"/>
        <v>0</v>
      </c>
      <c r="AO958" s="789">
        <f t="shared" si="4141"/>
        <v>0</v>
      </c>
      <c r="AP958" s="789">
        <f t="shared" si="4141"/>
        <v>0</v>
      </c>
      <c r="AQ958" s="789">
        <f t="shared" si="4141"/>
        <v>0</v>
      </c>
      <c r="AR958" s="789">
        <f t="shared" si="4141"/>
        <v>0</v>
      </c>
      <c r="AS958" s="789">
        <f t="shared" si="4141"/>
        <v>0</v>
      </c>
      <c r="AT958" s="789">
        <f t="shared" si="4141"/>
        <v>0</v>
      </c>
      <c r="AU958" s="789">
        <f t="shared" si="4141"/>
        <v>0</v>
      </c>
      <c r="AV958" s="789">
        <f t="shared" si="4141"/>
        <v>0</v>
      </c>
      <c r="AW958" s="789"/>
      <c r="AX958" s="789"/>
      <c r="AY958" s="789"/>
      <c r="AZ958" s="789"/>
      <c r="BA958" s="789"/>
      <c r="BB958" s="789"/>
      <c r="BC958" s="788"/>
      <c r="BD958" s="789">
        <f t="shared" ref="BD958:BN958" si="4142">SUM(BD418)</f>
        <v>0</v>
      </c>
      <c r="BE958" s="789">
        <f t="shared" si="4142"/>
        <v>0</v>
      </c>
      <c r="BF958" s="789">
        <f t="shared" si="4142"/>
        <v>0</v>
      </c>
      <c r="BG958" s="789">
        <f t="shared" si="4142"/>
        <v>0</v>
      </c>
      <c r="BH958" s="789">
        <f t="shared" si="4142"/>
        <v>0</v>
      </c>
      <c r="BI958" s="789">
        <f t="shared" si="4142"/>
        <v>0</v>
      </c>
      <c r="BJ958" s="789">
        <f t="shared" si="4142"/>
        <v>0</v>
      </c>
      <c r="BK958" s="789">
        <f t="shared" si="4142"/>
        <v>0</v>
      </c>
      <c r="BL958" s="789">
        <f t="shared" si="4142"/>
        <v>0</v>
      </c>
      <c r="BM958" s="789">
        <f t="shared" si="4142"/>
        <v>0</v>
      </c>
      <c r="BN958" s="789">
        <f t="shared" si="4142"/>
        <v>0</v>
      </c>
      <c r="BO958" s="789"/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4007"/>
        <v>0</v>
      </c>
      <c r="CA958" s="590">
        <f t="shared" si="4008"/>
        <v>0</v>
      </c>
      <c r="CB958" s="590">
        <f t="shared" si="4009"/>
        <v>0</v>
      </c>
      <c r="CC958" s="590">
        <f t="shared" si="4010"/>
        <v>0</v>
      </c>
      <c r="CD958" s="1321">
        <f t="shared" si="4036"/>
        <v>0</v>
      </c>
      <c r="CE958" s="1322">
        <f t="shared" si="4102"/>
        <v>0</v>
      </c>
      <c r="CF958" s="1322">
        <f t="shared" si="4102"/>
        <v>0</v>
      </c>
      <c r="CG958" s="1322">
        <f t="shared" si="4102"/>
        <v>0</v>
      </c>
      <c r="CH958" s="1322">
        <f t="shared" si="4102"/>
        <v>0</v>
      </c>
      <c r="CI958" s="1323">
        <f t="shared" si="4102"/>
        <v>0</v>
      </c>
      <c r="CJ958" s="1322">
        <f t="shared" si="4102"/>
        <v>0</v>
      </c>
      <c r="CK958" s="1322">
        <f t="shared" si="4102"/>
        <v>0</v>
      </c>
      <c r="CL958" s="1322">
        <f t="shared" si="4102"/>
        <v>0</v>
      </c>
      <c r="CM958" s="1322">
        <f t="shared" si="4102"/>
        <v>0</v>
      </c>
      <c r="CN958" s="1321">
        <f t="shared" si="4102"/>
        <v>0</v>
      </c>
      <c r="CO958" s="542" t="str">
        <f t="shared" si="4012"/>
        <v/>
      </c>
      <c r="CP958" s="543" t="str">
        <f t="shared" si="4013"/>
        <v/>
      </c>
      <c r="CQ958" s="543">
        <f t="shared" si="4014"/>
        <v>0</v>
      </c>
      <c r="CR958" s="543">
        <f t="shared" si="4015"/>
        <v>0</v>
      </c>
      <c r="CS958" s="543">
        <f t="shared" si="4016"/>
        <v>0</v>
      </c>
      <c r="CT958" s="543">
        <f t="shared" si="4017"/>
        <v>0</v>
      </c>
      <c r="CU958" s="544">
        <f t="shared" si="4018"/>
        <v>0</v>
      </c>
      <c r="CV958" s="544">
        <f t="shared" si="4019"/>
        <v>0</v>
      </c>
      <c r="CW958" s="544">
        <f t="shared" si="4020"/>
        <v>0</v>
      </c>
      <c r="CX958" s="543">
        <f t="shared" si="4021"/>
        <v>0</v>
      </c>
      <c r="CY958" s="543">
        <f t="shared" si="4022"/>
        <v>0</v>
      </c>
      <c r="CZ958" s="543">
        <f t="shared" si="4023"/>
        <v>0</v>
      </c>
      <c r="DA958" s="543">
        <f t="shared" si="4024"/>
        <v>0</v>
      </c>
      <c r="DB958" s="543" t="str">
        <f t="shared" si="4025"/>
        <v/>
      </c>
      <c r="DC958" s="542" t="str">
        <f t="shared" si="4026"/>
        <v/>
      </c>
      <c r="DD958" s="541" t="str">
        <f t="shared" si="4027"/>
        <v/>
      </c>
      <c r="DE958" s="645">
        <f t="shared" si="4028"/>
        <v>17</v>
      </c>
      <c r="DF958" s="99">
        <f t="shared" si="4029"/>
        <v>11</v>
      </c>
      <c r="DG958" s="99">
        <f t="shared" si="4030"/>
        <v>11</v>
      </c>
      <c r="DH958" s="99">
        <f t="shared" si="4031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9"/>
      <c r="DR958" s="476"/>
    </row>
    <row r="959" spans="1:122" s="478" customFormat="1" ht="15.75" customHeight="1">
      <c r="A959" s="610" t="str">
        <f>A419</f>
        <v>Other cash crop: type</v>
      </c>
      <c r="B959" s="789">
        <f t="shared" ref="B959:R959" si="4143">SUM(B422)</f>
        <v>0</v>
      </c>
      <c r="C959" s="789">
        <f t="shared" si="4143"/>
        <v>0</v>
      </c>
      <c r="D959" s="789">
        <f t="shared" si="4143"/>
        <v>0</v>
      </c>
      <c r="E959" s="789">
        <f t="shared" si="4143"/>
        <v>0</v>
      </c>
      <c r="F959" s="789">
        <f t="shared" si="4143"/>
        <v>0</v>
      </c>
      <c r="G959" s="789">
        <f t="shared" si="4143"/>
        <v>0</v>
      </c>
      <c r="H959" s="789">
        <f t="shared" si="4143"/>
        <v>0</v>
      </c>
      <c r="I959" s="789">
        <f t="shared" si="4143"/>
        <v>0</v>
      </c>
      <c r="J959" s="789">
        <f t="shared" si="4143"/>
        <v>0</v>
      </c>
      <c r="K959" s="789">
        <f t="shared" si="4143"/>
        <v>0</v>
      </c>
      <c r="L959" s="789">
        <f t="shared" si="4143"/>
        <v>0</v>
      </c>
      <c r="M959" s="789">
        <f t="shared" si="4143"/>
        <v>0</v>
      </c>
      <c r="N959" s="789">
        <f t="shared" si="4143"/>
        <v>0</v>
      </c>
      <c r="O959" s="789">
        <f t="shared" si="4143"/>
        <v>0</v>
      </c>
      <c r="P959" s="789">
        <f t="shared" si="4143"/>
        <v>0</v>
      </c>
      <c r="Q959" s="789">
        <f t="shared" si="4143"/>
        <v>0</v>
      </c>
      <c r="R959" s="789">
        <f t="shared" si="4143"/>
        <v>0</v>
      </c>
      <c r="S959" s="788"/>
      <c r="T959" s="789">
        <f t="shared" ref="T959:AD959" si="4144">SUM(T422)</f>
        <v>0</v>
      </c>
      <c r="U959" s="789">
        <f t="shared" si="4144"/>
        <v>0</v>
      </c>
      <c r="V959" s="789">
        <f t="shared" si="4144"/>
        <v>0</v>
      </c>
      <c r="W959" s="789">
        <f t="shared" si="4144"/>
        <v>0</v>
      </c>
      <c r="X959" s="789">
        <f t="shared" si="4144"/>
        <v>0</v>
      </c>
      <c r="Y959" s="789">
        <f t="shared" si="4144"/>
        <v>0</v>
      </c>
      <c r="Z959" s="789">
        <f t="shared" si="4144"/>
        <v>0</v>
      </c>
      <c r="AA959" s="789">
        <f t="shared" si="4144"/>
        <v>0</v>
      </c>
      <c r="AB959" s="789">
        <f t="shared" si="4144"/>
        <v>0</v>
      </c>
      <c r="AC959" s="789">
        <f t="shared" si="4144"/>
        <v>0</v>
      </c>
      <c r="AD959" s="789">
        <f t="shared" si="4144"/>
        <v>0</v>
      </c>
      <c r="AE959" s="789"/>
      <c r="AF959" s="789"/>
      <c r="AG959" s="789"/>
      <c r="AH959" s="789"/>
      <c r="AI959" s="789"/>
      <c r="AJ959" s="789"/>
      <c r="AK959" s="788"/>
      <c r="AL959" s="789">
        <f t="shared" ref="AL959:AV959" si="4145">SUM(AL422)</f>
        <v>0</v>
      </c>
      <c r="AM959" s="789">
        <f t="shared" si="4145"/>
        <v>0</v>
      </c>
      <c r="AN959" s="789">
        <f t="shared" si="4145"/>
        <v>0</v>
      </c>
      <c r="AO959" s="789">
        <f t="shared" si="4145"/>
        <v>0</v>
      </c>
      <c r="AP959" s="789">
        <f t="shared" si="4145"/>
        <v>0</v>
      </c>
      <c r="AQ959" s="789">
        <f t="shared" si="4145"/>
        <v>0</v>
      </c>
      <c r="AR959" s="789">
        <f t="shared" si="4145"/>
        <v>0</v>
      </c>
      <c r="AS959" s="789">
        <f t="shared" si="4145"/>
        <v>0</v>
      </c>
      <c r="AT959" s="789">
        <f t="shared" si="4145"/>
        <v>0</v>
      </c>
      <c r="AU959" s="789">
        <f t="shared" si="4145"/>
        <v>0</v>
      </c>
      <c r="AV959" s="789">
        <f t="shared" si="4145"/>
        <v>0</v>
      </c>
      <c r="AW959" s="789"/>
      <c r="AX959" s="789"/>
      <c r="AY959" s="789"/>
      <c r="AZ959" s="789"/>
      <c r="BA959" s="789"/>
      <c r="BB959" s="789"/>
      <c r="BC959" s="788"/>
      <c r="BD959" s="789">
        <f t="shared" ref="BD959:BN959" si="4146">SUM(BD422)</f>
        <v>0</v>
      </c>
      <c r="BE959" s="789">
        <f t="shared" si="4146"/>
        <v>0</v>
      </c>
      <c r="BF959" s="789">
        <f t="shared" si="4146"/>
        <v>0</v>
      </c>
      <c r="BG959" s="789">
        <f t="shared" si="4146"/>
        <v>0</v>
      </c>
      <c r="BH959" s="789">
        <f t="shared" si="4146"/>
        <v>0</v>
      </c>
      <c r="BI959" s="789">
        <f t="shared" si="4146"/>
        <v>0</v>
      </c>
      <c r="BJ959" s="789">
        <f t="shared" si="4146"/>
        <v>0</v>
      </c>
      <c r="BK959" s="789">
        <f t="shared" si="4146"/>
        <v>0</v>
      </c>
      <c r="BL959" s="789">
        <f t="shared" si="4146"/>
        <v>0</v>
      </c>
      <c r="BM959" s="789">
        <f t="shared" si="4146"/>
        <v>0</v>
      </c>
      <c r="BN959" s="789">
        <f t="shared" si="4146"/>
        <v>0</v>
      </c>
      <c r="BO959" s="789"/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4007"/>
        <v>0</v>
      </c>
      <c r="CA959" s="590">
        <f t="shared" si="4008"/>
        <v>0</v>
      </c>
      <c r="CB959" s="590">
        <f t="shared" si="4009"/>
        <v>0</v>
      </c>
      <c r="CC959" s="590">
        <f t="shared" si="4010"/>
        <v>0</v>
      </c>
      <c r="CD959" s="1321">
        <f t="shared" si="4036"/>
        <v>0</v>
      </c>
      <c r="CE959" s="1322">
        <f t="shared" si="4102"/>
        <v>0</v>
      </c>
      <c r="CF959" s="1322">
        <f t="shared" si="4102"/>
        <v>0</v>
      </c>
      <c r="CG959" s="1322">
        <f t="shared" si="4102"/>
        <v>0</v>
      </c>
      <c r="CH959" s="1322">
        <f t="shared" si="4102"/>
        <v>0</v>
      </c>
      <c r="CI959" s="1323">
        <f t="shared" si="4102"/>
        <v>0</v>
      </c>
      <c r="CJ959" s="1322">
        <f t="shared" si="4102"/>
        <v>0</v>
      </c>
      <c r="CK959" s="1322">
        <f t="shared" si="4102"/>
        <v>0</v>
      </c>
      <c r="CL959" s="1322">
        <f t="shared" si="4102"/>
        <v>0</v>
      </c>
      <c r="CM959" s="1322">
        <f t="shared" si="4102"/>
        <v>0</v>
      </c>
      <c r="CN959" s="1321">
        <f t="shared" si="4102"/>
        <v>0</v>
      </c>
      <c r="CO959" s="542" t="str">
        <f t="shared" si="4012"/>
        <v/>
      </c>
      <c r="CP959" s="543" t="str">
        <f t="shared" si="4013"/>
        <v/>
      </c>
      <c r="CQ959" s="543">
        <f t="shared" si="4014"/>
        <v>0</v>
      </c>
      <c r="CR959" s="543">
        <f t="shared" si="4015"/>
        <v>0</v>
      </c>
      <c r="CS959" s="543">
        <f t="shared" si="4016"/>
        <v>0</v>
      </c>
      <c r="CT959" s="543">
        <f t="shared" si="4017"/>
        <v>0</v>
      </c>
      <c r="CU959" s="544">
        <f t="shared" si="4018"/>
        <v>0</v>
      </c>
      <c r="CV959" s="544">
        <f t="shared" si="4019"/>
        <v>0</v>
      </c>
      <c r="CW959" s="544">
        <f t="shared" si="4020"/>
        <v>0</v>
      </c>
      <c r="CX959" s="543">
        <f t="shared" si="4021"/>
        <v>0</v>
      </c>
      <c r="CY959" s="543">
        <f t="shared" si="4022"/>
        <v>0</v>
      </c>
      <c r="CZ959" s="543">
        <f t="shared" si="4023"/>
        <v>0</v>
      </c>
      <c r="DA959" s="543">
        <f t="shared" si="4024"/>
        <v>0</v>
      </c>
      <c r="DB959" s="543" t="str">
        <f t="shared" si="4025"/>
        <v/>
      </c>
      <c r="DC959" s="542" t="str">
        <f t="shared" si="4026"/>
        <v/>
      </c>
      <c r="DD959" s="541" t="str">
        <f t="shared" si="4027"/>
        <v/>
      </c>
      <c r="DE959" s="645">
        <f t="shared" si="4028"/>
        <v>17</v>
      </c>
      <c r="DF959" s="99">
        <f t="shared" si="4029"/>
        <v>11</v>
      </c>
      <c r="DG959" s="99">
        <f t="shared" si="4030"/>
        <v>11</v>
      </c>
      <c r="DH959" s="99">
        <f t="shared" si="4031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9"/>
      <c r="DR959" s="476"/>
    </row>
    <row r="960" spans="1:122" s="478" customFormat="1" ht="15.75" customHeight="1">
      <c r="A960" s="610" t="str">
        <f>A423</f>
        <v>Other cash crop: type</v>
      </c>
      <c r="B960" s="789">
        <f t="shared" ref="B960:R960" si="4147">SUM(B426)</f>
        <v>0</v>
      </c>
      <c r="C960" s="789">
        <f t="shared" si="4147"/>
        <v>0</v>
      </c>
      <c r="D960" s="789">
        <f t="shared" si="4147"/>
        <v>0</v>
      </c>
      <c r="E960" s="789">
        <f t="shared" si="4147"/>
        <v>0</v>
      </c>
      <c r="F960" s="789">
        <f t="shared" si="4147"/>
        <v>0</v>
      </c>
      <c r="G960" s="789">
        <f t="shared" si="4147"/>
        <v>0</v>
      </c>
      <c r="H960" s="789">
        <f t="shared" si="4147"/>
        <v>0</v>
      </c>
      <c r="I960" s="789">
        <f t="shared" si="4147"/>
        <v>0</v>
      </c>
      <c r="J960" s="789">
        <f t="shared" si="4147"/>
        <v>0</v>
      </c>
      <c r="K960" s="789">
        <f t="shared" si="4147"/>
        <v>0</v>
      </c>
      <c r="L960" s="789">
        <f t="shared" si="4147"/>
        <v>0</v>
      </c>
      <c r="M960" s="789">
        <f t="shared" si="4147"/>
        <v>0</v>
      </c>
      <c r="N960" s="789">
        <f t="shared" si="4147"/>
        <v>0</v>
      </c>
      <c r="O960" s="789">
        <f t="shared" si="4147"/>
        <v>0</v>
      </c>
      <c r="P960" s="789">
        <f t="shared" si="4147"/>
        <v>0</v>
      </c>
      <c r="Q960" s="789">
        <f t="shared" si="4147"/>
        <v>0</v>
      </c>
      <c r="R960" s="789">
        <f t="shared" si="4147"/>
        <v>0</v>
      </c>
      <c r="S960" s="788"/>
      <c r="T960" s="789">
        <f t="shared" ref="T960:AD960" si="4148">SUM(T426)</f>
        <v>0</v>
      </c>
      <c r="U960" s="789">
        <f t="shared" si="4148"/>
        <v>0</v>
      </c>
      <c r="V960" s="789">
        <f t="shared" si="4148"/>
        <v>0</v>
      </c>
      <c r="W960" s="789">
        <f t="shared" si="4148"/>
        <v>0</v>
      </c>
      <c r="X960" s="789">
        <f t="shared" si="4148"/>
        <v>0</v>
      </c>
      <c r="Y960" s="789">
        <f t="shared" si="4148"/>
        <v>0</v>
      </c>
      <c r="Z960" s="789">
        <f t="shared" si="4148"/>
        <v>0</v>
      </c>
      <c r="AA960" s="789">
        <f t="shared" si="4148"/>
        <v>0</v>
      </c>
      <c r="AB960" s="789">
        <f t="shared" si="4148"/>
        <v>0</v>
      </c>
      <c r="AC960" s="789">
        <f t="shared" si="4148"/>
        <v>0</v>
      </c>
      <c r="AD960" s="789">
        <f t="shared" si="4148"/>
        <v>0</v>
      </c>
      <c r="AE960" s="789"/>
      <c r="AF960" s="789"/>
      <c r="AG960" s="789"/>
      <c r="AH960" s="789"/>
      <c r="AI960" s="789"/>
      <c r="AJ960" s="789"/>
      <c r="AK960" s="788"/>
      <c r="AL960" s="789">
        <f t="shared" ref="AL960:AV960" si="4149">SUM(AL426)</f>
        <v>0</v>
      </c>
      <c r="AM960" s="789">
        <f t="shared" si="4149"/>
        <v>0</v>
      </c>
      <c r="AN960" s="789">
        <f t="shared" si="4149"/>
        <v>0</v>
      </c>
      <c r="AO960" s="789">
        <f t="shared" si="4149"/>
        <v>0</v>
      </c>
      <c r="AP960" s="789">
        <f t="shared" si="4149"/>
        <v>0</v>
      </c>
      <c r="AQ960" s="789">
        <f t="shared" si="4149"/>
        <v>0</v>
      </c>
      <c r="AR960" s="789">
        <f t="shared" si="4149"/>
        <v>0</v>
      </c>
      <c r="AS960" s="789">
        <f t="shared" si="4149"/>
        <v>0</v>
      </c>
      <c r="AT960" s="789">
        <f t="shared" si="4149"/>
        <v>0</v>
      </c>
      <c r="AU960" s="789">
        <f t="shared" si="4149"/>
        <v>0</v>
      </c>
      <c r="AV960" s="789">
        <f t="shared" si="4149"/>
        <v>0</v>
      </c>
      <c r="AW960" s="789"/>
      <c r="AX960" s="789"/>
      <c r="AY960" s="789"/>
      <c r="AZ960" s="789"/>
      <c r="BA960" s="789"/>
      <c r="BB960" s="789"/>
      <c r="BC960" s="788"/>
      <c r="BD960" s="789">
        <f t="shared" ref="BD960:BN960" si="4150">SUM(BD426)</f>
        <v>0</v>
      </c>
      <c r="BE960" s="789">
        <f t="shared" si="4150"/>
        <v>0</v>
      </c>
      <c r="BF960" s="789">
        <f t="shared" si="4150"/>
        <v>0</v>
      </c>
      <c r="BG960" s="789">
        <f t="shared" si="4150"/>
        <v>0</v>
      </c>
      <c r="BH960" s="789">
        <f t="shared" si="4150"/>
        <v>0</v>
      </c>
      <c r="BI960" s="789">
        <f t="shared" si="4150"/>
        <v>0</v>
      </c>
      <c r="BJ960" s="789">
        <f t="shared" si="4150"/>
        <v>0</v>
      </c>
      <c r="BK960" s="789">
        <f t="shared" si="4150"/>
        <v>0</v>
      </c>
      <c r="BL960" s="789">
        <f t="shared" si="4150"/>
        <v>0</v>
      </c>
      <c r="BM960" s="789">
        <f t="shared" si="4150"/>
        <v>0</v>
      </c>
      <c r="BN960" s="789">
        <f t="shared" si="4150"/>
        <v>0</v>
      </c>
      <c r="BO960" s="789"/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4007"/>
        <v>0</v>
      </c>
      <c r="CA960" s="590">
        <f t="shared" si="4008"/>
        <v>0</v>
      </c>
      <c r="CB960" s="590">
        <f t="shared" si="4009"/>
        <v>0</v>
      </c>
      <c r="CC960" s="590">
        <f t="shared" si="4010"/>
        <v>0</v>
      </c>
      <c r="CD960" s="1321">
        <f t="shared" si="4036"/>
        <v>0</v>
      </c>
      <c r="CE960" s="1322">
        <f t="shared" si="4102"/>
        <v>0</v>
      </c>
      <c r="CF960" s="1322">
        <f t="shared" si="4102"/>
        <v>0</v>
      </c>
      <c r="CG960" s="1322">
        <f t="shared" si="4102"/>
        <v>0</v>
      </c>
      <c r="CH960" s="1322">
        <f t="shared" si="4102"/>
        <v>0</v>
      </c>
      <c r="CI960" s="1323">
        <f t="shared" si="4102"/>
        <v>0</v>
      </c>
      <c r="CJ960" s="1322">
        <f t="shared" si="4102"/>
        <v>0</v>
      </c>
      <c r="CK960" s="1322">
        <f t="shared" si="4102"/>
        <v>0</v>
      </c>
      <c r="CL960" s="1322">
        <f t="shared" si="4102"/>
        <v>0</v>
      </c>
      <c r="CM960" s="1322">
        <f t="shared" si="4102"/>
        <v>0</v>
      </c>
      <c r="CN960" s="1321">
        <f t="shared" si="4102"/>
        <v>0</v>
      </c>
      <c r="CO960" s="542" t="str">
        <f t="shared" si="4012"/>
        <v/>
      </c>
      <c r="CP960" s="543" t="str">
        <f t="shared" si="4013"/>
        <v/>
      </c>
      <c r="CQ960" s="543">
        <f t="shared" si="4014"/>
        <v>0</v>
      </c>
      <c r="CR960" s="543">
        <f t="shared" si="4015"/>
        <v>0</v>
      </c>
      <c r="CS960" s="543">
        <f t="shared" si="4016"/>
        <v>0</v>
      </c>
      <c r="CT960" s="543">
        <f t="shared" si="4017"/>
        <v>0</v>
      </c>
      <c r="CU960" s="544">
        <f t="shared" si="4018"/>
        <v>0</v>
      </c>
      <c r="CV960" s="544">
        <f t="shared" si="4019"/>
        <v>0</v>
      </c>
      <c r="CW960" s="544">
        <f t="shared" si="4020"/>
        <v>0</v>
      </c>
      <c r="CX960" s="543">
        <f t="shared" si="4021"/>
        <v>0</v>
      </c>
      <c r="CY960" s="543">
        <f t="shared" si="4022"/>
        <v>0</v>
      </c>
      <c r="CZ960" s="543">
        <f t="shared" si="4023"/>
        <v>0</v>
      </c>
      <c r="DA960" s="543">
        <f t="shared" si="4024"/>
        <v>0</v>
      </c>
      <c r="DB960" s="543" t="str">
        <f t="shared" si="4025"/>
        <v/>
      </c>
      <c r="DC960" s="542" t="str">
        <f t="shared" si="4026"/>
        <v/>
      </c>
      <c r="DD960" s="541" t="str">
        <f t="shared" si="4027"/>
        <v/>
      </c>
      <c r="DE960" s="645">
        <f t="shared" si="4028"/>
        <v>17</v>
      </c>
      <c r="DF960" s="99">
        <f t="shared" si="4029"/>
        <v>11</v>
      </c>
      <c r="DG960" s="99">
        <f t="shared" si="4030"/>
        <v>11</v>
      </c>
      <c r="DH960" s="99">
        <f t="shared" si="4031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9"/>
      <c r="DR960" s="476"/>
    </row>
    <row r="961" spans="1:122" s="478" customFormat="1" ht="15.75" customHeight="1">
      <c r="A961" s="797" t="s">
        <v>404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7"/>
      <c r="CE961" s="1338"/>
      <c r="CF961" s="1338"/>
      <c r="CG961" s="1338"/>
      <c r="CH961" s="1338"/>
      <c r="CI961" s="1338"/>
      <c r="CJ961" s="1338"/>
      <c r="CK961" s="1338"/>
      <c r="CL961" s="1338"/>
      <c r="CM961" s="1338"/>
      <c r="CN961" s="1337"/>
      <c r="CO961" s="62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45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9"/>
      <c r="DR961" s="476"/>
    </row>
    <row r="962" spans="1:122" s="478" customFormat="1" ht="15.75" customHeight="1">
      <c r="A962" s="610" t="str">
        <f>A428</f>
        <v>FISHING -- see worksheet Data 3</v>
      </c>
      <c r="B962" s="789">
        <f t="shared" ref="B962:R962" si="4151">SUM(B435)</f>
        <v>0</v>
      </c>
      <c r="C962" s="789">
        <f t="shared" si="4151"/>
        <v>0</v>
      </c>
      <c r="D962" s="789">
        <f t="shared" si="4151"/>
        <v>0</v>
      </c>
      <c r="E962" s="789">
        <f t="shared" si="4151"/>
        <v>0</v>
      </c>
      <c r="F962" s="789">
        <f t="shared" si="4151"/>
        <v>0</v>
      </c>
      <c r="G962" s="789">
        <f t="shared" si="4151"/>
        <v>0</v>
      </c>
      <c r="H962" s="789">
        <f t="shared" si="4151"/>
        <v>0</v>
      </c>
      <c r="I962" s="789">
        <f t="shared" si="4151"/>
        <v>0</v>
      </c>
      <c r="J962" s="789">
        <f t="shared" si="4151"/>
        <v>0</v>
      </c>
      <c r="K962" s="789">
        <f t="shared" si="4151"/>
        <v>0</v>
      </c>
      <c r="L962" s="789">
        <f t="shared" si="4151"/>
        <v>0</v>
      </c>
      <c r="M962" s="789">
        <f t="shared" si="4151"/>
        <v>0</v>
      </c>
      <c r="N962" s="789">
        <f t="shared" si="4151"/>
        <v>0</v>
      </c>
      <c r="O962" s="789">
        <f t="shared" si="4151"/>
        <v>0</v>
      </c>
      <c r="P962" s="789">
        <f t="shared" si="4151"/>
        <v>0</v>
      </c>
      <c r="Q962" s="789">
        <f t="shared" si="4151"/>
        <v>0</v>
      </c>
      <c r="R962" s="789">
        <f t="shared" si="4151"/>
        <v>0</v>
      </c>
      <c r="S962" s="788"/>
      <c r="T962" s="789">
        <f t="shared" ref="T962:AD962" si="4152">SUM(T435)</f>
        <v>0</v>
      </c>
      <c r="U962" s="789">
        <f t="shared" si="4152"/>
        <v>0</v>
      </c>
      <c r="V962" s="789">
        <f t="shared" si="4152"/>
        <v>0</v>
      </c>
      <c r="W962" s="789">
        <f t="shared" si="4152"/>
        <v>0</v>
      </c>
      <c r="X962" s="789">
        <f t="shared" si="4152"/>
        <v>0</v>
      </c>
      <c r="Y962" s="789">
        <f t="shared" si="4152"/>
        <v>0</v>
      </c>
      <c r="Z962" s="789">
        <f t="shared" si="4152"/>
        <v>0</v>
      </c>
      <c r="AA962" s="789">
        <f t="shared" si="4152"/>
        <v>0</v>
      </c>
      <c r="AB962" s="789">
        <f t="shared" si="4152"/>
        <v>0</v>
      </c>
      <c r="AC962" s="789">
        <f t="shared" si="4152"/>
        <v>0</v>
      </c>
      <c r="AD962" s="789">
        <f t="shared" si="4152"/>
        <v>0</v>
      </c>
      <c r="AE962" s="789"/>
      <c r="AF962" s="789"/>
      <c r="AG962" s="789"/>
      <c r="AH962" s="789"/>
      <c r="AI962" s="789"/>
      <c r="AJ962" s="789"/>
      <c r="AK962" s="788"/>
      <c r="AL962" s="789">
        <f t="shared" ref="AL962:AV962" si="4153">SUM(AL435)</f>
        <v>0</v>
      </c>
      <c r="AM962" s="789">
        <f t="shared" si="4153"/>
        <v>0</v>
      </c>
      <c r="AN962" s="789">
        <f t="shared" si="4153"/>
        <v>0</v>
      </c>
      <c r="AO962" s="789">
        <f t="shared" si="4153"/>
        <v>0</v>
      </c>
      <c r="AP962" s="789">
        <f t="shared" si="4153"/>
        <v>0</v>
      </c>
      <c r="AQ962" s="789">
        <f t="shared" si="4153"/>
        <v>0</v>
      </c>
      <c r="AR962" s="789">
        <f t="shared" si="4153"/>
        <v>0</v>
      </c>
      <c r="AS962" s="789">
        <f t="shared" si="4153"/>
        <v>0</v>
      </c>
      <c r="AT962" s="789">
        <f t="shared" si="4153"/>
        <v>0</v>
      </c>
      <c r="AU962" s="789">
        <f t="shared" si="4153"/>
        <v>0</v>
      </c>
      <c r="AV962" s="789">
        <f t="shared" si="4153"/>
        <v>0</v>
      </c>
      <c r="AW962" s="789"/>
      <c r="AX962" s="789"/>
      <c r="AY962" s="789"/>
      <c r="AZ962" s="789"/>
      <c r="BA962" s="789"/>
      <c r="BB962" s="789"/>
      <c r="BC962" s="788"/>
      <c r="BD962" s="789">
        <f t="shared" ref="BD962:BN962" si="4154">SUM(BD435)</f>
        <v>0</v>
      </c>
      <c r="BE962" s="789">
        <f t="shared" si="4154"/>
        <v>0</v>
      </c>
      <c r="BF962" s="789">
        <f t="shared" si="4154"/>
        <v>0</v>
      </c>
      <c r="BG962" s="789">
        <f t="shared" si="4154"/>
        <v>0</v>
      </c>
      <c r="BH962" s="789">
        <f t="shared" si="4154"/>
        <v>0</v>
      </c>
      <c r="BI962" s="789">
        <f t="shared" si="4154"/>
        <v>0</v>
      </c>
      <c r="BJ962" s="789">
        <f t="shared" si="4154"/>
        <v>0</v>
      </c>
      <c r="BK962" s="789">
        <f t="shared" si="4154"/>
        <v>0</v>
      </c>
      <c r="BL962" s="789">
        <f t="shared" si="4154"/>
        <v>0</v>
      </c>
      <c r="BM962" s="789">
        <f t="shared" si="4154"/>
        <v>0</v>
      </c>
      <c r="BN962" s="789">
        <f t="shared" si="4154"/>
        <v>0</v>
      </c>
      <c r="BO962" s="789"/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1">
        <f t="shared" ref="CD962:CN963" si="415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2">
        <f t="shared" si="4155"/>
        <v>0</v>
      </c>
      <c r="CF962" s="1322">
        <f t="shared" si="4155"/>
        <v>0</v>
      </c>
      <c r="CG962" s="1322">
        <f t="shared" si="4155"/>
        <v>0</v>
      </c>
      <c r="CH962" s="1322">
        <f t="shared" si="4155"/>
        <v>0</v>
      </c>
      <c r="CI962" s="1323">
        <f t="shared" si="4155"/>
        <v>0</v>
      </c>
      <c r="CJ962" s="1322">
        <f t="shared" si="4155"/>
        <v>0</v>
      </c>
      <c r="CK962" s="1322">
        <f t="shared" si="4155"/>
        <v>0</v>
      </c>
      <c r="CL962" s="1322">
        <f t="shared" si="4155"/>
        <v>0</v>
      </c>
      <c r="CM962" s="1322">
        <f t="shared" si="4155"/>
        <v>0</v>
      </c>
      <c r="CN962" s="1321">
        <f t="shared" si="4155"/>
        <v>0</v>
      </c>
      <c r="CO962" s="542" t="str">
        <f t="shared" ref="CO962:CW963" si="4156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6"/>
        <v/>
      </c>
      <c r="CQ962" s="543">
        <f t="shared" si="4156"/>
        <v>0</v>
      </c>
      <c r="CR962" s="543">
        <f t="shared" si="4156"/>
        <v>0</v>
      </c>
      <c r="CS962" s="543">
        <f t="shared" si="4156"/>
        <v>0</v>
      </c>
      <c r="CT962" s="543">
        <f t="shared" si="4156"/>
        <v>0</v>
      </c>
      <c r="CU962" s="544">
        <f t="shared" si="4156"/>
        <v>0</v>
      </c>
      <c r="CV962" s="544">
        <f t="shared" si="4156"/>
        <v>0</v>
      </c>
      <c r="CW962" s="544">
        <f t="shared" si="4156"/>
        <v>0</v>
      </c>
      <c r="CX962" s="543">
        <f t="shared" ref="CX962:DD963" si="415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57"/>
        <v>0</v>
      </c>
      <c r="CZ962" s="543">
        <f t="shared" si="4157"/>
        <v>0</v>
      </c>
      <c r="DA962" s="543">
        <f t="shared" si="4157"/>
        <v>0</v>
      </c>
      <c r="DB962" s="543" t="str">
        <f t="shared" si="4157"/>
        <v/>
      </c>
      <c r="DC962" s="542" t="str">
        <f t="shared" si="4157"/>
        <v/>
      </c>
      <c r="DD962" s="541" t="str">
        <f t="shared" si="4157"/>
        <v/>
      </c>
      <c r="DE962" s="645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9"/>
      <c r="DR962" s="476"/>
    </row>
    <row r="963" spans="1:122" s="478" customFormat="1" ht="15.75" customHeight="1">
      <c r="A963" s="610" t="str">
        <f>A438</f>
        <v>WILD FOODS -- see worksheet Data 3</v>
      </c>
      <c r="B963" s="789">
        <f t="shared" ref="B963:R963" si="4158">SUM(B445)</f>
        <v>0</v>
      </c>
      <c r="C963" s="789">
        <f t="shared" si="4158"/>
        <v>0</v>
      </c>
      <c r="D963" s="789">
        <f t="shared" si="4158"/>
        <v>0</v>
      </c>
      <c r="E963" s="789">
        <f t="shared" si="4158"/>
        <v>0</v>
      </c>
      <c r="F963" s="789">
        <f t="shared" si="4158"/>
        <v>0</v>
      </c>
      <c r="G963" s="789">
        <f t="shared" si="4158"/>
        <v>0</v>
      </c>
      <c r="H963" s="789">
        <f t="shared" si="4158"/>
        <v>0</v>
      </c>
      <c r="I963" s="789">
        <f t="shared" si="4158"/>
        <v>0</v>
      </c>
      <c r="J963" s="789">
        <f t="shared" si="4158"/>
        <v>0</v>
      </c>
      <c r="K963" s="789">
        <f t="shared" si="4158"/>
        <v>0</v>
      </c>
      <c r="L963" s="789">
        <f t="shared" si="4158"/>
        <v>0</v>
      </c>
      <c r="M963" s="789">
        <f t="shared" si="4158"/>
        <v>0</v>
      </c>
      <c r="N963" s="789">
        <f t="shared" si="4158"/>
        <v>0</v>
      </c>
      <c r="O963" s="789">
        <f t="shared" si="4158"/>
        <v>0</v>
      </c>
      <c r="P963" s="789">
        <f t="shared" si="4158"/>
        <v>0</v>
      </c>
      <c r="Q963" s="789">
        <f t="shared" si="4158"/>
        <v>0</v>
      </c>
      <c r="R963" s="789">
        <f t="shared" si="4158"/>
        <v>0</v>
      </c>
      <c r="S963" s="788"/>
      <c r="T963" s="789">
        <f t="shared" ref="T963:AD963" si="4159">SUM(T445)</f>
        <v>0</v>
      </c>
      <c r="U963" s="789">
        <f t="shared" si="4159"/>
        <v>0</v>
      </c>
      <c r="V963" s="789">
        <f t="shared" si="4159"/>
        <v>0</v>
      </c>
      <c r="W963" s="789">
        <f t="shared" si="4159"/>
        <v>0</v>
      </c>
      <c r="X963" s="789">
        <f t="shared" si="4159"/>
        <v>0</v>
      </c>
      <c r="Y963" s="789">
        <f t="shared" si="4159"/>
        <v>0</v>
      </c>
      <c r="Z963" s="789">
        <f t="shared" si="4159"/>
        <v>0</v>
      </c>
      <c r="AA963" s="789">
        <f t="shared" si="4159"/>
        <v>0</v>
      </c>
      <c r="AB963" s="789">
        <f t="shared" si="4159"/>
        <v>0</v>
      </c>
      <c r="AC963" s="789">
        <f t="shared" si="4159"/>
        <v>0</v>
      </c>
      <c r="AD963" s="789">
        <f t="shared" si="4159"/>
        <v>0</v>
      </c>
      <c r="AE963" s="789"/>
      <c r="AF963" s="789"/>
      <c r="AG963" s="789"/>
      <c r="AH963" s="789"/>
      <c r="AI963" s="789"/>
      <c r="AJ963" s="789"/>
      <c r="AK963" s="788"/>
      <c r="AL963" s="789">
        <f t="shared" ref="AL963:AV963" si="4160">SUM(AL445)</f>
        <v>0</v>
      </c>
      <c r="AM963" s="789">
        <f t="shared" si="4160"/>
        <v>0</v>
      </c>
      <c r="AN963" s="789">
        <f t="shared" si="4160"/>
        <v>0</v>
      </c>
      <c r="AO963" s="789">
        <f t="shared" si="4160"/>
        <v>0</v>
      </c>
      <c r="AP963" s="789">
        <f t="shared" si="4160"/>
        <v>0</v>
      </c>
      <c r="AQ963" s="789">
        <f t="shared" si="4160"/>
        <v>0</v>
      </c>
      <c r="AR963" s="789">
        <f t="shared" si="4160"/>
        <v>0</v>
      </c>
      <c r="AS963" s="789">
        <f t="shared" si="4160"/>
        <v>0</v>
      </c>
      <c r="AT963" s="789">
        <f t="shared" si="4160"/>
        <v>0</v>
      </c>
      <c r="AU963" s="789">
        <f t="shared" si="4160"/>
        <v>0</v>
      </c>
      <c r="AV963" s="789">
        <f t="shared" si="4160"/>
        <v>0</v>
      </c>
      <c r="AW963" s="789"/>
      <c r="AX963" s="789"/>
      <c r="AY963" s="789"/>
      <c r="AZ963" s="789"/>
      <c r="BA963" s="789"/>
      <c r="BB963" s="789"/>
      <c r="BC963" s="788"/>
      <c r="BD963" s="789">
        <f t="shared" ref="BD963:BN963" si="4161">SUM(BD445)</f>
        <v>0</v>
      </c>
      <c r="BE963" s="789">
        <f t="shared" si="4161"/>
        <v>0</v>
      </c>
      <c r="BF963" s="789">
        <f t="shared" si="4161"/>
        <v>0</v>
      </c>
      <c r="BG963" s="789">
        <f t="shared" si="4161"/>
        <v>0</v>
      </c>
      <c r="BH963" s="789">
        <f t="shared" si="4161"/>
        <v>0</v>
      </c>
      <c r="BI963" s="789">
        <f t="shared" si="4161"/>
        <v>0</v>
      </c>
      <c r="BJ963" s="789">
        <f t="shared" si="4161"/>
        <v>0</v>
      </c>
      <c r="BK963" s="789">
        <f t="shared" si="4161"/>
        <v>0</v>
      </c>
      <c r="BL963" s="789">
        <f t="shared" si="4161"/>
        <v>0</v>
      </c>
      <c r="BM963" s="789">
        <f t="shared" si="4161"/>
        <v>0</v>
      </c>
      <c r="BN963" s="789">
        <f t="shared" si="4161"/>
        <v>0</v>
      </c>
      <c r="BO963" s="789"/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1">
        <f t="shared" si="4155"/>
        <v>0</v>
      </c>
      <c r="CE963" s="1322">
        <f t="shared" ref="CE963:CN963" si="416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2">
        <f t="shared" si="4162"/>
        <v>0</v>
      </c>
      <c r="CG963" s="1322">
        <f t="shared" si="4162"/>
        <v>0</v>
      </c>
      <c r="CH963" s="1322">
        <f t="shared" si="4162"/>
        <v>0</v>
      </c>
      <c r="CI963" s="1323">
        <f t="shared" si="4162"/>
        <v>0</v>
      </c>
      <c r="CJ963" s="1322">
        <f t="shared" si="4162"/>
        <v>0</v>
      </c>
      <c r="CK963" s="1322">
        <f t="shared" si="4162"/>
        <v>0</v>
      </c>
      <c r="CL963" s="1322">
        <f t="shared" si="4162"/>
        <v>0</v>
      </c>
      <c r="CM963" s="1322">
        <f t="shared" si="4162"/>
        <v>0</v>
      </c>
      <c r="CN963" s="1321">
        <f t="shared" si="4162"/>
        <v>0</v>
      </c>
      <c r="CO963" s="542" t="str">
        <f t="shared" si="4156"/>
        <v/>
      </c>
      <c r="CP963" s="543" t="str">
        <f t="shared" si="4156"/>
        <v/>
      </c>
      <c r="CQ963" s="543">
        <f t="shared" si="4156"/>
        <v>0</v>
      </c>
      <c r="CR963" s="543">
        <f t="shared" si="4156"/>
        <v>0</v>
      </c>
      <c r="CS963" s="543">
        <f t="shared" si="4156"/>
        <v>0</v>
      </c>
      <c r="CT963" s="543">
        <f t="shared" si="4156"/>
        <v>0</v>
      </c>
      <c r="CU963" s="544">
        <f t="shared" si="4156"/>
        <v>0</v>
      </c>
      <c r="CV963" s="544">
        <f t="shared" si="4156"/>
        <v>0</v>
      </c>
      <c r="CW963" s="544">
        <f t="shared" si="4156"/>
        <v>0</v>
      </c>
      <c r="CX963" s="543">
        <f t="shared" si="4157"/>
        <v>0</v>
      </c>
      <c r="CY963" s="543">
        <f t="shared" si="4157"/>
        <v>0</v>
      </c>
      <c r="CZ963" s="543">
        <f t="shared" si="4157"/>
        <v>0</v>
      </c>
      <c r="DA963" s="543">
        <f t="shared" si="4157"/>
        <v>0</v>
      </c>
      <c r="DB963" s="543" t="str">
        <f t="shared" si="4157"/>
        <v/>
      </c>
      <c r="DC963" s="542" t="str">
        <f t="shared" si="4157"/>
        <v/>
      </c>
      <c r="DD963" s="541" t="str">
        <f t="shared" si="4157"/>
        <v/>
      </c>
      <c r="DE963" s="645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9"/>
      <c r="DR963" s="476"/>
    </row>
    <row r="964" spans="1:122" s="478" customFormat="1" ht="15.75" customHeight="1">
      <c r="A964" s="797" t="s">
        <v>405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7"/>
      <c r="CE964" s="1328"/>
      <c r="CF964" s="1328"/>
      <c r="CG964" s="1328"/>
      <c r="CH964" s="1328"/>
      <c r="CI964" s="1328"/>
      <c r="CJ964" s="1328"/>
      <c r="CK964" s="1328"/>
      <c r="CL964" s="1328"/>
      <c r="CM964" s="1328"/>
      <c r="CN964" s="1327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9"/>
      <c r="DR964" s="476"/>
    </row>
    <row r="965" spans="1:122" s="478" customFormat="1" ht="15.75" customHeight="1">
      <c r="A965" s="610" t="str">
        <f>A703</f>
        <v>Agricultural cash income -- see Data2</v>
      </c>
      <c r="B965" s="789">
        <f t="shared" ref="B965:R965" si="4163">SUM(B708)</f>
        <v>0</v>
      </c>
      <c r="C965" s="789">
        <f t="shared" si="4163"/>
        <v>0</v>
      </c>
      <c r="D965" s="789">
        <f t="shared" si="4163"/>
        <v>0</v>
      </c>
      <c r="E965" s="789">
        <f t="shared" si="4163"/>
        <v>0</v>
      </c>
      <c r="F965" s="789">
        <f t="shared" si="4163"/>
        <v>0</v>
      </c>
      <c r="G965" s="789">
        <f t="shared" si="4163"/>
        <v>0</v>
      </c>
      <c r="H965" s="789">
        <f t="shared" si="4163"/>
        <v>0</v>
      </c>
      <c r="I965" s="789">
        <f t="shared" si="4163"/>
        <v>0</v>
      </c>
      <c r="J965" s="789">
        <f t="shared" si="4163"/>
        <v>0</v>
      </c>
      <c r="K965" s="789">
        <f t="shared" si="4163"/>
        <v>0</v>
      </c>
      <c r="L965" s="789">
        <f t="shared" si="4163"/>
        <v>0</v>
      </c>
      <c r="M965" s="789">
        <f t="shared" si="4163"/>
        <v>0</v>
      </c>
      <c r="N965" s="789">
        <f t="shared" si="4163"/>
        <v>0</v>
      </c>
      <c r="O965" s="789">
        <f t="shared" si="4163"/>
        <v>0</v>
      </c>
      <c r="P965" s="789">
        <f t="shared" si="4163"/>
        <v>0</v>
      </c>
      <c r="Q965" s="789">
        <f t="shared" si="4163"/>
        <v>0</v>
      </c>
      <c r="R965" s="789">
        <f t="shared" si="4163"/>
        <v>0</v>
      </c>
      <c r="S965" s="788"/>
      <c r="T965" s="789">
        <f t="shared" ref="T965:AD965" si="4164">SUM(T708)</f>
        <v>0</v>
      </c>
      <c r="U965" s="789">
        <f t="shared" si="4164"/>
        <v>0</v>
      </c>
      <c r="V965" s="789">
        <f t="shared" si="4164"/>
        <v>0</v>
      </c>
      <c r="W965" s="789">
        <f t="shared" si="4164"/>
        <v>0</v>
      </c>
      <c r="X965" s="789">
        <f t="shared" si="4164"/>
        <v>0</v>
      </c>
      <c r="Y965" s="789">
        <f t="shared" si="4164"/>
        <v>0</v>
      </c>
      <c r="Z965" s="789">
        <f t="shared" si="4164"/>
        <v>0</v>
      </c>
      <c r="AA965" s="789">
        <f t="shared" si="4164"/>
        <v>0</v>
      </c>
      <c r="AB965" s="789">
        <f t="shared" si="4164"/>
        <v>0</v>
      </c>
      <c r="AC965" s="789">
        <f t="shared" si="4164"/>
        <v>0</v>
      </c>
      <c r="AD965" s="789">
        <f t="shared" si="4164"/>
        <v>0</v>
      </c>
      <c r="AE965" s="789"/>
      <c r="AF965" s="789"/>
      <c r="AG965" s="789"/>
      <c r="AH965" s="789"/>
      <c r="AI965" s="789"/>
      <c r="AJ965" s="789"/>
      <c r="AK965" s="788"/>
      <c r="AL965" s="789">
        <f t="shared" ref="AL965:AV965" si="4165">SUM(AL708)</f>
        <v>0</v>
      </c>
      <c r="AM965" s="789">
        <f t="shared" si="4165"/>
        <v>0</v>
      </c>
      <c r="AN965" s="789">
        <f t="shared" si="4165"/>
        <v>0</v>
      </c>
      <c r="AO965" s="789">
        <f t="shared" si="4165"/>
        <v>0</v>
      </c>
      <c r="AP965" s="789">
        <f t="shared" si="4165"/>
        <v>0</v>
      </c>
      <c r="AQ965" s="789">
        <f t="shared" si="4165"/>
        <v>6640</v>
      </c>
      <c r="AR965" s="789">
        <f t="shared" si="4165"/>
        <v>0</v>
      </c>
      <c r="AS965" s="789">
        <f t="shared" si="4165"/>
        <v>0</v>
      </c>
      <c r="AT965" s="789">
        <f t="shared" si="4165"/>
        <v>0</v>
      </c>
      <c r="AU965" s="789">
        <f t="shared" si="4165"/>
        <v>0</v>
      </c>
      <c r="AV965" s="789">
        <f t="shared" si="4165"/>
        <v>0</v>
      </c>
      <c r="AW965" s="789"/>
      <c r="AX965" s="789"/>
      <c r="AY965" s="789"/>
      <c r="AZ965" s="789"/>
      <c r="BA965" s="789"/>
      <c r="BB965" s="789"/>
      <c r="BC965" s="788"/>
      <c r="BD965" s="789">
        <f t="shared" ref="BD965:BN965" si="4166">SUM(BD708)</f>
        <v>0</v>
      </c>
      <c r="BE965" s="789">
        <f t="shared" si="4166"/>
        <v>0</v>
      </c>
      <c r="BF965" s="789">
        <f t="shared" si="4166"/>
        <v>0</v>
      </c>
      <c r="BG965" s="789">
        <f t="shared" si="4166"/>
        <v>0</v>
      </c>
      <c r="BH965" s="789">
        <f t="shared" si="4166"/>
        <v>0</v>
      </c>
      <c r="BI965" s="789">
        <f t="shared" si="4166"/>
        <v>0</v>
      </c>
      <c r="BJ965" s="789">
        <f t="shared" si="4166"/>
        <v>0</v>
      </c>
      <c r="BK965" s="789">
        <f t="shared" si="4166"/>
        <v>3600</v>
      </c>
      <c r="BL965" s="789">
        <f t="shared" si="4166"/>
        <v>0</v>
      </c>
      <c r="BM965" s="789">
        <f t="shared" si="4166"/>
        <v>0</v>
      </c>
      <c r="BN965" s="789">
        <f t="shared" si="4166"/>
        <v>0</v>
      </c>
      <c r="BO965" s="789"/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40</v>
      </c>
      <c r="BX965" s="789">
        <f>SUM(BX708)</f>
        <v>0</v>
      </c>
      <c r="BY965" s="789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1">
        <f t="shared" ref="CD965:CN965" si="416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4167"/>
        <v>0</v>
      </c>
      <c r="CF965" s="1322">
        <f t="shared" si="4167"/>
        <v>0</v>
      </c>
      <c r="CG965" s="1322">
        <f t="shared" si="4167"/>
        <v>0</v>
      </c>
      <c r="CH965" s="1322">
        <f t="shared" si="4167"/>
        <v>0</v>
      </c>
      <c r="CI965" s="1323">
        <f t="shared" si="4167"/>
        <v>0</v>
      </c>
      <c r="CJ965" s="1322">
        <f t="shared" si="4167"/>
        <v>0</v>
      </c>
      <c r="CK965" s="1322">
        <f t="shared" si="4167"/>
        <v>0</v>
      </c>
      <c r="CL965" s="1322">
        <f t="shared" si="4167"/>
        <v>0</v>
      </c>
      <c r="CM965" s="1322">
        <f t="shared" si="4167"/>
        <v>0</v>
      </c>
      <c r="CN965" s="1321">
        <f t="shared" si="4167"/>
        <v>3600</v>
      </c>
      <c r="CO965" s="542" t="str">
        <f t="shared" ref="CO965:CW967" si="4168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68"/>
        <v/>
      </c>
      <c r="CQ965" s="543">
        <f t="shared" si="4168"/>
        <v>0</v>
      </c>
      <c r="CR965" s="543">
        <f t="shared" si="4168"/>
        <v>0</v>
      </c>
      <c r="CS965" s="543">
        <f t="shared" si="4168"/>
        <v>0</v>
      </c>
      <c r="CT965" s="543">
        <f t="shared" si="4168"/>
        <v>0</v>
      </c>
      <c r="CU965" s="544">
        <f t="shared" si="4168"/>
        <v>0</v>
      </c>
      <c r="CV965" s="544">
        <f t="shared" si="4168"/>
        <v>0</v>
      </c>
      <c r="CW965" s="544">
        <f t="shared" si="4168"/>
        <v>0</v>
      </c>
      <c r="CX965" s="543">
        <f t="shared" ref="CX965:DD967" si="416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69"/>
        <v>0</v>
      </c>
      <c r="CZ965" s="543">
        <f t="shared" si="4169"/>
        <v>0</v>
      </c>
      <c r="DA965" s="543">
        <f t="shared" si="4169"/>
        <v>3600</v>
      </c>
      <c r="DB965" s="543" t="str">
        <f t="shared" si="4169"/>
        <v/>
      </c>
      <c r="DC965" s="542" t="str">
        <f t="shared" si="4169"/>
        <v/>
      </c>
      <c r="DD965" s="541" t="str">
        <f t="shared" si="4169"/>
        <v/>
      </c>
      <c r="DE965" s="645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9"/>
      <c r="DR965" s="476"/>
    </row>
    <row r="966" spans="1:122" s="478" customFormat="1" ht="15.75" customHeight="1">
      <c r="A966" s="610" t="str">
        <f>A709</f>
        <v>Construction cash income -- see Data2</v>
      </c>
      <c r="B966" s="789">
        <f t="shared" ref="B966:R966" si="4170">SUM(B714)</f>
        <v>0</v>
      </c>
      <c r="C966" s="789">
        <f t="shared" si="4170"/>
        <v>0</v>
      </c>
      <c r="D966" s="789">
        <f t="shared" si="4170"/>
        <v>0</v>
      </c>
      <c r="E966" s="789">
        <f t="shared" si="4170"/>
        <v>0</v>
      </c>
      <c r="F966" s="789">
        <f t="shared" si="4170"/>
        <v>0</v>
      </c>
      <c r="G966" s="789">
        <f t="shared" si="4170"/>
        <v>0</v>
      </c>
      <c r="H966" s="789">
        <f t="shared" si="4170"/>
        <v>0</v>
      </c>
      <c r="I966" s="789">
        <f t="shared" si="4170"/>
        <v>0</v>
      </c>
      <c r="J966" s="789">
        <f t="shared" si="4170"/>
        <v>0</v>
      </c>
      <c r="K966" s="789">
        <f t="shared" si="4170"/>
        <v>0</v>
      </c>
      <c r="L966" s="789">
        <f t="shared" si="4170"/>
        <v>0</v>
      </c>
      <c r="M966" s="789">
        <f t="shared" si="4170"/>
        <v>0</v>
      </c>
      <c r="N966" s="789">
        <f t="shared" si="4170"/>
        <v>0</v>
      </c>
      <c r="O966" s="789">
        <f t="shared" si="4170"/>
        <v>0</v>
      </c>
      <c r="P966" s="789">
        <f t="shared" si="4170"/>
        <v>0</v>
      </c>
      <c r="Q966" s="789">
        <f t="shared" si="4170"/>
        <v>0</v>
      </c>
      <c r="R966" s="789">
        <f t="shared" si="4170"/>
        <v>0</v>
      </c>
      <c r="S966" s="788"/>
      <c r="T966" s="789">
        <f t="shared" ref="T966:AD966" si="4171">SUM(T714)</f>
        <v>0</v>
      </c>
      <c r="U966" s="789">
        <f t="shared" si="4171"/>
        <v>0</v>
      </c>
      <c r="V966" s="789">
        <f t="shared" si="4171"/>
        <v>0</v>
      </c>
      <c r="W966" s="789">
        <f t="shared" si="4171"/>
        <v>0</v>
      </c>
      <c r="X966" s="789">
        <f t="shared" si="4171"/>
        <v>0</v>
      </c>
      <c r="Y966" s="789">
        <f t="shared" si="4171"/>
        <v>0</v>
      </c>
      <c r="Z966" s="789">
        <f t="shared" si="4171"/>
        <v>0</v>
      </c>
      <c r="AA966" s="789">
        <f t="shared" si="4171"/>
        <v>0</v>
      </c>
      <c r="AB966" s="789">
        <f t="shared" si="4171"/>
        <v>0</v>
      </c>
      <c r="AC966" s="789">
        <f t="shared" si="4171"/>
        <v>0</v>
      </c>
      <c r="AD966" s="789">
        <f t="shared" si="4171"/>
        <v>0</v>
      </c>
      <c r="AE966" s="789"/>
      <c r="AF966" s="789"/>
      <c r="AG966" s="789"/>
      <c r="AH966" s="789"/>
      <c r="AI966" s="789"/>
      <c r="AJ966" s="789"/>
      <c r="AK966" s="788"/>
      <c r="AL966" s="789">
        <f t="shared" ref="AL966:AV966" si="4172">SUM(AL714)</f>
        <v>0</v>
      </c>
      <c r="AM966" s="789">
        <f t="shared" si="4172"/>
        <v>0</v>
      </c>
      <c r="AN966" s="789">
        <f t="shared" si="4172"/>
        <v>0</v>
      </c>
      <c r="AO966" s="789">
        <f t="shared" si="4172"/>
        <v>0</v>
      </c>
      <c r="AP966" s="789">
        <f t="shared" si="4172"/>
        <v>0</v>
      </c>
      <c r="AQ966" s="789">
        <f t="shared" si="4172"/>
        <v>0</v>
      </c>
      <c r="AR966" s="789">
        <f t="shared" si="4172"/>
        <v>0</v>
      </c>
      <c r="AS966" s="789">
        <f t="shared" si="4172"/>
        <v>0</v>
      </c>
      <c r="AT966" s="789">
        <f t="shared" si="4172"/>
        <v>0</v>
      </c>
      <c r="AU966" s="789">
        <f t="shared" si="4172"/>
        <v>0</v>
      </c>
      <c r="AV966" s="789">
        <f t="shared" si="4172"/>
        <v>0</v>
      </c>
      <c r="AW966" s="789"/>
      <c r="AX966" s="789"/>
      <c r="AY966" s="789"/>
      <c r="AZ966" s="789"/>
      <c r="BA966" s="789"/>
      <c r="BB966" s="789"/>
      <c r="BC966" s="788"/>
      <c r="BD966" s="789">
        <f t="shared" ref="BD966:BN966" si="4173">SUM(BD714)</f>
        <v>0</v>
      </c>
      <c r="BE966" s="789">
        <f t="shared" si="4173"/>
        <v>0</v>
      </c>
      <c r="BF966" s="789">
        <f t="shared" si="4173"/>
        <v>0</v>
      </c>
      <c r="BG966" s="789">
        <f t="shared" si="4173"/>
        <v>0</v>
      </c>
      <c r="BH966" s="789">
        <f t="shared" si="4173"/>
        <v>0</v>
      </c>
      <c r="BI966" s="789">
        <f t="shared" si="4173"/>
        <v>0</v>
      </c>
      <c r="BJ966" s="789">
        <f t="shared" si="4173"/>
        <v>0</v>
      </c>
      <c r="BK966" s="789">
        <f t="shared" si="4173"/>
        <v>0</v>
      </c>
      <c r="BL966" s="789">
        <f t="shared" si="4173"/>
        <v>0</v>
      </c>
      <c r="BM966" s="789">
        <f t="shared" si="4173"/>
        <v>4800</v>
      </c>
      <c r="BN966" s="789">
        <f t="shared" si="4173"/>
        <v>0</v>
      </c>
      <c r="BO966" s="789"/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ref="CE966:CN967" si="417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2">
        <f t="shared" si="4174"/>
        <v>0</v>
      </c>
      <c r="CG966" s="1322">
        <f t="shared" si="4174"/>
        <v>0</v>
      </c>
      <c r="CH966" s="1322">
        <f t="shared" si="4174"/>
        <v>0</v>
      </c>
      <c r="CI966" s="1323">
        <f t="shared" si="4174"/>
        <v>0</v>
      </c>
      <c r="CJ966" s="1322">
        <f t="shared" si="4174"/>
        <v>0</v>
      </c>
      <c r="CK966" s="1322">
        <f t="shared" si="4174"/>
        <v>0</v>
      </c>
      <c r="CL966" s="1322">
        <f t="shared" si="4174"/>
        <v>0</v>
      </c>
      <c r="CM966" s="1322">
        <f t="shared" si="4174"/>
        <v>0</v>
      </c>
      <c r="CN966" s="1321">
        <f t="shared" si="4174"/>
        <v>4800</v>
      </c>
      <c r="CO966" s="542" t="str">
        <f t="shared" si="4168"/>
        <v/>
      </c>
      <c r="CP966" s="543" t="str">
        <f t="shared" si="4168"/>
        <v/>
      </c>
      <c r="CQ966" s="543">
        <f t="shared" si="4168"/>
        <v>0</v>
      </c>
      <c r="CR966" s="543">
        <f t="shared" si="4168"/>
        <v>0</v>
      </c>
      <c r="CS966" s="543">
        <f t="shared" si="4168"/>
        <v>0</v>
      </c>
      <c r="CT966" s="543">
        <f t="shared" si="4168"/>
        <v>0</v>
      </c>
      <c r="CU966" s="544">
        <f t="shared" si="4168"/>
        <v>0</v>
      </c>
      <c r="CV966" s="544">
        <f t="shared" si="4168"/>
        <v>0</v>
      </c>
      <c r="CW966" s="544">
        <f t="shared" si="4168"/>
        <v>0</v>
      </c>
      <c r="CX966" s="543">
        <f t="shared" si="4169"/>
        <v>0</v>
      </c>
      <c r="CY966" s="543">
        <f t="shared" si="4169"/>
        <v>0</v>
      </c>
      <c r="CZ966" s="543">
        <f t="shared" si="4169"/>
        <v>0</v>
      </c>
      <c r="DA966" s="543">
        <f t="shared" si="4169"/>
        <v>4800</v>
      </c>
      <c r="DB966" s="543" t="str">
        <f t="shared" si="4169"/>
        <v/>
      </c>
      <c r="DC966" s="542" t="str">
        <f t="shared" si="4169"/>
        <v/>
      </c>
      <c r="DD966" s="541" t="str">
        <f t="shared" si="4169"/>
        <v/>
      </c>
      <c r="DE966" s="645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9"/>
      <c r="DR966" s="476"/>
    </row>
    <row r="967" spans="1:122" s="478" customFormat="1" ht="15.75" customHeight="1">
      <c r="A967" s="610" t="str">
        <f>A715</f>
        <v>Domestic work cash income -- see Data2</v>
      </c>
      <c r="B967" s="789">
        <f t="shared" ref="B967:R967" si="4175">SUM(B720)</f>
        <v>0</v>
      </c>
      <c r="C967" s="789">
        <f t="shared" si="4175"/>
        <v>0</v>
      </c>
      <c r="D967" s="789">
        <f t="shared" si="4175"/>
        <v>0</v>
      </c>
      <c r="E967" s="789">
        <f t="shared" si="4175"/>
        <v>0</v>
      </c>
      <c r="F967" s="789">
        <f t="shared" si="4175"/>
        <v>0</v>
      </c>
      <c r="G967" s="789">
        <f t="shared" si="4175"/>
        <v>0</v>
      </c>
      <c r="H967" s="789">
        <f t="shared" si="4175"/>
        <v>0</v>
      </c>
      <c r="I967" s="789">
        <f t="shared" si="4175"/>
        <v>0</v>
      </c>
      <c r="J967" s="789">
        <f t="shared" si="4175"/>
        <v>0</v>
      </c>
      <c r="K967" s="789">
        <f t="shared" si="4175"/>
        <v>0</v>
      </c>
      <c r="L967" s="789">
        <f t="shared" si="4175"/>
        <v>0</v>
      </c>
      <c r="M967" s="789">
        <f t="shared" si="4175"/>
        <v>0</v>
      </c>
      <c r="N967" s="789">
        <f t="shared" si="4175"/>
        <v>0</v>
      </c>
      <c r="O967" s="789">
        <f t="shared" si="4175"/>
        <v>0</v>
      </c>
      <c r="P967" s="789">
        <f t="shared" si="4175"/>
        <v>0</v>
      </c>
      <c r="Q967" s="789">
        <f t="shared" si="4175"/>
        <v>0</v>
      </c>
      <c r="R967" s="789">
        <f t="shared" si="4175"/>
        <v>0</v>
      </c>
      <c r="S967" s="788"/>
      <c r="T967" s="789">
        <f t="shared" ref="T967:AD967" si="4176">SUM(T720)</f>
        <v>0</v>
      </c>
      <c r="U967" s="789">
        <f t="shared" si="4176"/>
        <v>0</v>
      </c>
      <c r="V967" s="789">
        <f t="shared" si="4176"/>
        <v>0</v>
      </c>
      <c r="W967" s="789">
        <f t="shared" si="4176"/>
        <v>0</v>
      </c>
      <c r="X967" s="789">
        <f t="shared" si="4176"/>
        <v>0</v>
      </c>
      <c r="Y967" s="789">
        <f t="shared" si="4176"/>
        <v>0</v>
      </c>
      <c r="Z967" s="789">
        <f t="shared" si="4176"/>
        <v>0</v>
      </c>
      <c r="AA967" s="789">
        <f t="shared" si="4176"/>
        <v>0</v>
      </c>
      <c r="AB967" s="789">
        <f t="shared" si="4176"/>
        <v>0</v>
      </c>
      <c r="AC967" s="789">
        <f t="shared" si="4176"/>
        <v>0</v>
      </c>
      <c r="AD967" s="789">
        <f t="shared" si="4176"/>
        <v>0</v>
      </c>
      <c r="AE967" s="789"/>
      <c r="AF967" s="789"/>
      <c r="AG967" s="789"/>
      <c r="AH967" s="789"/>
      <c r="AI967" s="789"/>
      <c r="AJ967" s="789"/>
      <c r="AK967" s="788"/>
      <c r="AL967" s="789">
        <f t="shared" ref="AL967:AV967" si="4177">SUM(AL720)</f>
        <v>0</v>
      </c>
      <c r="AM967" s="789">
        <f t="shared" si="4177"/>
        <v>0</v>
      </c>
      <c r="AN967" s="789">
        <f t="shared" si="4177"/>
        <v>0</v>
      </c>
      <c r="AO967" s="789">
        <f t="shared" si="4177"/>
        <v>0</v>
      </c>
      <c r="AP967" s="789">
        <f t="shared" si="4177"/>
        <v>0</v>
      </c>
      <c r="AQ967" s="789">
        <f t="shared" si="4177"/>
        <v>0</v>
      </c>
      <c r="AR967" s="789">
        <f t="shared" si="4177"/>
        <v>0</v>
      </c>
      <c r="AS967" s="789">
        <f t="shared" si="4177"/>
        <v>0</v>
      </c>
      <c r="AT967" s="789">
        <f t="shared" si="4177"/>
        <v>0</v>
      </c>
      <c r="AU967" s="789">
        <f t="shared" si="4177"/>
        <v>0</v>
      </c>
      <c r="AV967" s="789">
        <f t="shared" si="4177"/>
        <v>0</v>
      </c>
      <c r="AW967" s="789"/>
      <c r="AX967" s="789"/>
      <c r="AY967" s="789"/>
      <c r="AZ967" s="789"/>
      <c r="BA967" s="789"/>
      <c r="BB967" s="789"/>
      <c r="BC967" s="788"/>
      <c r="BD967" s="789">
        <f t="shared" ref="BD967:BN967" si="4178">SUM(BD720)</f>
        <v>0</v>
      </c>
      <c r="BE967" s="789">
        <f t="shared" si="4178"/>
        <v>0</v>
      </c>
      <c r="BF967" s="789">
        <f t="shared" si="4178"/>
        <v>0</v>
      </c>
      <c r="BG967" s="789">
        <f t="shared" si="4178"/>
        <v>0</v>
      </c>
      <c r="BH967" s="789">
        <f t="shared" si="4178"/>
        <v>0</v>
      </c>
      <c r="BI967" s="789">
        <f t="shared" si="4178"/>
        <v>0</v>
      </c>
      <c r="BJ967" s="789">
        <f t="shared" si="4178"/>
        <v>0</v>
      </c>
      <c r="BK967" s="789">
        <f t="shared" si="4178"/>
        <v>0</v>
      </c>
      <c r="BL967" s="789">
        <f t="shared" si="4178"/>
        <v>0</v>
      </c>
      <c r="BM967" s="789">
        <f t="shared" si="4178"/>
        <v>0</v>
      </c>
      <c r="BN967" s="789">
        <f t="shared" si="4178"/>
        <v>0</v>
      </c>
      <c r="BO967" s="789"/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2">
        <f t="shared" si="4174"/>
        <v>0</v>
      </c>
      <c r="CF967" s="1322">
        <f t="shared" si="4174"/>
        <v>0</v>
      </c>
      <c r="CG967" s="1322">
        <f t="shared" si="4174"/>
        <v>0</v>
      </c>
      <c r="CH967" s="1322">
        <f t="shared" si="4174"/>
        <v>0</v>
      </c>
      <c r="CI967" s="1323">
        <f t="shared" si="4174"/>
        <v>0</v>
      </c>
      <c r="CJ967" s="1322">
        <f t="shared" si="4174"/>
        <v>0</v>
      </c>
      <c r="CK967" s="1322">
        <f t="shared" si="4174"/>
        <v>0</v>
      </c>
      <c r="CL967" s="1322">
        <f t="shared" si="4174"/>
        <v>0</v>
      </c>
      <c r="CM967" s="1322">
        <f t="shared" si="4174"/>
        <v>0</v>
      </c>
      <c r="CN967" s="1321">
        <f t="shared" si="4174"/>
        <v>0</v>
      </c>
      <c r="CO967" s="542" t="str">
        <f t="shared" si="4168"/>
        <v/>
      </c>
      <c r="CP967" s="543" t="str">
        <f t="shared" si="4168"/>
        <v/>
      </c>
      <c r="CQ967" s="543">
        <f t="shared" si="4168"/>
        <v>0</v>
      </c>
      <c r="CR967" s="543">
        <f t="shared" si="4168"/>
        <v>0</v>
      </c>
      <c r="CS967" s="543">
        <f t="shared" si="4168"/>
        <v>0</v>
      </c>
      <c r="CT967" s="543">
        <f t="shared" si="4168"/>
        <v>0</v>
      </c>
      <c r="CU967" s="544">
        <f t="shared" si="4168"/>
        <v>0</v>
      </c>
      <c r="CV967" s="544">
        <f t="shared" si="4168"/>
        <v>0</v>
      </c>
      <c r="CW967" s="544">
        <f t="shared" si="4168"/>
        <v>0</v>
      </c>
      <c r="CX967" s="543">
        <f t="shared" si="4169"/>
        <v>0</v>
      </c>
      <c r="CY967" s="543">
        <f t="shared" si="4169"/>
        <v>0</v>
      </c>
      <c r="CZ967" s="543">
        <f t="shared" si="4169"/>
        <v>0</v>
      </c>
      <c r="DA967" s="543">
        <f t="shared" si="4169"/>
        <v>0</v>
      </c>
      <c r="DB967" s="543" t="str">
        <f t="shared" si="4169"/>
        <v/>
      </c>
      <c r="DC967" s="542" t="str">
        <f t="shared" si="4169"/>
        <v/>
      </c>
      <c r="DD967" s="541" t="str">
        <f t="shared" si="4169"/>
        <v/>
      </c>
      <c r="DE967" s="645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9"/>
      <c r="DR967" s="476"/>
    </row>
    <row r="968" spans="1:122" s="478" customFormat="1" ht="15.75" customHeight="1">
      <c r="A968" s="797" t="s">
        <v>406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7"/>
      <c r="CE968" s="1338"/>
      <c r="CF968" s="1338"/>
      <c r="CG968" s="1338"/>
      <c r="CH968" s="1338"/>
      <c r="CI968" s="1338"/>
      <c r="CJ968" s="1338"/>
      <c r="CK968" s="1338"/>
      <c r="CL968" s="1338"/>
      <c r="CM968" s="1338"/>
      <c r="CN968" s="1337"/>
      <c r="CO968" s="62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45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9"/>
      <c r="DR968" s="476"/>
    </row>
    <row r="969" spans="1:122" s="478" customFormat="1" ht="15.75" customHeight="1">
      <c r="A969" s="610" t="str">
        <f>A721</f>
        <v>Labour migration: no. people per HH</v>
      </c>
      <c r="B969" s="789">
        <f t="shared" ref="B969:R969" si="4179">SUM(B724)</f>
        <v>0</v>
      </c>
      <c r="C969" s="789">
        <f t="shared" si="4179"/>
        <v>0</v>
      </c>
      <c r="D969" s="789">
        <f t="shared" si="4179"/>
        <v>0</v>
      </c>
      <c r="E969" s="789">
        <f t="shared" si="4179"/>
        <v>0</v>
      </c>
      <c r="F969" s="789">
        <f t="shared" si="4179"/>
        <v>0</v>
      </c>
      <c r="G969" s="789">
        <f t="shared" si="4179"/>
        <v>0</v>
      </c>
      <c r="H969" s="789">
        <f t="shared" si="4179"/>
        <v>0</v>
      </c>
      <c r="I969" s="789">
        <f t="shared" si="4179"/>
        <v>0</v>
      </c>
      <c r="J969" s="789">
        <f t="shared" si="4179"/>
        <v>0</v>
      </c>
      <c r="K969" s="789">
        <f t="shared" si="4179"/>
        <v>0</v>
      </c>
      <c r="L969" s="789">
        <f t="shared" si="4179"/>
        <v>0</v>
      </c>
      <c r="M969" s="789">
        <f t="shared" si="4179"/>
        <v>0</v>
      </c>
      <c r="N969" s="789">
        <f t="shared" si="4179"/>
        <v>0</v>
      </c>
      <c r="O969" s="789">
        <f t="shared" si="4179"/>
        <v>0</v>
      </c>
      <c r="P969" s="789">
        <f t="shared" si="4179"/>
        <v>0</v>
      </c>
      <c r="Q969" s="789">
        <f t="shared" si="4179"/>
        <v>0</v>
      </c>
      <c r="R969" s="789">
        <f t="shared" si="4179"/>
        <v>0</v>
      </c>
      <c r="S969" s="788"/>
      <c r="T969" s="789">
        <f t="shared" ref="T969:AD969" si="4180">SUM(T724)</f>
        <v>0</v>
      </c>
      <c r="U969" s="789">
        <f t="shared" si="4180"/>
        <v>0</v>
      </c>
      <c r="V969" s="789">
        <f t="shared" si="4180"/>
        <v>0</v>
      </c>
      <c r="W969" s="789">
        <f t="shared" si="4180"/>
        <v>0</v>
      </c>
      <c r="X969" s="789">
        <f t="shared" si="4180"/>
        <v>0</v>
      </c>
      <c r="Y969" s="789">
        <f t="shared" si="4180"/>
        <v>0</v>
      </c>
      <c r="Z969" s="789">
        <f t="shared" si="4180"/>
        <v>0</v>
      </c>
      <c r="AA969" s="789">
        <f t="shared" si="4180"/>
        <v>0</v>
      </c>
      <c r="AB969" s="789">
        <f t="shared" si="4180"/>
        <v>0</v>
      </c>
      <c r="AC969" s="789">
        <f t="shared" si="4180"/>
        <v>0</v>
      </c>
      <c r="AD969" s="789">
        <f t="shared" si="4180"/>
        <v>0</v>
      </c>
      <c r="AE969" s="789"/>
      <c r="AF969" s="789"/>
      <c r="AG969" s="789"/>
      <c r="AH969" s="789"/>
      <c r="AI969" s="789"/>
      <c r="AJ969" s="789"/>
      <c r="AK969" s="788"/>
      <c r="AL969" s="789">
        <f t="shared" ref="AL969:AV969" si="4181">SUM(AL724)</f>
        <v>0</v>
      </c>
      <c r="AM969" s="789">
        <f t="shared" si="4181"/>
        <v>0</v>
      </c>
      <c r="AN969" s="789">
        <f t="shared" si="4181"/>
        <v>0</v>
      </c>
      <c r="AO969" s="789">
        <f t="shared" si="4181"/>
        <v>0</v>
      </c>
      <c r="AP969" s="789">
        <f t="shared" si="4181"/>
        <v>0</v>
      </c>
      <c r="AQ969" s="789">
        <f t="shared" si="4181"/>
        <v>0</v>
      </c>
      <c r="AR969" s="789">
        <f t="shared" si="4181"/>
        <v>0</v>
      </c>
      <c r="AS969" s="789">
        <f t="shared" si="4181"/>
        <v>0</v>
      </c>
      <c r="AT969" s="789">
        <f t="shared" si="4181"/>
        <v>0</v>
      </c>
      <c r="AU969" s="789">
        <f t="shared" si="4181"/>
        <v>0</v>
      </c>
      <c r="AV969" s="789">
        <f t="shared" si="4181"/>
        <v>0</v>
      </c>
      <c r="AW969" s="789"/>
      <c r="AX969" s="789"/>
      <c r="AY969" s="789"/>
      <c r="AZ969" s="789"/>
      <c r="BA969" s="789"/>
      <c r="BB969" s="789"/>
      <c r="BC969" s="788"/>
      <c r="BD969" s="789">
        <f t="shared" ref="BD969:BN969" si="4182">SUM(BD724)</f>
        <v>0</v>
      </c>
      <c r="BE969" s="789">
        <f t="shared" si="4182"/>
        <v>0</v>
      </c>
      <c r="BF969" s="789">
        <f t="shared" si="4182"/>
        <v>0</v>
      </c>
      <c r="BG969" s="789">
        <f t="shared" si="4182"/>
        <v>0</v>
      </c>
      <c r="BH969" s="789">
        <f t="shared" si="4182"/>
        <v>0</v>
      </c>
      <c r="BI969" s="789">
        <f t="shared" si="4182"/>
        <v>0</v>
      </c>
      <c r="BJ969" s="789">
        <f t="shared" si="4182"/>
        <v>0</v>
      </c>
      <c r="BK969" s="789">
        <f t="shared" si="4182"/>
        <v>0</v>
      </c>
      <c r="BL969" s="789">
        <f t="shared" si="4182"/>
        <v>0</v>
      </c>
      <c r="BM969" s="789">
        <f t="shared" si="4182"/>
        <v>0</v>
      </c>
      <c r="BN969" s="789">
        <f t="shared" si="4182"/>
        <v>0</v>
      </c>
      <c r="BO969" s="789"/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321">
        <f t="shared" ref="CD969:CN970" si="418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2">
        <f t="shared" si="4183"/>
        <v>0</v>
      </c>
      <c r="CF969" s="1322">
        <f t="shared" si="4183"/>
        <v>0</v>
      </c>
      <c r="CG969" s="1322">
        <f t="shared" si="4183"/>
        <v>0</v>
      </c>
      <c r="CH969" s="1322">
        <f t="shared" si="4183"/>
        <v>0</v>
      </c>
      <c r="CI969" s="1323">
        <f t="shared" si="4183"/>
        <v>0</v>
      </c>
      <c r="CJ969" s="1322">
        <f t="shared" si="4183"/>
        <v>0</v>
      </c>
      <c r="CK969" s="1322">
        <f t="shared" si="4183"/>
        <v>0</v>
      </c>
      <c r="CL969" s="1322">
        <f t="shared" si="4183"/>
        <v>0</v>
      </c>
      <c r="CM969" s="1322">
        <f t="shared" si="4183"/>
        <v>0</v>
      </c>
      <c r="CN969" s="1321">
        <f t="shared" si="4183"/>
        <v>0</v>
      </c>
      <c r="CO969" s="542" t="str">
        <f t="shared" ref="CO969:CW970" si="4184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4"/>
        <v/>
      </c>
      <c r="CQ969" s="543">
        <f t="shared" si="4184"/>
        <v>0</v>
      </c>
      <c r="CR969" s="543">
        <f t="shared" si="4184"/>
        <v>0</v>
      </c>
      <c r="CS969" s="543">
        <f t="shared" si="4184"/>
        <v>0</v>
      </c>
      <c r="CT969" s="543">
        <f t="shared" si="4184"/>
        <v>0</v>
      </c>
      <c r="CU969" s="544">
        <f t="shared" si="4184"/>
        <v>0</v>
      </c>
      <c r="CV969" s="544">
        <f t="shared" si="4184"/>
        <v>0</v>
      </c>
      <c r="CW969" s="544">
        <f t="shared" si="4184"/>
        <v>0</v>
      </c>
      <c r="CX969" s="543">
        <f t="shared" ref="CX969:DD970" si="418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5"/>
        <v>0</v>
      </c>
      <c r="CZ969" s="543">
        <f t="shared" si="4185"/>
        <v>0</v>
      </c>
      <c r="DA969" s="543">
        <f t="shared" si="4185"/>
        <v>0</v>
      </c>
      <c r="DB969" s="543" t="str">
        <f t="shared" si="4185"/>
        <v/>
      </c>
      <c r="DC969" s="542" t="str">
        <f t="shared" si="4185"/>
        <v/>
      </c>
      <c r="DD969" s="541" t="str">
        <f t="shared" si="4185"/>
        <v/>
      </c>
      <c r="DE969" s="645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9"/>
      <c r="DR969" s="476"/>
    </row>
    <row r="970" spans="1:122" s="478" customFormat="1" ht="15.75" customHeight="1">
      <c r="A970" s="610" t="str">
        <f>A733</f>
        <v>Formal Employment (conservancies, etc.)</v>
      </c>
      <c r="B970" s="789">
        <f t="shared" ref="B970:R970" si="4186">SUM(B737)</f>
        <v>0</v>
      </c>
      <c r="C970" s="789">
        <f t="shared" si="4186"/>
        <v>0</v>
      </c>
      <c r="D970" s="789">
        <f t="shared" si="4186"/>
        <v>0</v>
      </c>
      <c r="E970" s="789">
        <f t="shared" si="4186"/>
        <v>0</v>
      </c>
      <c r="F970" s="789">
        <f t="shared" si="4186"/>
        <v>0</v>
      </c>
      <c r="G970" s="789">
        <f t="shared" si="4186"/>
        <v>0</v>
      </c>
      <c r="H970" s="789">
        <f t="shared" si="4186"/>
        <v>0</v>
      </c>
      <c r="I970" s="789">
        <f t="shared" si="4186"/>
        <v>0</v>
      </c>
      <c r="J970" s="789">
        <f t="shared" si="4186"/>
        <v>0</v>
      </c>
      <c r="K970" s="789">
        <f t="shared" si="4186"/>
        <v>0</v>
      </c>
      <c r="L970" s="789">
        <f t="shared" si="4186"/>
        <v>0</v>
      </c>
      <c r="M970" s="789">
        <f t="shared" si="4186"/>
        <v>0</v>
      </c>
      <c r="N970" s="789">
        <f t="shared" si="4186"/>
        <v>0</v>
      </c>
      <c r="O970" s="789">
        <f t="shared" si="4186"/>
        <v>0</v>
      </c>
      <c r="P970" s="789">
        <f t="shared" si="4186"/>
        <v>0</v>
      </c>
      <c r="Q970" s="789">
        <f t="shared" si="4186"/>
        <v>0</v>
      </c>
      <c r="R970" s="789">
        <f t="shared" si="4186"/>
        <v>0</v>
      </c>
      <c r="S970" s="788"/>
      <c r="T970" s="789">
        <f t="shared" ref="T970:AD970" si="4187">SUM(T737)</f>
        <v>0</v>
      </c>
      <c r="U970" s="789">
        <f t="shared" si="4187"/>
        <v>0</v>
      </c>
      <c r="V970" s="789">
        <f t="shared" si="4187"/>
        <v>0</v>
      </c>
      <c r="W970" s="789">
        <f t="shared" si="4187"/>
        <v>0</v>
      </c>
      <c r="X970" s="789">
        <f t="shared" si="4187"/>
        <v>0</v>
      </c>
      <c r="Y970" s="789">
        <f t="shared" si="4187"/>
        <v>0</v>
      </c>
      <c r="Z970" s="789">
        <f t="shared" si="4187"/>
        <v>0</v>
      </c>
      <c r="AA970" s="789">
        <f t="shared" si="4187"/>
        <v>0</v>
      </c>
      <c r="AB970" s="789">
        <f t="shared" si="4187"/>
        <v>0</v>
      </c>
      <c r="AC970" s="789">
        <f t="shared" si="4187"/>
        <v>0</v>
      </c>
      <c r="AD970" s="789">
        <f t="shared" si="4187"/>
        <v>0</v>
      </c>
      <c r="AE970" s="789"/>
      <c r="AF970" s="789"/>
      <c r="AG970" s="789"/>
      <c r="AH970" s="789"/>
      <c r="AI970" s="789"/>
      <c r="AJ970" s="789"/>
      <c r="AK970" s="788"/>
      <c r="AL970" s="789">
        <f t="shared" ref="AL970:AV970" si="4188">SUM(AL737)</f>
        <v>0</v>
      </c>
      <c r="AM970" s="789">
        <f t="shared" si="4188"/>
        <v>0</v>
      </c>
      <c r="AN970" s="789">
        <f t="shared" si="4188"/>
        <v>25200</v>
      </c>
      <c r="AO970" s="789">
        <f t="shared" si="4188"/>
        <v>0</v>
      </c>
      <c r="AP970" s="789">
        <f t="shared" si="4188"/>
        <v>0</v>
      </c>
      <c r="AQ970" s="789">
        <f t="shared" si="4188"/>
        <v>0</v>
      </c>
      <c r="AR970" s="789">
        <f t="shared" si="4188"/>
        <v>0</v>
      </c>
      <c r="AS970" s="789">
        <f t="shared" si="4188"/>
        <v>0</v>
      </c>
      <c r="AT970" s="789">
        <f t="shared" si="4188"/>
        <v>0</v>
      </c>
      <c r="AU970" s="789">
        <f t="shared" si="4188"/>
        <v>0</v>
      </c>
      <c r="AV970" s="789">
        <f t="shared" si="4188"/>
        <v>0</v>
      </c>
      <c r="AW970" s="789"/>
      <c r="AX970" s="789"/>
      <c r="AY970" s="789"/>
      <c r="AZ970" s="789"/>
      <c r="BA970" s="789"/>
      <c r="BB970" s="789"/>
      <c r="BC970" s="788"/>
      <c r="BD970" s="789">
        <f t="shared" ref="BD970:BN970" si="4189">SUM(BD737)</f>
        <v>48000</v>
      </c>
      <c r="BE970" s="789">
        <f t="shared" si="4189"/>
        <v>60000</v>
      </c>
      <c r="BF970" s="789">
        <f t="shared" si="4189"/>
        <v>84000</v>
      </c>
      <c r="BG970" s="789">
        <f t="shared" si="4189"/>
        <v>48000</v>
      </c>
      <c r="BH970" s="789">
        <f t="shared" si="4189"/>
        <v>144000</v>
      </c>
      <c r="BI970" s="789">
        <f t="shared" si="4189"/>
        <v>60000</v>
      </c>
      <c r="BJ970" s="789">
        <f t="shared" si="4189"/>
        <v>48000</v>
      </c>
      <c r="BK970" s="789">
        <f t="shared" si="4189"/>
        <v>55200</v>
      </c>
      <c r="BL970" s="789">
        <f t="shared" si="4189"/>
        <v>54000</v>
      </c>
      <c r="BM970" s="789">
        <f t="shared" si="4189"/>
        <v>60000</v>
      </c>
      <c r="BN970" s="789">
        <f t="shared" si="4189"/>
        <v>60000</v>
      </c>
      <c r="BO970" s="789"/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321">
        <f t="shared" si="4183"/>
        <v>48000</v>
      </c>
      <c r="CE970" s="1322">
        <f t="shared" ref="CE970:CN970" si="419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48000</v>
      </c>
      <c r="CF970" s="1322">
        <f t="shared" si="4190"/>
        <v>48000</v>
      </c>
      <c r="CG970" s="1322">
        <f t="shared" si="4190"/>
        <v>54000</v>
      </c>
      <c r="CH970" s="1322">
        <f t="shared" si="4190"/>
        <v>55200</v>
      </c>
      <c r="CI970" s="1323">
        <f t="shared" si="4190"/>
        <v>60000</v>
      </c>
      <c r="CJ970" s="1322">
        <f t="shared" si="4190"/>
        <v>60000</v>
      </c>
      <c r="CK970" s="1322">
        <f t="shared" si="4190"/>
        <v>60000</v>
      </c>
      <c r="CL970" s="1322">
        <f t="shared" si="4190"/>
        <v>60000</v>
      </c>
      <c r="CM970" s="1322">
        <f t="shared" si="4190"/>
        <v>84000</v>
      </c>
      <c r="CN970" s="1321">
        <f t="shared" si="4190"/>
        <v>144000</v>
      </c>
      <c r="CO970" s="542" t="str">
        <f t="shared" si="4184"/>
        <v/>
      </c>
      <c r="CP970" s="543" t="str">
        <f t="shared" si="4184"/>
        <v/>
      </c>
      <c r="CQ970" s="543">
        <f t="shared" si="4184"/>
        <v>48000</v>
      </c>
      <c r="CR970" s="543">
        <f t="shared" si="4184"/>
        <v>48000</v>
      </c>
      <c r="CS970" s="543">
        <f t="shared" si="4184"/>
        <v>48000</v>
      </c>
      <c r="CT970" s="543">
        <f t="shared" si="4184"/>
        <v>54000</v>
      </c>
      <c r="CU970" s="544">
        <f t="shared" si="4184"/>
        <v>55200</v>
      </c>
      <c r="CV970" s="544">
        <f t="shared" si="4184"/>
        <v>60000</v>
      </c>
      <c r="CW970" s="544">
        <f t="shared" si="4184"/>
        <v>60000</v>
      </c>
      <c r="CX970" s="543">
        <f t="shared" si="4185"/>
        <v>60000</v>
      </c>
      <c r="CY970" s="543">
        <f t="shared" si="4185"/>
        <v>60000</v>
      </c>
      <c r="CZ970" s="543">
        <f t="shared" si="4185"/>
        <v>84000</v>
      </c>
      <c r="DA970" s="543">
        <f t="shared" si="4185"/>
        <v>144000</v>
      </c>
      <c r="DB970" s="543" t="str">
        <f t="shared" si="4185"/>
        <v/>
      </c>
      <c r="DC970" s="542" t="str">
        <f t="shared" si="4185"/>
        <v/>
      </c>
      <c r="DD970" s="541" t="str">
        <f t="shared" si="4185"/>
        <v/>
      </c>
      <c r="DE970" s="645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9"/>
      <c r="DR970" s="476"/>
    </row>
    <row r="971" spans="1:122" s="478" customFormat="1" ht="15.75" customHeight="1">
      <c r="A971" s="810" t="s">
        <v>407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7"/>
      <c r="CE971" s="1328"/>
      <c r="CF971" s="1328"/>
      <c r="CG971" s="1328"/>
      <c r="CH971" s="1328"/>
      <c r="CI971" s="1328"/>
      <c r="CJ971" s="1328"/>
      <c r="CK971" s="1328"/>
      <c r="CL971" s="1328"/>
      <c r="CM971" s="1328"/>
      <c r="CN971" s="1327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9"/>
      <c r="DR971" s="476"/>
    </row>
    <row r="972" spans="1:122" s="478" customFormat="1" ht="15.75" customHeight="1">
      <c r="A972" s="610" t="str">
        <f>A728</f>
        <v>Firewood: no. people per HH</v>
      </c>
      <c r="B972" s="789">
        <f t="shared" ref="B972:R972" si="4191">SUM(B732)</f>
        <v>0</v>
      </c>
      <c r="C972" s="789">
        <f t="shared" si="4191"/>
        <v>0</v>
      </c>
      <c r="D972" s="789">
        <f t="shared" si="4191"/>
        <v>0</v>
      </c>
      <c r="E972" s="789">
        <f t="shared" si="4191"/>
        <v>0</v>
      </c>
      <c r="F972" s="789">
        <f t="shared" si="4191"/>
        <v>0</v>
      </c>
      <c r="G972" s="789">
        <f t="shared" si="4191"/>
        <v>0</v>
      </c>
      <c r="H972" s="789">
        <f t="shared" si="4191"/>
        <v>0</v>
      </c>
      <c r="I972" s="789">
        <f t="shared" si="4191"/>
        <v>0</v>
      </c>
      <c r="J972" s="789">
        <f t="shared" si="4191"/>
        <v>0</v>
      </c>
      <c r="K972" s="789">
        <f t="shared" si="4191"/>
        <v>0</v>
      </c>
      <c r="L972" s="789">
        <f t="shared" si="4191"/>
        <v>0</v>
      </c>
      <c r="M972" s="789">
        <f t="shared" si="4191"/>
        <v>0</v>
      </c>
      <c r="N972" s="789">
        <f t="shared" si="4191"/>
        <v>0</v>
      </c>
      <c r="O972" s="789">
        <f t="shared" si="4191"/>
        <v>0</v>
      </c>
      <c r="P972" s="789">
        <f t="shared" si="4191"/>
        <v>0</v>
      </c>
      <c r="Q972" s="789">
        <f t="shared" si="4191"/>
        <v>0</v>
      </c>
      <c r="R972" s="789">
        <f t="shared" si="4191"/>
        <v>0</v>
      </c>
      <c r="S972" s="788"/>
      <c r="T972" s="789">
        <f t="shared" ref="T972:AD972" si="4192">SUM(T732)</f>
        <v>0</v>
      </c>
      <c r="U972" s="789">
        <f t="shared" si="4192"/>
        <v>0</v>
      </c>
      <c r="V972" s="789">
        <f t="shared" si="4192"/>
        <v>0</v>
      </c>
      <c r="W972" s="789">
        <f t="shared" si="4192"/>
        <v>0</v>
      </c>
      <c r="X972" s="789">
        <f t="shared" si="4192"/>
        <v>0</v>
      </c>
      <c r="Y972" s="789">
        <f t="shared" si="4192"/>
        <v>0</v>
      </c>
      <c r="Z972" s="789">
        <f t="shared" si="4192"/>
        <v>0</v>
      </c>
      <c r="AA972" s="789">
        <f t="shared" si="4192"/>
        <v>0</v>
      </c>
      <c r="AB972" s="789">
        <f t="shared" si="4192"/>
        <v>0</v>
      </c>
      <c r="AC972" s="789">
        <f t="shared" si="4192"/>
        <v>0</v>
      </c>
      <c r="AD972" s="789">
        <f t="shared" si="4192"/>
        <v>0</v>
      </c>
      <c r="AE972" s="789"/>
      <c r="AF972" s="789"/>
      <c r="AG972" s="789"/>
      <c r="AH972" s="789"/>
      <c r="AI972" s="789"/>
      <c r="AJ972" s="789"/>
      <c r="AK972" s="788"/>
      <c r="AL972" s="789">
        <f t="shared" ref="AL972:AV972" si="4193">SUM(AL732)</f>
        <v>0</v>
      </c>
      <c r="AM972" s="789">
        <f t="shared" si="4193"/>
        <v>0</v>
      </c>
      <c r="AN972" s="789">
        <f t="shared" si="4193"/>
        <v>0</v>
      </c>
      <c r="AO972" s="789">
        <f t="shared" si="4193"/>
        <v>0</v>
      </c>
      <c r="AP972" s="789">
        <f t="shared" si="4193"/>
        <v>0</v>
      </c>
      <c r="AQ972" s="789">
        <f t="shared" si="4193"/>
        <v>0</v>
      </c>
      <c r="AR972" s="789">
        <f t="shared" si="4193"/>
        <v>0</v>
      </c>
      <c r="AS972" s="789">
        <f t="shared" si="4193"/>
        <v>0</v>
      </c>
      <c r="AT972" s="789">
        <f t="shared" si="4193"/>
        <v>0</v>
      </c>
      <c r="AU972" s="789">
        <f t="shared" si="4193"/>
        <v>0</v>
      </c>
      <c r="AV972" s="789">
        <f t="shared" si="4193"/>
        <v>0</v>
      </c>
      <c r="AW972" s="789"/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N972" si="4194">SUM(BJ732)</f>
        <v>0</v>
      </c>
      <c r="BK972" s="789">
        <f t="shared" si="4194"/>
        <v>0</v>
      </c>
      <c r="BL972" s="789">
        <f t="shared" si="4194"/>
        <v>0</v>
      </c>
      <c r="BM972" s="789">
        <f t="shared" si="4194"/>
        <v>0</v>
      </c>
      <c r="BN972" s="789">
        <f t="shared" si="4194"/>
        <v>0</v>
      </c>
      <c r="BO972" s="789"/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1" t="str">
        <f t="shared" ref="CD972:CN973" si="419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2">
        <f t="shared" si="4195"/>
        <v>0</v>
      </c>
      <c r="CF972" s="1322">
        <f t="shared" si="4195"/>
        <v>0</v>
      </c>
      <c r="CG972" s="1322">
        <f t="shared" si="4195"/>
        <v>0</v>
      </c>
      <c r="CH972" s="1322">
        <f t="shared" si="4195"/>
        <v>0</v>
      </c>
      <c r="CI972" s="1323">
        <f t="shared" si="4195"/>
        <v>0</v>
      </c>
      <c r="CJ972" s="1322">
        <f t="shared" si="4195"/>
        <v>0</v>
      </c>
      <c r="CK972" s="1322">
        <f t="shared" si="4195"/>
        <v>0</v>
      </c>
      <c r="CL972" s="1322">
        <f t="shared" si="4195"/>
        <v>0</v>
      </c>
      <c r="CM972" s="1322">
        <f t="shared" si="4195"/>
        <v>0</v>
      </c>
      <c r="CN972" s="1321" t="str">
        <f t="shared" si="4195"/>
        <v/>
      </c>
      <c r="CO972" s="542" t="str">
        <f t="shared" ref="CO972:CW973" si="4196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6"/>
        <v/>
      </c>
      <c r="CQ972" s="543" t="str">
        <f t="shared" si="4196"/>
        <v/>
      </c>
      <c r="CR972" s="543">
        <f t="shared" si="4196"/>
        <v>0</v>
      </c>
      <c r="CS972" s="543">
        <f t="shared" si="4196"/>
        <v>0</v>
      </c>
      <c r="CT972" s="543">
        <f t="shared" si="4196"/>
        <v>0</v>
      </c>
      <c r="CU972" s="544">
        <f t="shared" si="4196"/>
        <v>0</v>
      </c>
      <c r="CV972" s="544">
        <f t="shared" si="4196"/>
        <v>0</v>
      </c>
      <c r="CW972" s="544">
        <f t="shared" si="4196"/>
        <v>0</v>
      </c>
      <c r="CX972" s="543">
        <f t="shared" ref="CX972:DD973" si="419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197"/>
        <v>0</v>
      </c>
      <c r="CZ972" s="543">
        <f t="shared" si="4197"/>
        <v>0</v>
      </c>
      <c r="DA972" s="543" t="str">
        <f t="shared" si="4197"/>
        <v/>
      </c>
      <c r="DB972" s="543" t="str">
        <f t="shared" si="4197"/>
        <v/>
      </c>
      <c r="DC972" s="542" t="str">
        <f t="shared" si="4197"/>
        <v/>
      </c>
      <c r="DD972" s="541" t="str">
        <f t="shared" si="4197"/>
        <v/>
      </c>
      <c r="DE972" s="645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9"/>
      <c r="DR972" s="476"/>
    </row>
    <row r="973" spans="1:122" s="478" customFormat="1" ht="15.75" customHeight="1">
      <c r="A973" s="610" t="str">
        <f>A750</f>
        <v>Self-employment -- see Data2</v>
      </c>
      <c r="B973" s="789">
        <f t="shared" ref="B973:R973" si="4198">SUM(B755)</f>
        <v>0</v>
      </c>
      <c r="C973" s="789">
        <f t="shared" si="4198"/>
        <v>0</v>
      </c>
      <c r="D973" s="789">
        <f t="shared" si="4198"/>
        <v>0</v>
      </c>
      <c r="E973" s="789">
        <f t="shared" si="4198"/>
        <v>0</v>
      </c>
      <c r="F973" s="789">
        <f t="shared" si="4198"/>
        <v>0</v>
      </c>
      <c r="G973" s="789">
        <f t="shared" si="4198"/>
        <v>0</v>
      </c>
      <c r="H973" s="789">
        <f t="shared" si="4198"/>
        <v>0</v>
      </c>
      <c r="I973" s="789">
        <f t="shared" si="4198"/>
        <v>0</v>
      </c>
      <c r="J973" s="789">
        <f t="shared" si="4198"/>
        <v>0</v>
      </c>
      <c r="K973" s="789">
        <f t="shared" si="4198"/>
        <v>0</v>
      </c>
      <c r="L973" s="789">
        <f t="shared" si="4198"/>
        <v>0</v>
      </c>
      <c r="M973" s="789">
        <f t="shared" si="4198"/>
        <v>0</v>
      </c>
      <c r="N973" s="789">
        <f t="shared" si="4198"/>
        <v>0</v>
      </c>
      <c r="O973" s="789">
        <f t="shared" si="4198"/>
        <v>0</v>
      </c>
      <c r="P973" s="789">
        <f t="shared" si="4198"/>
        <v>0</v>
      </c>
      <c r="Q973" s="789">
        <f t="shared" si="4198"/>
        <v>0</v>
      </c>
      <c r="R973" s="789">
        <f t="shared" si="4198"/>
        <v>0</v>
      </c>
      <c r="S973" s="788"/>
      <c r="T973" s="789">
        <f t="shared" ref="T973:AD973" si="4199">SUM(T755)</f>
        <v>0</v>
      </c>
      <c r="U973" s="789">
        <f t="shared" si="4199"/>
        <v>0</v>
      </c>
      <c r="V973" s="789">
        <f t="shared" si="4199"/>
        <v>0</v>
      </c>
      <c r="W973" s="789">
        <f t="shared" si="4199"/>
        <v>0</v>
      </c>
      <c r="X973" s="789">
        <f t="shared" si="4199"/>
        <v>0</v>
      </c>
      <c r="Y973" s="789">
        <f t="shared" si="4199"/>
        <v>0</v>
      </c>
      <c r="Z973" s="789">
        <f t="shared" si="4199"/>
        <v>0</v>
      </c>
      <c r="AA973" s="789">
        <f t="shared" si="4199"/>
        <v>0</v>
      </c>
      <c r="AB973" s="789">
        <f t="shared" si="4199"/>
        <v>0</v>
      </c>
      <c r="AC973" s="789">
        <f t="shared" si="4199"/>
        <v>0</v>
      </c>
      <c r="AD973" s="789">
        <f t="shared" si="4199"/>
        <v>0</v>
      </c>
      <c r="AE973" s="789"/>
      <c r="AF973" s="789"/>
      <c r="AG973" s="789"/>
      <c r="AH973" s="789"/>
      <c r="AI973" s="789"/>
      <c r="AJ973" s="789"/>
      <c r="AK973" s="788"/>
      <c r="AL973" s="789">
        <f t="shared" ref="AL973:AV973" si="4200">SUM(AL755)</f>
        <v>0</v>
      </c>
      <c r="AM973" s="789">
        <f t="shared" si="4200"/>
        <v>0</v>
      </c>
      <c r="AN973" s="789">
        <f t="shared" si="4200"/>
        <v>0</v>
      </c>
      <c r="AO973" s="789">
        <f t="shared" si="4200"/>
        <v>0</v>
      </c>
      <c r="AP973" s="789">
        <f t="shared" si="4200"/>
        <v>0</v>
      </c>
      <c r="AQ973" s="789">
        <f t="shared" si="4200"/>
        <v>0</v>
      </c>
      <c r="AR973" s="789">
        <f t="shared" si="4200"/>
        <v>0</v>
      </c>
      <c r="AS973" s="789">
        <f t="shared" si="4200"/>
        <v>0</v>
      </c>
      <c r="AT973" s="789">
        <f t="shared" si="4200"/>
        <v>0</v>
      </c>
      <c r="AU973" s="789">
        <f t="shared" si="4200"/>
        <v>0</v>
      </c>
      <c r="AV973" s="789">
        <f t="shared" si="4200"/>
        <v>0</v>
      </c>
      <c r="AW973" s="789"/>
      <c r="AX973" s="789"/>
      <c r="AY973" s="789"/>
      <c r="AZ973" s="789"/>
      <c r="BA973" s="789"/>
      <c r="BB973" s="789"/>
      <c r="BC973" s="788"/>
      <c r="BD973" s="789">
        <f>SUM(BD755)</f>
        <v>72000</v>
      </c>
      <c r="BE973" s="789">
        <f>SUM(BE755)</f>
        <v>36000</v>
      </c>
      <c r="BF973" s="789">
        <f>SUM(BF755)</f>
        <v>28800</v>
      </c>
      <c r="BG973" s="789">
        <f>SUM(BG755)</f>
        <v>36000</v>
      </c>
      <c r="BH973" s="789"/>
      <c r="BI973" s="789"/>
      <c r="BJ973" s="789">
        <f t="shared" ref="BJ973:BN973" si="4201">SUM(BJ755)</f>
        <v>24000</v>
      </c>
      <c r="BK973" s="789">
        <f t="shared" si="4201"/>
        <v>28800</v>
      </c>
      <c r="BL973" s="789">
        <f t="shared" si="4201"/>
        <v>21600</v>
      </c>
      <c r="BM973" s="789">
        <f t="shared" si="4201"/>
        <v>28800</v>
      </c>
      <c r="BN973" s="789">
        <f t="shared" si="4201"/>
        <v>45000</v>
      </c>
      <c r="BO973" s="789"/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321" t="str">
        <f t="shared" si="4195"/>
        <v/>
      </c>
      <c r="CE973" s="1322">
        <f t="shared" ref="CE973:CN973" si="420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21600</v>
      </c>
      <c r="CF973" s="1322">
        <f t="shared" si="4202"/>
        <v>24000</v>
      </c>
      <c r="CG973" s="1322">
        <f t="shared" si="4202"/>
        <v>28800</v>
      </c>
      <c r="CH973" s="1322">
        <f t="shared" si="4202"/>
        <v>28800</v>
      </c>
      <c r="CI973" s="1323">
        <f t="shared" si="4202"/>
        <v>28800</v>
      </c>
      <c r="CJ973" s="1322">
        <f t="shared" si="4202"/>
        <v>36000</v>
      </c>
      <c r="CK973" s="1322">
        <f t="shared" si="4202"/>
        <v>36000</v>
      </c>
      <c r="CL973" s="1322">
        <f t="shared" si="4202"/>
        <v>45000</v>
      </c>
      <c r="CM973" s="1322">
        <f t="shared" si="4202"/>
        <v>72000</v>
      </c>
      <c r="CN973" s="1321" t="str">
        <f t="shared" si="4202"/>
        <v/>
      </c>
      <c r="CO973" s="542" t="str">
        <f t="shared" si="4196"/>
        <v/>
      </c>
      <c r="CP973" s="543" t="str">
        <f t="shared" si="4196"/>
        <v/>
      </c>
      <c r="CQ973" s="543" t="str">
        <f t="shared" si="4196"/>
        <v/>
      </c>
      <c r="CR973" s="543">
        <f t="shared" si="4196"/>
        <v>21600</v>
      </c>
      <c r="CS973" s="543">
        <f t="shared" si="4196"/>
        <v>24000</v>
      </c>
      <c r="CT973" s="543">
        <f t="shared" si="4196"/>
        <v>28800</v>
      </c>
      <c r="CU973" s="544">
        <f t="shared" si="4196"/>
        <v>28800</v>
      </c>
      <c r="CV973" s="544">
        <f t="shared" si="4196"/>
        <v>28800</v>
      </c>
      <c r="CW973" s="544">
        <f t="shared" si="4196"/>
        <v>36000</v>
      </c>
      <c r="CX973" s="543">
        <f t="shared" si="4197"/>
        <v>36000</v>
      </c>
      <c r="CY973" s="543">
        <f t="shared" si="4197"/>
        <v>45000</v>
      </c>
      <c r="CZ973" s="543">
        <f t="shared" si="4197"/>
        <v>72000</v>
      </c>
      <c r="DA973" s="543" t="str">
        <f t="shared" si="4197"/>
        <v/>
      </c>
      <c r="DB973" s="543" t="str">
        <f t="shared" si="4197"/>
        <v/>
      </c>
      <c r="DC973" s="542" t="str">
        <f t="shared" si="4197"/>
        <v/>
      </c>
      <c r="DD973" s="541" t="str">
        <f t="shared" si="4197"/>
        <v/>
      </c>
      <c r="DE973" s="645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9"/>
      <c r="DR973" s="476"/>
    </row>
    <row r="974" spans="1:122" s="478" customFormat="1" ht="15.75" customHeight="1">
      <c r="A974" s="812" t="s">
        <v>408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7"/>
      <c r="CE974" s="1328"/>
      <c r="CF974" s="1328"/>
      <c r="CG974" s="1328"/>
      <c r="CH974" s="1328"/>
      <c r="CI974" s="1328"/>
      <c r="CJ974" s="1328"/>
      <c r="CK974" s="1328"/>
      <c r="CL974" s="1328"/>
      <c r="CM974" s="1328"/>
      <c r="CN974" s="1327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9"/>
      <c r="DR974" s="476"/>
    </row>
    <row r="975" spans="1:122" s="478" customFormat="1" ht="15.75" customHeight="1">
      <c r="A975" s="610" t="str">
        <f>A756</f>
        <v>Small business -- see Data2</v>
      </c>
      <c r="B975" s="789">
        <f t="shared" ref="B975:R975" si="4203">SUM(B760)</f>
        <v>0</v>
      </c>
      <c r="C975" s="789">
        <f t="shared" si="4203"/>
        <v>0</v>
      </c>
      <c r="D975" s="789">
        <f t="shared" si="4203"/>
        <v>0</v>
      </c>
      <c r="E975" s="789">
        <f t="shared" si="4203"/>
        <v>0</v>
      </c>
      <c r="F975" s="789">
        <f t="shared" si="4203"/>
        <v>0</v>
      </c>
      <c r="G975" s="789">
        <f t="shared" si="4203"/>
        <v>0</v>
      </c>
      <c r="H975" s="789">
        <f t="shared" si="4203"/>
        <v>0</v>
      </c>
      <c r="I975" s="789">
        <f t="shared" si="4203"/>
        <v>0</v>
      </c>
      <c r="J975" s="789">
        <f t="shared" si="4203"/>
        <v>0</v>
      </c>
      <c r="K975" s="789">
        <f t="shared" si="4203"/>
        <v>0</v>
      </c>
      <c r="L975" s="789">
        <f t="shared" si="4203"/>
        <v>0</v>
      </c>
      <c r="M975" s="789">
        <f t="shared" si="4203"/>
        <v>0</v>
      </c>
      <c r="N975" s="789">
        <f t="shared" si="4203"/>
        <v>0</v>
      </c>
      <c r="O975" s="789">
        <f t="shared" si="4203"/>
        <v>0</v>
      </c>
      <c r="P975" s="789">
        <f t="shared" si="4203"/>
        <v>0</v>
      </c>
      <c r="Q975" s="789">
        <f t="shared" si="4203"/>
        <v>0</v>
      </c>
      <c r="R975" s="789">
        <f t="shared" si="4203"/>
        <v>0</v>
      </c>
      <c r="S975" s="788"/>
      <c r="T975" s="789">
        <f t="shared" ref="T975:AD975" si="4204">SUM(T760)</f>
        <v>0</v>
      </c>
      <c r="U975" s="789">
        <f t="shared" si="4204"/>
        <v>0</v>
      </c>
      <c r="V975" s="789">
        <f t="shared" si="4204"/>
        <v>0</v>
      </c>
      <c r="W975" s="789">
        <f t="shared" si="4204"/>
        <v>0</v>
      </c>
      <c r="X975" s="789">
        <f t="shared" si="4204"/>
        <v>0</v>
      </c>
      <c r="Y975" s="789">
        <f t="shared" si="4204"/>
        <v>0</v>
      </c>
      <c r="Z975" s="789">
        <f t="shared" si="4204"/>
        <v>0</v>
      </c>
      <c r="AA975" s="789">
        <f t="shared" si="4204"/>
        <v>0</v>
      </c>
      <c r="AB975" s="789">
        <f t="shared" si="4204"/>
        <v>0</v>
      </c>
      <c r="AC975" s="789">
        <f t="shared" si="4204"/>
        <v>0</v>
      </c>
      <c r="AD975" s="789">
        <f t="shared" si="4204"/>
        <v>0</v>
      </c>
      <c r="AE975" s="789"/>
      <c r="AF975" s="789"/>
      <c r="AG975" s="789"/>
      <c r="AH975" s="789"/>
      <c r="AI975" s="789"/>
      <c r="AJ975" s="789"/>
      <c r="AK975" s="788"/>
      <c r="AL975" s="789">
        <f t="shared" ref="AL975:AV975" si="4205">SUM(AL760)</f>
        <v>8000</v>
      </c>
      <c r="AM975" s="789">
        <f t="shared" si="4205"/>
        <v>0</v>
      </c>
      <c r="AN975" s="789">
        <f t="shared" si="4205"/>
        <v>0</v>
      </c>
      <c r="AO975" s="789">
        <f t="shared" si="4205"/>
        <v>2304</v>
      </c>
      <c r="AP975" s="789">
        <f t="shared" si="4205"/>
        <v>0</v>
      </c>
      <c r="AQ975" s="789">
        <f t="shared" si="4205"/>
        <v>0</v>
      </c>
      <c r="AR975" s="789">
        <f t="shared" si="4205"/>
        <v>0</v>
      </c>
      <c r="AS975" s="789">
        <f t="shared" si="4205"/>
        <v>0</v>
      </c>
      <c r="AT975" s="789">
        <f t="shared" si="4205"/>
        <v>0</v>
      </c>
      <c r="AU975" s="789">
        <f t="shared" si="4205"/>
        <v>0</v>
      </c>
      <c r="AV975" s="789">
        <f t="shared" si="4205"/>
        <v>0</v>
      </c>
      <c r="AW975" s="789"/>
      <c r="AX975" s="789"/>
      <c r="AY975" s="789"/>
      <c r="AZ975" s="789"/>
      <c r="BA975" s="789"/>
      <c r="BB975" s="789"/>
      <c r="BC975" s="788"/>
      <c r="BD975" s="789">
        <f t="shared" ref="BD975:BN975" si="4206">SUM(BD760)</f>
        <v>14940</v>
      </c>
      <c r="BE975" s="789">
        <f t="shared" si="4206"/>
        <v>1200</v>
      </c>
      <c r="BF975" s="789">
        <f t="shared" si="4206"/>
        <v>7200</v>
      </c>
      <c r="BG975" s="789">
        <f t="shared" si="4206"/>
        <v>5400</v>
      </c>
      <c r="BH975" s="789">
        <f t="shared" si="4206"/>
        <v>3600</v>
      </c>
      <c r="BI975" s="789">
        <f t="shared" si="4206"/>
        <v>4320</v>
      </c>
      <c r="BJ975" s="789">
        <f t="shared" si="4206"/>
        <v>4320</v>
      </c>
      <c r="BK975" s="789">
        <f t="shared" si="4206"/>
        <v>7200</v>
      </c>
      <c r="BL975" s="789">
        <f t="shared" si="4206"/>
        <v>6480</v>
      </c>
      <c r="BM975" s="789">
        <f t="shared" si="4206"/>
        <v>0</v>
      </c>
      <c r="BN975" s="789">
        <f t="shared" si="4206"/>
        <v>0</v>
      </c>
      <c r="BO975" s="789"/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3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2">
        <f t="shared" ref="CE975:CN975" si="420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2">
        <f t="shared" si="4207"/>
        <v>1200</v>
      </c>
      <c r="CG975" s="1322">
        <f t="shared" si="4207"/>
        <v>3600</v>
      </c>
      <c r="CH975" s="1322">
        <f t="shared" si="4207"/>
        <v>4320</v>
      </c>
      <c r="CI975" s="1323">
        <f t="shared" si="4207"/>
        <v>4320</v>
      </c>
      <c r="CJ975" s="1322">
        <f t="shared" si="4207"/>
        <v>5400</v>
      </c>
      <c r="CK975" s="1322">
        <f t="shared" si="4207"/>
        <v>6480</v>
      </c>
      <c r="CL975" s="1322">
        <f t="shared" si="4207"/>
        <v>7200</v>
      </c>
      <c r="CM975" s="1322">
        <f t="shared" si="4207"/>
        <v>7200</v>
      </c>
      <c r="CN975" s="1321">
        <f t="shared" si="4207"/>
        <v>14940</v>
      </c>
      <c r="CO975" s="542" t="str">
        <f t="shared" ref="CO975:DD975" si="4208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08"/>
        <v/>
      </c>
      <c r="CQ975" s="543">
        <f t="shared" si="4208"/>
        <v>0</v>
      </c>
      <c r="CR975" s="543">
        <f t="shared" si="4208"/>
        <v>0</v>
      </c>
      <c r="CS975" s="543">
        <f t="shared" si="4208"/>
        <v>1200</v>
      </c>
      <c r="CT975" s="543">
        <f t="shared" si="4208"/>
        <v>3600</v>
      </c>
      <c r="CU975" s="544">
        <f t="shared" si="4208"/>
        <v>4320</v>
      </c>
      <c r="CV975" s="544">
        <f t="shared" si="4208"/>
        <v>4320</v>
      </c>
      <c r="CW975" s="544">
        <f t="shared" si="4208"/>
        <v>5400</v>
      </c>
      <c r="CX975" s="543">
        <f t="shared" si="4208"/>
        <v>6480</v>
      </c>
      <c r="CY975" s="543">
        <f t="shared" si="4208"/>
        <v>7200</v>
      </c>
      <c r="CZ975" s="543">
        <f t="shared" si="4208"/>
        <v>7200</v>
      </c>
      <c r="DA975" s="543">
        <f t="shared" si="4208"/>
        <v>14940</v>
      </c>
      <c r="DB975" s="543" t="str">
        <f t="shared" si="4208"/>
        <v/>
      </c>
      <c r="DC975" s="542" t="str">
        <f t="shared" si="4208"/>
        <v/>
      </c>
      <c r="DD975" s="541" t="str">
        <f t="shared" si="4208"/>
        <v/>
      </c>
      <c r="DE975" s="645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9"/>
      <c r="DR975" s="476"/>
    </row>
    <row r="976" spans="1:122" s="478" customFormat="1" ht="15.75" customHeight="1">
      <c r="A976" s="812" t="s">
        <v>697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7"/>
      <c r="CE976" s="1338"/>
      <c r="CF976" s="1338"/>
      <c r="CG976" s="1338"/>
      <c r="CH976" s="1338"/>
      <c r="CI976" s="1338"/>
      <c r="CJ976" s="1338"/>
      <c r="CK976" s="1338"/>
      <c r="CL976" s="1338"/>
      <c r="CM976" s="1338"/>
      <c r="CN976" s="1337"/>
      <c r="CO976" s="62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45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9"/>
      <c r="DR976" s="476"/>
    </row>
    <row r="977" spans="1:122" s="478" customFormat="1" ht="15.75" customHeight="1">
      <c r="A977" s="610" t="s">
        <v>326</v>
      </c>
      <c r="B977" s="789">
        <f t="shared" ref="B977:R977" si="4209">SUM(B743)</f>
        <v>0</v>
      </c>
      <c r="C977" s="789">
        <f t="shared" si="4209"/>
        <v>20400</v>
      </c>
      <c r="D977" s="789">
        <f t="shared" si="4209"/>
        <v>0</v>
      </c>
      <c r="E977" s="789">
        <f t="shared" si="4209"/>
        <v>0</v>
      </c>
      <c r="F977" s="789">
        <f t="shared" si="4209"/>
        <v>0</v>
      </c>
      <c r="G977" s="789">
        <f t="shared" si="4209"/>
        <v>0</v>
      </c>
      <c r="H977" s="789">
        <f t="shared" si="4209"/>
        <v>0</v>
      </c>
      <c r="I977" s="789">
        <f t="shared" si="4209"/>
        <v>0</v>
      </c>
      <c r="J977" s="789">
        <f t="shared" si="4209"/>
        <v>0</v>
      </c>
      <c r="K977" s="789">
        <f t="shared" si="4209"/>
        <v>0</v>
      </c>
      <c r="L977" s="789">
        <f t="shared" si="4209"/>
        <v>0</v>
      </c>
      <c r="M977" s="789">
        <f t="shared" si="4209"/>
        <v>0</v>
      </c>
      <c r="N977" s="789">
        <f t="shared" si="4209"/>
        <v>0</v>
      </c>
      <c r="O977" s="789">
        <f t="shared" si="4209"/>
        <v>0</v>
      </c>
      <c r="P977" s="789">
        <f t="shared" si="4209"/>
        <v>0</v>
      </c>
      <c r="Q977" s="789">
        <f t="shared" si="4209"/>
        <v>0</v>
      </c>
      <c r="R977" s="789">
        <f t="shared" si="4209"/>
        <v>0</v>
      </c>
      <c r="S977" s="788"/>
      <c r="T977" s="789">
        <f t="shared" ref="T977:AD977" si="4210">SUM(T743)</f>
        <v>24960</v>
      </c>
      <c r="U977" s="789">
        <f t="shared" si="4210"/>
        <v>28920</v>
      </c>
      <c r="V977" s="789">
        <f t="shared" si="4210"/>
        <v>45960</v>
      </c>
      <c r="W977" s="789">
        <f t="shared" si="4210"/>
        <v>24960</v>
      </c>
      <c r="X977" s="789">
        <f t="shared" si="4210"/>
        <v>28920</v>
      </c>
      <c r="Y977" s="789">
        <f t="shared" si="4210"/>
        <v>24960</v>
      </c>
      <c r="Z977" s="789">
        <f t="shared" si="4210"/>
        <v>28920</v>
      </c>
      <c r="AA977" s="789">
        <f t="shared" si="4210"/>
        <v>28920</v>
      </c>
      <c r="AB977" s="789">
        <f t="shared" si="4210"/>
        <v>24960</v>
      </c>
      <c r="AC977" s="789">
        <f t="shared" si="4210"/>
        <v>24960</v>
      </c>
      <c r="AD977" s="789">
        <f t="shared" si="4210"/>
        <v>28920</v>
      </c>
      <c r="AE977" s="789"/>
      <c r="AF977" s="789"/>
      <c r="AG977" s="789"/>
      <c r="AH977" s="789"/>
      <c r="AI977" s="789"/>
      <c r="AJ977" s="789"/>
      <c r="AK977" s="788"/>
      <c r="AL977" s="789">
        <f t="shared" ref="AL977:AV977" si="4211">SUM(AL743)</f>
        <v>21000</v>
      </c>
      <c r="AM977" s="789">
        <f t="shared" si="4211"/>
        <v>43320</v>
      </c>
      <c r="AN977" s="789">
        <f t="shared" si="4211"/>
        <v>32880</v>
      </c>
      <c r="AO977" s="789">
        <f t="shared" si="4211"/>
        <v>24960</v>
      </c>
      <c r="AP977" s="789">
        <f t="shared" si="4211"/>
        <v>45960</v>
      </c>
      <c r="AQ977" s="789">
        <f t="shared" si="4211"/>
        <v>24960</v>
      </c>
      <c r="AR977" s="789">
        <f t="shared" si="4211"/>
        <v>32880</v>
      </c>
      <c r="AS977" s="789">
        <f t="shared" si="4211"/>
        <v>49920</v>
      </c>
      <c r="AT977" s="789">
        <f t="shared" si="4211"/>
        <v>31320</v>
      </c>
      <c r="AU977" s="789">
        <f t="shared" si="4211"/>
        <v>38040</v>
      </c>
      <c r="AV977" s="789">
        <f t="shared" si="4211"/>
        <v>59040</v>
      </c>
      <c r="AW977" s="789"/>
      <c r="AX977" s="789"/>
      <c r="AY977" s="789"/>
      <c r="AZ977" s="789"/>
      <c r="BA977" s="789"/>
      <c r="BB977" s="789"/>
      <c r="BC977" s="788"/>
      <c r="BD977" s="789">
        <f t="shared" ref="BD977:BN977" si="4212">SUM(BD743)</f>
        <v>17040</v>
      </c>
      <c r="BE977" s="789">
        <f t="shared" si="4212"/>
        <v>17040</v>
      </c>
      <c r="BF977" s="789">
        <f t="shared" si="4212"/>
        <v>17040</v>
      </c>
      <c r="BG977" s="789">
        <f t="shared" si="4212"/>
        <v>17040</v>
      </c>
      <c r="BH977" s="789">
        <f t="shared" si="4212"/>
        <v>17040</v>
      </c>
      <c r="BI977" s="789">
        <f t="shared" si="4212"/>
        <v>17040</v>
      </c>
      <c r="BJ977" s="789">
        <f t="shared" si="4212"/>
        <v>17040</v>
      </c>
      <c r="BK977" s="789">
        <f t="shared" si="4212"/>
        <v>21000</v>
      </c>
      <c r="BL977" s="789">
        <f t="shared" si="4212"/>
        <v>17040</v>
      </c>
      <c r="BM977" s="789">
        <f t="shared" si="4212"/>
        <v>17040</v>
      </c>
      <c r="BN977" s="789">
        <f t="shared" si="4212"/>
        <v>51120</v>
      </c>
      <c r="BO977" s="789"/>
      <c r="BP977" s="789"/>
      <c r="BQ977" s="789"/>
      <c r="BR977" s="789"/>
      <c r="BS977" s="789"/>
      <c r="BT977" s="789"/>
      <c r="BU977" s="788"/>
      <c r="BV977" s="789">
        <f>SUM(BV743)</f>
        <v>0</v>
      </c>
      <c r="BW977" s="789">
        <f>SUM(BW743)</f>
        <v>20220</v>
      </c>
      <c r="BX977" s="789">
        <f>SUM(BX743)</f>
        <v>20220</v>
      </c>
      <c r="BY977" s="789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3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17040</v>
      </c>
      <c r="CE977" s="1322">
        <f t="shared" ref="CE977:CN977" si="421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17040</v>
      </c>
      <c r="CF977" s="1322">
        <f t="shared" si="4213"/>
        <v>17040</v>
      </c>
      <c r="CG977" s="1322">
        <f t="shared" si="4213"/>
        <v>17040</v>
      </c>
      <c r="CH977" s="1322">
        <f t="shared" si="4213"/>
        <v>17040</v>
      </c>
      <c r="CI977" s="1323">
        <f t="shared" si="4213"/>
        <v>17040</v>
      </c>
      <c r="CJ977" s="1322">
        <f t="shared" si="4213"/>
        <v>17040</v>
      </c>
      <c r="CK977" s="1322">
        <f t="shared" si="4213"/>
        <v>17040</v>
      </c>
      <c r="CL977" s="1322">
        <f t="shared" si="4213"/>
        <v>17040</v>
      </c>
      <c r="CM977" s="1322">
        <f t="shared" si="4213"/>
        <v>21000</v>
      </c>
      <c r="CN977" s="1321">
        <f t="shared" si="4213"/>
        <v>51120</v>
      </c>
      <c r="CO977" s="542" t="str">
        <f t="shared" ref="CO977:DD977" si="4214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4"/>
        <v/>
      </c>
      <c r="CQ977" s="543">
        <f t="shared" si="4214"/>
        <v>17040</v>
      </c>
      <c r="CR977" s="543">
        <f t="shared" si="4214"/>
        <v>17040</v>
      </c>
      <c r="CS977" s="543">
        <f t="shared" si="4214"/>
        <v>17040</v>
      </c>
      <c r="CT977" s="543">
        <f t="shared" si="4214"/>
        <v>17040</v>
      </c>
      <c r="CU977" s="544">
        <f t="shared" si="4214"/>
        <v>17040</v>
      </c>
      <c r="CV977" s="544">
        <f t="shared" si="4214"/>
        <v>17040</v>
      </c>
      <c r="CW977" s="544">
        <f t="shared" si="4214"/>
        <v>17040</v>
      </c>
      <c r="CX977" s="543">
        <f t="shared" si="4214"/>
        <v>17040</v>
      </c>
      <c r="CY977" s="543">
        <f t="shared" si="4214"/>
        <v>17040</v>
      </c>
      <c r="CZ977" s="543">
        <f t="shared" si="4214"/>
        <v>21000</v>
      </c>
      <c r="DA977" s="543">
        <f t="shared" si="4214"/>
        <v>51120</v>
      </c>
      <c r="DB977" s="543" t="str">
        <f t="shared" si="4214"/>
        <v/>
      </c>
      <c r="DC977" s="542" t="str">
        <f t="shared" si="4214"/>
        <v/>
      </c>
      <c r="DD977" s="541" t="str">
        <f t="shared" si="4214"/>
        <v/>
      </c>
      <c r="DE977" s="645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9"/>
      <c r="DR977" s="476"/>
    </row>
    <row r="978" spans="1:122" s="478" customFormat="1" ht="15.75" customHeight="1">
      <c r="A978" s="797" t="s">
        <v>409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7"/>
      <c r="CE978" s="1338"/>
      <c r="CF978" s="1338"/>
      <c r="CG978" s="1338"/>
      <c r="CH978" s="1338"/>
      <c r="CI978" s="1338"/>
      <c r="CJ978" s="1338"/>
      <c r="CK978" s="1338"/>
      <c r="CL978" s="1338"/>
      <c r="CM978" s="1338"/>
      <c r="CN978" s="1337"/>
      <c r="CO978" s="62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45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9"/>
      <c r="DR978" s="476"/>
    </row>
    <row r="979" spans="1:122" s="478" customFormat="1" ht="15.75" customHeight="1">
      <c r="A979" s="610" t="s">
        <v>410</v>
      </c>
      <c r="B979" s="789">
        <f t="shared" ref="B979:R979" si="4215">SUM(B749)</f>
        <v>0</v>
      </c>
      <c r="C979" s="789">
        <f t="shared" si="4215"/>
        <v>0</v>
      </c>
      <c r="D979" s="789">
        <f t="shared" si="4215"/>
        <v>0</v>
      </c>
      <c r="E979" s="789">
        <f t="shared" si="4215"/>
        <v>0</v>
      </c>
      <c r="F979" s="789">
        <f t="shared" si="4215"/>
        <v>0</v>
      </c>
      <c r="G979" s="789">
        <f t="shared" si="4215"/>
        <v>0</v>
      </c>
      <c r="H979" s="789">
        <f t="shared" si="4215"/>
        <v>0</v>
      </c>
      <c r="I979" s="789">
        <f t="shared" si="4215"/>
        <v>0</v>
      </c>
      <c r="J979" s="789">
        <f t="shared" si="4215"/>
        <v>0</v>
      </c>
      <c r="K979" s="789">
        <f t="shared" si="4215"/>
        <v>0</v>
      </c>
      <c r="L979" s="789">
        <f t="shared" si="4215"/>
        <v>0</v>
      </c>
      <c r="M979" s="789">
        <f t="shared" si="4215"/>
        <v>0</v>
      </c>
      <c r="N979" s="789">
        <f t="shared" si="4215"/>
        <v>0</v>
      </c>
      <c r="O979" s="789">
        <f t="shared" si="4215"/>
        <v>0</v>
      </c>
      <c r="P979" s="789">
        <f t="shared" si="4215"/>
        <v>0</v>
      </c>
      <c r="Q979" s="789">
        <f t="shared" si="4215"/>
        <v>0</v>
      </c>
      <c r="R979" s="789">
        <f t="shared" si="4215"/>
        <v>0</v>
      </c>
      <c r="S979" s="788"/>
      <c r="T979" s="789">
        <f t="shared" ref="T979:AD979" si="4216">SUM(T749)</f>
        <v>0</v>
      </c>
      <c r="U979" s="789">
        <f t="shared" si="4216"/>
        <v>6720</v>
      </c>
      <c r="V979" s="789">
        <f t="shared" si="4216"/>
        <v>15110.400000000001</v>
      </c>
      <c r="W979" s="789">
        <f t="shared" si="4216"/>
        <v>0</v>
      </c>
      <c r="X979" s="789">
        <f t="shared" si="4216"/>
        <v>0</v>
      </c>
      <c r="Y979" s="789">
        <f t="shared" si="4216"/>
        <v>0</v>
      </c>
      <c r="Z979" s="789">
        <f t="shared" si="4216"/>
        <v>0</v>
      </c>
      <c r="AA979" s="789">
        <f t="shared" si="4216"/>
        <v>0</v>
      </c>
      <c r="AB979" s="789">
        <f t="shared" si="4216"/>
        <v>0</v>
      </c>
      <c r="AC979" s="789">
        <f t="shared" si="4216"/>
        <v>0</v>
      </c>
      <c r="AD979" s="789">
        <f t="shared" si="4216"/>
        <v>0</v>
      </c>
      <c r="AE979" s="789"/>
      <c r="AF979" s="789"/>
      <c r="AG979" s="789"/>
      <c r="AH979" s="789"/>
      <c r="AI979" s="789"/>
      <c r="AJ979" s="789"/>
      <c r="AK979" s="788"/>
      <c r="AL979" s="789">
        <f t="shared" ref="AL979:AV979" si="4217">SUM(AL749)</f>
        <v>21600</v>
      </c>
      <c r="AM979" s="789">
        <f t="shared" si="4217"/>
        <v>14880</v>
      </c>
      <c r="AN979" s="789">
        <f t="shared" si="4217"/>
        <v>0</v>
      </c>
      <c r="AO979" s="789">
        <f t="shared" si="4217"/>
        <v>0</v>
      </c>
      <c r="AP979" s="789">
        <f t="shared" si="4217"/>
        <v>12000</v>
      </c>
      <c r="AQ979" s="789">
        <f t="shared" si="4217"/>
        <v>0</v>
      </c>
      <c r="AR979" s="789">
        <f t="shared" si="4217"/>
        <v>0</v>
      </c>
      <c r="AS979" s="789">
        <f t="shared" si="4217"/>
        <v>0</v>
      </c>
      <c r="AT979" s="789">
        <f t="shared" si="4217"/>
        <v>0</v>
      </c>
      <c r="AU979" s="789">
        <f t="shared" si="4217"/>
        <v>0</v>
      </c>
      <c r="AV979" s="789">
        <f t="shared" si="4217"/>
        <v>0</v>
      </c>
      <c r="AW979" s="789"/>
      <c r="AX979" s="789"/>
      <c r="AY979" s="789"/>
      <c r="AZ979" s="789"/>
      <c r="BA979" s="789"/>
      <c r="BB979" s="789"/>
      <c r="BC979" s="788"/>
      <c r="BD979" s="789">
        <f t="shared" ref="BD979:BN979" si="4218">SUM(BD749)</f>
        <v>0</v>
      </c>
      <c r="BE979" s="789">
        <f t="shared" si="4218"/>
        <v>0</v>
      </c>
      <c r="BF979" s="789">
        <f t="shared" si="4218"/>
        <v>0</v>
      </c>
      <c r="BG979" s="789">
        <f t="shared" si="4218"/>
        <v>0</v>
      </c>
      <c r="BH979" s="789">
        <f t="shared" si="4218"/>
        <v>0</v>
      </c>
      <c r="BI979" s="789">
        <f t="shared" si="4218"/>
        <v>9600</v>
      </c>
      <c r="BJ979" s="789">
        <f t="shared" si="4218"/>
        <v>0</v>
      </c>
      <c r="BK979" s="789">
        <f t="shared" si="4218"/>
        <v>0</v>
      </c>
      <c r="BL979" s="789">
        <f t="shared" si="4218"/>
        <v>0</v>
      </c>
      <c r="BM979" s="789">
        <f t="shared" si="4218"/>
        <v>0</v>
      </c>
      <c r="BN979" s="789">
        <f t="shared" si="4218"/>
        <v>0</v>
      </c>
      <c r="BO979" s="789"/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7200</v>
      </c>
      <c r="BY979" s="789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3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2">
        <f t="shared" ref="CE979:CN979" si="421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2">
        <f t="shared" si="4219"/>
        <v>0</v>
      </c>
      <c r="CG979" s="1322">
        <f t="shared" si="4219"/>
        <v>0</v>
      </c>
      <c r="CH979" s="1322">
        <f t="shared" si="4219"/>
        <v>0</v>
      </c>
      <c r="CI979" s="1323">
        <f t="shared" si="4219"/>
        <v>0</v>
      </c>
      <c r="CJ979" s="1322">
        <f t="shared" si="4219"/>
        <v>0</v>
      </c>
      <c r="CK979" s="1322">
        <f t="shared" si="4219"/>
        <v>0</v>
      </c>
      <c r="CL979" s="1322">
        <f t="shared" si="4219"/>
        <v>0</v>
      </c>
      <c r="CM979" s="1322">
        <f t="shared" si="4219"/>
        <v>0</v>
      </c>
      <c r="CN979" s="1321">
        <f t="shared" si="4219"/>
        <v>9600</v>
      </c>
      <c r="CO979" s="542" t="str">
        <f t="shared" ref="CO979:DD979" si="4220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0"/>
        <v/>
      </c>
      <c r="CQ979" s="543">
        <f t="shared" si="4220"/>
        <v>0</v>
      </c>
      <c r="CR979" s="543">
        <f t="shared" si="4220"/>
        <v>0</v>
      </c>
      <c r="CS979" s="543">
        <f t="shared" si="4220"/>
        <v>0</v>
      </c>
      <c r="CT979" s="543">
        <f t="shared" si="4220"/>
        <v>0</v>
      </c>
      <c r="CU979" s="544">
        <f t="shared" si="4220"/>
        <v>0</v>
      </c>
      <c r="CV979" s="544">
        <f t="shared" si="4220"/>
        <v>0</v>
      </c>
      <c r="CW979" s="544">
        <f t="shared" si="4220"/>
        <v>0</v>
      </c>
      <c r="CX979" s="543">
        <f t="shared" si="4220"/>
        <v>0</v>
      </c>
      <c r="CY979" s="543">
        <f t="shared" si="4220"/>
        <v>0</v>
      </c>
      <c r="CZ979" s="543">
        <f t="shared" si="4220"/>
        <v>0</v>
      </c>
      <c r="DA979" s="543">
        <f t="shared" si="4220"/>
        <v>9600</v>
      </c>
      <c r="DB979" s="543" t="str">
        <f t="shared" si="4220"/>
        <v/>
      </c>
      <c r="DC979" s="542" t="str">
        <f t="shared" si="4220"/>
        <v/>
      </c>
      <c r="DD979" s="541" t="str">
        <f t="shared" si="4220"/>
        <v/>
      </c>
      <c r="DE979" s="645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9"/>
      <c r="DR979" s="476"/>
    </row>
    <row r="980" spans="1:122" s="478" customFormat="1" ht="15.75" customHeight="1">
      <c r="A980" s="797" t="s">
        <v>411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7"/>
      <c r="CE980" s="1328"/>
      <c r="CF980" s="1328"/>
      <c r="CG980" s="1328"/>
      <c r="CH980" s="1328"/>
      <c r="CI980" s="1328"/>
      <c r="CJ980" s="1328"/>
      <c r="CK980" s="1328"/>
      <c r="CL980" s="1328"/>
      <c r="CM980" s="1328"/>
      <c r="CN980" s="1327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9"/>
      <c r="DR980" s="476"/>
    </row>
    <row r="981" spans="1:122" s="478" customFormat="1" ht="15.75" customHeight="1">
      <c r="A981" s="610" t="str">
        <f>A761</f>
        <v>Gifts/social support: type</v>
      </c>
      <c r="B981" s="789">
        <f t="shared" ref="B981:R981" si="4221">SUM(B765)</f>
        <v>0</v>
      </c>
      <c r="C981" s="789">
        <f t="shared" si="4221"/>
        <v>0</v>
      </c>
      <c r="D981" s="789">
        <f t="shared" si="4221"/>
        <v>0</v>
      </c>
      <c r="E981" s="789">
        <f t="shared" si="4221"/>
        <v>0</v>
      </c>
      <c r="F981" s="789">
        <f t="shared" si="4221"/>
        <v>0</v>
      </c>
      <c r="G981" s="789">
        <f t="shared" si="4221"/>
        <v>0</v>
      </c>
      <c r="H981" s="789">
        <f t="shared" si="4221"/>
        <v>0</v>
      </c>
      <c r="I981" s="789">
        <f t="shared" si="4221"/>
        <v>0</v>
      </c>
      <c r="J981" s="789">
        <f t="shared" si="4221"/>
        <v>0</v>
      </c>
      <c r="K981" s="789">
        <f t="shared" si="4221"/>
        <v>0</v>
      </c>
      <c r="L981" s="789">
        <f t="shared" si="4221"/>
        <v>0</v>
      </c>
      <c r="M981" s="789">
        <f t="shared" si="4221"/>
        <v>0</v>
      </c>
      <c r="N981" s="789">
        <f t="shared" si="4221"/>
        <v>0</v>
      </c>
      <c r="O981" s="789">
        <f t="shared" si="4221"/>
        <v>0</v>
      </c>
      <c r="P981" s="789">
        <f t="shared" si="4221"/>
        <v>0</v>
      </c>
      <c r="Q981" s="789">
        <f t="shared" si="4221"/>
        <v>0</v>
      </c>
      <c r="R981" s="789">
        <f t="shared" si="4221"/>
        <v>0</v>
      </c>
      <c r="S981" s="788"/>
      <c r="T981" s="789">
        <f t="shared" ref="T981:AD981" si="4222">SUM(T765)</f>
        <v>0</v>
      </c>
      <c r="U981" s="789">
        <f t="shared" si="4222"/>
        <v>0</v>
      </c>
      <c r="V981" s="789">
        <f t="shared" si="4222"/>
        <v>0</v>
      </c>
      <c r="W981" s="789">
        <f t="shared" si="4222"/>
        <v>0</v>
      </c>
      <c r="X981" s="789">
        <f t="shared" si="4222"/>
        <v>0</v>
      </c>
      <c r="Y981" s="789">
        <f t="shared" si="4222"/>
        <v>0</v>
      </c>
      <c r="Z981" s="789">
        <f t="shared" si="4222"/>
        <v>0</v>
      </c>
      <c r="AA981" s="789">
        <f t="shared" si="4222"/>
        <v>0</v>
      </c>
      <c r="AB981" s="789">
        <f t="shared" si="4222"/>
        <v>0</v>
      </c>
      <c r="AC981" s="789">
        <f t="shared" si="4222"/>
        <v>0</v>
      </c>
      <c r="AD981" s="789">
        <f t="shared" si="4222"/>
        <v>0</v>
      </c>
      <c r="AE981" s="789"/>
      <c r="AF981" s="789"/>
      <c r="AG981" s="789"/>
      <c r="AH981" s="789"/>
      <c r="AI981" s="789"/>
      <c r="AJ981" s="789"/>
      <c r="AK981" s="788"/>
      <c r="AL981" s="789">
        <f t="shared" ref="AL981:AV981" si="4223">SUM(AL765)</f>
        <v>0</v>
      </c>
      <c r="AM981" s="789">
        <f t="shared" si="4223"/>
        <v>0</v>
      </c>
      <c r="AN981" s="789">
        <f t="shared" si="4223"/>
        <v>0</v>
      </c>
      <c r="AO981" s="789">
        <f t="shared" si="4223"/>
        <v>0</v>
      </c>
      <c r="AP981" s="789">
        <f t="shared" si="4223"/>
        <v>0</v>
      </c>
      <c r="AQ981" s="789">
        <f t="shared" si="4223"/>
        <v>0</v>
      </c>
      <c r="AR981" s="789">
        <f t="shared" si="4223"/>
        <v>0</v>
      </c>
      <c r="AS981" s="789">
        <f t="shared" si="4223"/>
        <v>0</v>
      </c>
      <c r="AT981" s="789">
        <f t="shared" si="4223"/>
        <v>0</v>
      </c>
      <c r="AU981" s="789">
        <f t="shared" si="4223"/>
        <v>0</v>
      </c>
      <c r="AV981" s="789">
        <f t="shared" si="4223"/>
        <v>0</v>
      </c>
      <c r="AW981" s="789"/>
      <c r="AX981" s="789"/>
      <c r="AY981" s="789"/>
      <c r="AZ981" s="789"/>
      <c r="BA981" s="789"/>
      <c r="BB981" s="789"/>
      <c r="BC981" s="788"/>
      <c r="BD981" s="789">
        <f t="shared" ref="BD981:BN981" si="4224">SUM(BD765)</f>
        <v>0</v>
      </c>
      <c r="BE981" s="789">
        <f t="shared" si="4224"/>
        <v>0</v>
      </c>
      <c r="BF981" s="789">
        <f t="shared" si="4224"/>
        <v>0</v>
      </c>
      <c r="BG981" s="789">
        <f t="shared" si="4224"/>
        <v>0</v>
      </c>
      <c r="BH981" s="789">
        <f t="shared" si="4224"/>
        <v>0</v>
      </c>
      <c r="BI981" s="789">
        <f t="shared" si="4224"/>
        <v>0</v>
      </c>
      <c r="BJ981" s="789">
        <f t="shared" si="4224"/>
        <v>0</v>
      </c>
      <c r="BK981" s="789">
        <f t="shared" si="4224"/>
        <v>0</v>
      </c>
      <c r="BL981" s="789">
        <f t="shared" si="4224"/>
        <v>0</v>
      </c>
      <c r="BM981" s="789">
        <f t="shared" si="4224"/>
        <v>0</v>
      </c>
      <c r="BN981" s="789">
        <f t="shared" si="4224"/>
        <v>0</v>
      </c>
      <c r="BO981" s="789"/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321">
        <f t="shared" ref="CD981:CN981" si="422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4225"/>
        <v>0</v>
      </c>
      <c r="CF981" s="1322">
        <f t="shared" si="4225"/>
        <v>0</v>
      </c>
      <c r="CG981" s="1322">
        <f t="shared" si="4225"/>
        <v>0</v>
      </c>
      <c r="CH981" s="1322">
        <f t="shared" si="4225"/>
        <v>0</v>
      </c>
      <c r="CI981" s="1323">
        <f t="shared" si="4225"/>
        <v>0</v>
      </c>
      <c r="CJ981" s="1322">
        <f t="shared" si="4225"/>
        <v>0</v>
      </c>
      <c r="CK981" s="1322">
        <f t="shared" si="4225"/>
        <v>0</v>
      </c>
      <c r="CL981" s="1322">
        <f t="shared" si="4225"/>
        <v>0</v>
      </c>
      <c r="CM981" s="1322">
        <f t="shared" si="4225"/>
        <v>0</v>
      </c>
      <c r="CN981" s="1321">
        <f t="shared" si="4225"/>
        <v>0</v>
      </c>
      <c r="CO981" s="542" t="str">
        <f t="shared" ref="CO981:CW983" si="4226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6"/>
        <v/>
      </c>
      <c r="CQ981" s="543">
        <f t="shared" si="4226"/>
        <v>0</v>
      </c>
      <c r="CR981" s="543">
        <f t="shared" si="4226"/>
        <v>0</v>
      </c>
      <c r="CS981" s="543">
        <f t="shared" si="4226"/>
        <v>0</v>
      </c>
      <c r="CT981" s="543">
        <f t="shared" si="4226"/>
        <v>0</v>
      </c>
      <c r="CU981" s="544">
        <f t="shared" si="4226"/>
        <v>0</v>
      </c>
      <c r="CV981" s="544">
        <f t="shared" si="4226"/>
        <v>0</v>
      </c>
      <c r="CW981" s="544">
        <f t="shared" si="4226"/>
        <v>0</v>
      </c>
      <c r="CX981" s="543">
        <f t="shared" ref="CX981:DD983" si="422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27"/>
        <v>0</v>
      </c>
      <c r="CZ981" s="543">
        <f t="shared" si="4227"/>
        <v>0</v>
      </c>
      <c r="DA981" s="543">
        <f t="shared" si="4227"/>
        <v>0</v>
      </c>
      <c r="DB981" s="543" t="str">
        <f t="shared" si="4227"/>
        <v/>
      </c>
      <c r="DC981" s="542" t="str">
        <f t="shared" si="4227"/>
        <v/>
      </c>
      <c r="DD981" s="541" t="str">
        <f t="shared" si="4227"/>
        <v/>
      </c>
      <c r="DE981" s="645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9"/>
      <c r="DR981" s="476"/>
    </row>
    <row r="982" spans="1:122" s="478" customFormat="1" ht="15.75" customHeight="1">
      <c r="A982" s="798" t="str">
        <f>A766</f>
        <v>Other income: e.g. Credit (cotton loans)</v>
      </c>
      <c r="B982" s="789">
        <f t="shared" ref="B982:R982" si="4228">SUM(B770)</f>
        <v>0</v>
      </c>
      <c r="C982" s="789">
        <f t="shared" si="4228"/>
        <v>0</v>
      </c>
      <c r="D982" s="789">
        <f t="shared" si="4228"/>
        <v>0</v>
      </c>
      <c r="E982" s="789">
        <f t="shared" si="4228"/>
        <v>0</v>
      </c>
      <c r="F982" s="789">
        <f t="shared" si="4228"/>
        <v>0</v>
      </c>
      <c r="G982" s="789">
        <f t="shared" si="4228"/>
        <v>0</v>
      </c>
      <c r="H982" s="789">
        <f t="shared" si="4228"/>
        <v>0</v>
      </c>
      <c r="I982" s="789">
        <f t="shared" si="4228"/>
        <v>0</v>
      </c>
      <c r="J982" s="789">
        <f t="shared" si="4228"/>
        <v>0</v>
      </c>
      <c r="K982" s="789">
        <f t="shared" si="4228"/>
        <v>0</v>
      </c>
      <c r="L982" s="789">
        <f t="shared" si="4228"/>
        <v>0</v>
      </c>
      <c r="M982" s="789">
        <f t="shared" si="4228"/>
        <v>0</v>
      </c>
      <c r="N982" s="789">
        <f t="shared" si="4228"/>
        <v>0</v>
      </c>
      <c r="O982" s="789">
        <f t="shared" si="4228"/>
        <v>0</v>
      </c>
      <c r="P982" s="789">
        <f t="shared" si="4228"/>
        <v>0</v>
      </c>
      <c r="Q982" s="789">
        <f t="shared" si="4228"/>
        <v>0</v>
      </c>
      <c r="R982" s="789">
        <f t="shared" si="4228"/>
        <v>0</v>
      </c>
      <c r="S982" s="788"/>
      <c r="T982" s="789">
        <f t="shared" ref="T982:AD982" si="4229">SUM(T770)</f>
        <v>0</v>
      </c>
      <c r="U982" s="789">
        <f t="shared" si="4229"/>
        <v>0</v>
      </c>
      <c r="V982" s="789">
        <f t="shared" si="4229"/>
        <v>0</v>
      </c>
      <c r="W982" s="789">
        <f t="shared" si="4229"/>
        <v>0</v>
      </c>
      <c r="X982" s="789">
        <f t="shared" si="4229"/>
        <v>0</v>
      </c>
      <c r="Y982" s="789">
        <f t="shared" si="4229"/>
        <v>0</v>
      </c>
      <c r="Z982" s="789">
        <f t="shared" si="4229"/>
        <v>0</v>
      </c>
      <c r="AA982" s="789">
        <f t="shared" si="4229"/>
        <v>0</v>
      </c>
      <c r="AB982" s="789">
        <f t="shared" si="4229"/>
        <v>0</v>
      </c>
      <c r="AC982" s="789">
        <f t="shared" si="4229"/>
        <v>0</v>
      </c>
      <c r="AD982" s="789">
        <f t="shared" si="4229"/>
        <v>0</v>
      </c>
      <c r="AE982" s="789"/>
      <c r="AF982" s="789"/>
      <c r="AG982" s="789"/>
      <c r="AH982" s="789"/>
      <c r="AI982" s="789"/>
      <c r="AJ982" s="789"/>
      <c r="AK982" s="788"/>
      <c r="AL982" s="789">
        <f t="shared" ref="AL982:AV982" si="4230">SUM(AL770)</f>
        <v>0</v>
      </c>
      <c r="AM982" s="789">
        <f t="shared" si="4230"/>
        <v>0</v>
      </c>
      <c r="AN982" s="789">
        <f t="shared" si="4230"/>
        <v>0</v>
      </c>
      <c r="AO982" s="789">
        <f t="shared" si="4230"/>
        <v>0</v>
      </c>
      <c r="AP982" s="789">
        <f t="shared" si="4230"/>
        <v>0</v>
      </c>
      <c r="AQ982" s="789">
        <f t="shared" si="4230"/>
        <v>0</v>
      </c>
      <c r="AR982" s="789">
        <f t="shared" si="4230"/>
        <v>0</v>
      </c>
      <c r="AS982" s="789">
        <f t="shared" si="4230"/>
        <v>0</v>
      </c>
      <c r="AT982" s="789">
        <f t="shared" si="4230"/>
        <v>0</v>
      </c>
      <c r="AU982" s="789">
        <f t="shared" si="4230"/>
        <v>0</v>
      </c>
      <c r="AV982" s="789">
        <f t="shared" si="4230"/>
        <v>0</v>
      </c>
      <c r="AW982" s="789"/>
      <c r="AX982" s="789"/>
      <c r="AY982" s="789"/>
      <c r="AZ982" s="789"/>
      <c r="BA982" s="789"/>
      <c r="BB982" s="789"/>
      <c r="BC982" s="788"/>
      <c r="BD982" s="789">
        <f t="shared" ref="BD982:BN982" si="4231">SUM(BD770)</f>
        <v>0</v>
      </c>
      <c r="BE982" s="789">
        <f t="shared" si="4231"/>
        <v>0</v>
      </c>
      <c r="BF982" s="789">
        <f t="shared" si="4231"/>
        <v>0</v>
      </c>
      <c r="BG982" s="789">
        <f t="shared" si="4231"/>
        <v>0</v>
      </c>
      <c r="BH982" s="789">
        <f t="shared" si="4231"/>
        <v>0</v>
      </c>
      <c r="BI982" s="789">
        <f t="shared" si="4231"/>
        <v>0</v>
      </c>
      <c r="BJ982" s="789">
        <f t="shared" si="4231"/>
        <v>0</v>
      </c>
      <c r="BK982" s="789">
        <f t="shared" si="4231"/>
        <v>0</v>
      </c>
      <c r="BL982" s="789">
        <f t="shared" si="4231"/>
        <v>0</v>
      </c>
      <c r="BM982" s="789">
        <f t="shared" si="4231"/>
        <v>0</v>
      </c>
      <c r="BN982" s="789">
        <f t="shared" si="4231"/>
        <v>0</v>
      </c>
      <c r="BO982" s="789"/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ref="CE982:CN983" si="423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2">
        <f t="shared" si="4232"/>
        <v>0</v>
      </c>
      <c r="CG982" s="1322">
        <f t="shared" si="4232"/>
        <v>0</v>
      </c>
      <c r="CH982" s="1322">
        <f t="shared" si="4232"/>
        <v>0</v>
      </c>
      <c r="CI982" s="1323">
        <f t="shared" si="4232"/>
        <v>0</v>
      </c>
      <c r="CJ982" s="1322">
        <f t="shared" si="4232"/>
        <v>0</v>
      </c>
      <c r="CK982" s="1322">
        <f t="shared" si="4232"/>
        <v>0</v>
      </c>
      <c r="CL982" s="1322">
        <f t="shared" si="4232"/>
        <v>0</v>
      </c>
      <c r="CM982" s="1322">
        <f t="shared" si="4232"/>
        <v>0</v>
      </c>
      <c r="CN982" s="1321">
        <f t="shared" si="4232"/>
        <v>0</v>
      </c>
      <c r="CO982" s="542" t="str">
        <f t="shared" si="4226"/>
        <v/>
      </c>
      <c r="CP982" s="543" t="str">
        <f t="shared" si="4226"/>
        <v/>
      </c>
      <c r="CQ982" s="543">
        <f t="shared" si="4226"/>
        <v>0</v>
      </c>
      <c r="CR982" s="543">
        <f t="shared" si="4226"/>
        <v>0</v>
      </c>
      <c r="CS982" s="543">
        <f t="shared" si="4226"/>
        <v>0</v>
      </c>
      <c r="CT982" s="543">
        <f t="shared" si="4226"/>
        <v>0</v>
      </c>
      <c r="CU982" s="544">
        <f t="shared" si="4226"/>
        <v>0</v>
      </c>
      <c r="CV982" s="544">
        <f t="shared" si="4226"/>
        <v>0</v>
      </c>
      <c r="CW982" s="544">
        <f t="shared" si="4226"/>
        <v>0</v>
      </c>
      <c r="CX982" s="543">
        <f t="shared" si="4227"/>
        <v>0</v>
      </c>
      <c r="CY982" s="543">
        <f t="shared" si="4227"/>
        <v>0</v>
      </c>
      <c r="CZ982" s="543">
        <f t="shared" si="4227"/>
        <v>0</v>
      </c>
      <c r="DA982" s="543">
        <f t="shared" si="4227"/>
        <v>0</v>
      </c>
      <c r="DB982" s="543" t="str">
        <f t="shared" si="4227"/>
        <v/>
      </c>
      <c r="DC982" s="542" t="str">
        <f t="shared" si="4227"/>
        <v/>
      </c>
      <c r="DD982" s="541" t="str">
        <f t="shared" si="4227"/>
        <v/>
      </c>
      <c r="DE982" s="645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9"/>
      <c r="DR982" s="476"/>
    </row>
    <row r="983" spans="1:122" s="478" customFormat="1" ht="15.75" customHeight="1">
      <c r="A983" s="798" t="str">
        <f>$A$725</f>
        <v>Remittances: no. times per year</v>
      </c>
      <c r="B983" s="789">
        <f t="shared" ref="B983:R983" si="4233">SUM(B727)</f>
        <v>0</v>
      </c>
      <c r="C983" s="789">
        <f t="shared" si="4233"/>
        <v>0</v>
      </c>
      <c r="D983" s="789">
        <f t="shared" si="4233"/>
        <v>0</v>
      </c>
      <c r="E983" s="789">
        <f t="shared" si="4233"/>
        <v>0</v>
      </c>
      <c r="F983" s="789">
        <f t="shared" si="4233"/>
        <v>0</v>
      </c>
      <c r="G983" s="789">
        <f t="shared" si="4233"/>
        <v>0</v>
      </c>
      <c r="H983" s="789">
        <f t="shared" si="4233"/>
        <v>0</v>
      </c>
      <c r="I983" s="789">
        <f t="shared" si="4233"/>
        <v>0</v>
      </c>
      <c r="J983" s="789">
        <f t="shared" si="4233"/>
        <v>0</v>
      </c>
      <c r="K983" s="789">
        <f t="shared" si="4233"/>
        <v>0</v>
      </c>
      <c r="L983" s="789">
        <f t="shared" si="4233"/>
        <v>0</v>
      </c>
      <c r="M983" s="789">
        <f t="shared" si="4233"/>
        <v>0</v>
      </c>
      <c r="N983" s="789">
        <f t="shared" si="4233"/>
        <v>0</v>
      </c>
      <c r="O983" s="789">
        <f t="shared" si="4233"/>
        <v>0</v>
      </c>
      <c r="P983" s="789">
        <f t="shared" si="4233"/>
        <v>0</v>
      </c>
      <c r="Q983" s="789">
        <f t="shared" si="4233"/>
        <v>0</v>
      </c>
      <c r="R983" s="789">
        <f t="shared" si="4233"/>
        <v>0</v>
      </c>
      <c r="S983" s="788"/>
      <c r="T983" s="789">
        <f t="shared" ref="T983:AD983" si="4234">SUM(T727)</f>
        <v>0</v>
      </c>
      <c r="U983" s="789">
        <f t="shared" si="4234"/>
        <v>0</v>
      </c>
      <c r="V983" s="789">
        <f t="shared" si="4234"/>
        <v>0</v>
      </c>
      <c r="W983" s="789">
        <f t="shared" si="4234"/>
        <v>0</v>
      </c>
      <c r="X983" s="789">
        <f t="shared" si="4234"/>
        <v>0</v>
      </c>
      <c r="Y983" s="789">
        <f t="shared" si="4234"/>
        <v>0</v>
      </c>
      <c r="Z983" s="789">
        <f t="shared" si="4234"/>
        <v>0</v>
      </c>
      <c r="AA983" s="789">
        <f t="shared" si="4234"/>
        <v>0</v>
      </c>
      <c r="AB983" s="789">
        <f t="shared" si="4234"/>
        <v>0</v>
      </c>
      <c r="AC983" s="789">
        <f t="shared" si="4234"/>
        <v>0</v>
      </c>
      <c r="AD983" s="789">
        <f t="shared" si="4234"/>
        <v>0</v>
      </c>
      <c r="AE983" s="789"/>
      <c r="AF983" s="789"/>
      <c r="AG983" s="789"/>
      <c r="AH983" s="789"/>
      <c r="AI983" s="789"/>
      <c r="AJ983" s="789"/>
      <c r="AK983" s="788"/>
      <c r="AL983" s="789">
        <f t="shared" ref="AL983:AV983" si="4235">SUM(AL727)</f>
        <v>0</v>
      </c>
      <c r="AM983" s="789">
        <f t="shared" si="4235"/>
        <v>0</v>
      </c>
      <c r="AN983" s="789">
        <f t="shared" si="4235"/>
        <v>0</v>
      </c>
      <c r="AO983" s="789">
        <f t="shared" si="4235"/>
        <v>8400</v>
      </c>
      <c r="AP983" s="789">
        <f t="shared" si="4235"/>
        <v>0</v>
      </c>
      <c r="AQ983" s="789">
        <f t="shared" si="4235"/>
        <v>0</v>
      </c>
      <c r="AR983" s="789">
        <f t="shared" si="4235"/>
        <v>0</v>
      </c>
      <c r="AS983" s="789">
        <f t="shared" si="4235"/>
        <v>0</v>
      </c>
      <c r="AT983" s="789">
        <f t="shared" si="4235"/>
        <v>0</v>
      </c>
      <c r="AU983" s="789">
        <f t="shared" si="4235"/>
        <v>0</v>
      </c>
      <c r="AV983" s="789">
        <f t="shared" si="4235"/>
        <v>0</v>
      </c>
      <c r="AW983" s="789"/>
      <c r="AX983" s="789"/>
      <c r="AY983" s="789"/>
      <c r="AZ983" s="789"/>
      <c r="BA983" s="789"/>
      <c r="BB983" s="789"/>
      <c r="BC983" s="788"/>
      <c r="BD983" s="789">
        <f t="shared" ref="BD983:BN983" si="4236">SUM(BD727)</f>
        <v>0</v>
      </c>
      <c r="BE983" s="789">
        <f t="shared" si="4236"/>
        <v>0</v>
      </c>
      <c r="BF983" s="789">
        <f t="shared" si="4236"/>
        <v>0</v>
      </c>
      <c r="BG983" s="789">
        <f t="shared" si="4236"/>
        <v>0</v>
      </c>
      <c r="BH983" s="789">
        <f t="shared" si="4236"/>
        <v>0</v>
      </c>
      <c r="BI983" s="789">
        <f t="shared" si="4236"/>
        <v>0</v>
      </c>
      <c r="BJ983" s="789">
        <f t="shared" si="4236"/>
        <v>0</v>
      </c>
      <c r="BK983" s="789">
        <f t="shared" si="4236"/>
        <v>0</v>
      </c>
      <c r="BL983" s="789">
        <f t="shared" si="4236"/>
        <v>0</v>
      </c>
      <c r="BM983" s="789">
        <f t="shared" si="4236"/>
        <v>0</v>
      </c>
      <c r="BN983" s="789">
        <f t="shared" si="4236"/>
        <v>0</v>
      </c>
      <c r="BO983" s="789"/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3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2">
        <f t="shared" si="4232"/>
        <v>0</v>
      </c>
      <c r="CF983" s="1322">
        <f t="shared" si="4232"/>
        <v>0</v>
      </c>
      <c r="CG983" s="1322">
        <f t="shared" si="4232"/>
        <v>0</v>
      </c>
      <c r="CH983" s="1322">
        <f t="shared" si="4232"/>
        <v>0</v>
      </c>
      <c r="CI983" s="1323">
        <f t="shared" si="4232"/>
        <v>0</v>
      </c>
      <c r="CJ983" s="1322">
        <f t="shared" si="4232"/>
        <v>0</v>
      </c>
      <c r="CK983" s="1322">
        <f t="shared" si="4232"/>
        <v>0</v>
      </c>
      <c r="CL983" s="1322">
        <f t="shared" si="4232"/>
        <v>0</v>
      </c>
      <c r="CM983" s="1322">
        <f t="shared" si="4232"/>
        <v>0</v>
      </c>
      <c r="CN983" s="1321">
        <f t="shared" si="4232"/>
        <v>0</v>
      </c>
      <c r="CO983" s="542" t="str">
        <f t="shared" si="4226"/>
        <v/>
      </c>
      <c r="CP983" s="543" t="str">
        <f t="shared" si="4226"/>
        <v/>
      </c>
      <c r="CQ983" s="543">
        <f t="shared" si="4226"/>
        <v>0</v>
      </c>
      <c r="CR983" s="543">
        <f t="shared" si="4226"/>
        <v>0</v>
      </c>
      <c r="CS983" s="543">
        <f t="shared" si="4226"/>
        <v>0</v>
      </c>
      <c r="CT983" s="543">
        <f t="shared" si="4226"/>
        <v>0</v>
      </c>
      <c r="CU983" s="544">
        <f t="shared" si="4226"/>
        <v>0</v>
      </c>
      <c r="CV983" s="544">
        <f t="shared" si="4226"/>
        <v>0</v>
      </c>
      <c r="CW983" s="544">
        <f t="shared" si="4226"/>
        <v>0</v>
      </c>
      <c r="CX983" s="543">
        <f t="shared" si="4227"/>
        <v>0</v>
      </c>
      <c r="CY983" s="543">
        <f t="shared" si="4227"/>
        <v>0</v>
      </c>
      <c r="CZ983" s="543">
        <f t="shared" si="4227"/>
        <v>0</v>
      </c>
      <c r="DA983" s="543">
        <f t="shared" si="4227"/>
        <v>0</v>
      </c>
      <c r="DB983" s="543" t="str">
        <f t="shared" si="4227"/>
        <v/>
      </c>
      <c r="DC983" s="542" t="str">
        <f t="shared" si="4227"/>
        <v/>
      </c>
      <c r="DD983" s="541" t="str">
        <f t="shared" si="4227"/>
        <v/>
      </c>
      <c r="DE983" s="645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9"/>
      <c r="DR983" s="476"/>
    </row>
    <row r="984" spans="1:122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7"/>
      <c r="CE984" s="1328"/>
      <c r="CF984" s="1328"/>
      <c r="CG984" s="1328"/>
      <c r="CH984" s="1328"/>
      <c r="CI984" s="1328"/>
      <c r="CJ984" s="1328"/>
      <c r="CK984" s="1328"/>
      <c r="CL984" s="1328"/>
      <c r="CM984" s="1328"/>
      <c r="CN984" s="1327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9"/>
      <c r="DR984" s="476"/>
    </row>
    <row r="985" spans="1:122" s="478" customFormat="1" ht="15.75" customHeight="1">
      <c r="A985" s="808" t="s">
        <v>74</v>
      </c>
      <c r="B985" s="789">
        <f t="shared" ref="B985:R985" si="4237">SUM(B904:B984)</f>
        <v>0</v>
      </c>
      <c r="C985" s="789">
        <f t="shared" si="4237"/>
        <v>20400</v>
      </c>
      <c r="D985" s="789">
        <f t="shared" si="4237"/>
        <v>0</v>
      </c>
      <c r="E985" s="789">
        <f t="shared" si="4237"/>
        <v>0</v>
      </c>
      <c r="F985" s="789">
        <f t="shared" si="4237"/>
        <v>0</v>
      </c>
      <c r="G985" s="789">
        <f t="shared" si="4237"/>
        <v>0</v>
      </c>
      <c r="H985" s="789">
        <f t="shared" si="4237"/>
        <v>0</v>
      </c>
      <c r="I985" s="789">
        <f t="shared" si="4237"/>
        <v>0</v>
      </c>
      <c r="J985" s="789">
        <f t="shared" si="4237"/>
        <v>0</v>
      </c>
      <c r="K985" s="789">
        <f t="shared" si="4237"/>
        <v>0</v>
      </c>
      <c r="L985" s="789">
        <f t="shared" si="4237"/>
        <v>0</v>
      </c>
      <c r="M985" s="789">
        <f t="shared" si="4237"/>
        <v>0</v>
      </c>
      <c r="N985" s="789">
        <f t="shared" si="4237"/>
        <v>0</v>
      </c>
      <c r="O985" s="789">
        <f t="shared" si="4237"/>
        <v>0</v>
      </c>
      <c r="P985" s="789">
        <f t="shared" si="4237"/>
        <v>0</v>
      </c>
      <c r="Q985" s="789">
        <f t="shared" si="4237"/>
        <v>0</v>
      </c>
      <c r="R985" s="789">
        <f t="shared" si="4237"/>
        <v>0</v>
      </c>
      <c r="S985" s="788"/>
      <c r="T985" s="789">
        <f t="shared" ref="T985:AD985" si="4238">SUM(T904:T984)</f>
        <v>26785</v>
      </c>
      <c r="U985" s="789">
        <f t="shared" si="4238"/>
        <v>35640</v>
      </c>
      <c r="V985" s="789">
        <f t="shared" si="4238"/>
        <v>61070.400000000001</v>
      </c>
      <c r="W985" s="789">
        <f t="shared" si="4238"/>
        <v>24960</v>
      </c>
      <c r="X985" s="789">
        <f t="shared" si="4238"/>
        <v>28920</v>
      </c>
      <c r="Y985" s="789">
        <f t="shared" si="4238"/>
        <v>24960</v>
      </c>
      <c r="Z985" s="789">
        <f t="shared" si="4238"/>
        <v>28920</v>
      </c>
      <c r="AA985" s="789">
        <f t="shared" si="4238"/>
        <v>28920</v>
      </c>
      <c r="AB985" s="789">
        <f t="shared" si="4238"/>
        <v>24960</v>
      </c>
      <c r="AC985" s="789">
        <f t="shared" si="4238"/>
        <v>24960</v>
      </c>
      <c r="AD985" s="789">
        <f t="shared" si="4238"/>
        <v>28920</v>
      </c>
      <c r="AE985" s="789"/>
      <c r="AF985" s="789"/>
      <c r="AG985" s="789"/>
      <c r="AH985" s="789"/>
      <c r="AI985" s="789"/>
      <c r="AJ985" s="789"/>
      <c r="AK985" s="788"/>
      <c r="AL985" s="789">
        <f t="shared" ref="AL985:AV985" si="4239">SUM(AL904:AL984)</f>
        <v>65142.9</v>
      </c>
      <c r="AM985" s="789">
        <f t="shared" si="4239"/>
        <v>70096.5</v>
      </c>
      <c r="AN985" s="789">
        <f t="shared" si="4239"/>
        <v>60116</v>
      </c>
      <c r="AO985" s="789">
        <f t="shared" si="4239"/>
        <v>37704</v>
      </c>
      <c r="AP985" s="789">
        <f t="shared" si="4239"/>
        <v>60900</v>
      </c>
      <c r="AQ985" s="789">
        <f t="shared" si="4239"/>
        <v>31600</v>
      </c>
      <c r="AR985" s="789">
        <f t="shared" si="4239"/>
        <v>53813</v>
      </c>
      <c r="AS985" s="789">
        <f t="shared" si="4239"/>
        <v>73920</v>
      </c>
      <c r="AT985" s="789">
        <f t="shared" si="4239"/>
        <v>34179.199999999997</v>
      </c>
      <c r="AU985" s="789">
        <f t="shared" si="4239"/>
        <v>39074.199999999997</v>
      </c>
      <c r="AV985" s="789">
        <f t="shared" si="4239"/>
        <v>59040</v>
      </c>
      <c r="AW985" s="789"/>
      <c r="AX985" s="789"/>
      <c r="AY985" s="789"/>
      <c r="AZ985" s="789"/>
      <c r="BA985" s="789"/>
      <c r="BB985" s="789"/>
      <c r="BC985" s="788"/>
      <c r="BD985" s="789">
        <f t="shared" ref="BD985:BN985" si="4240">SUM(BD904:BD984)</f>
        <v>186840</v>
      </c>
      <c r="BE985" s="789">
        <f t="shared" si="4240"/>
        <v>117965</v>
      </c>
      <c r="BF985" s="789">
        <f t="shared" si="4240"/>
        <v>155600</v>
      </c>
      <c r="BG985" s="789">
        <f t="shared" si="4240"/>
        <v>126015</v>
      </c>
      <c r="BH985" s="789">
        <f t="shared" si="4240"/>
        <v>165120</v>
      </c>
      <c r="BI985" s="789">
        <f t="shared" si="4240"/>
        <v>116960</v>
      </c>
      <c r="BJ985" s="789">
        <f t="shared" si="4240"/>
        <v>119675</v>
      </c>
      <c r="BK985" s="789">
        <f t="shared" si="4240"/>
        <v>118120</v>
      </c>
      <c r="BL985" s="789">
        <f t="shared" si="4240"/>
        <v>124850</v>
      </c>
      <c r="BM985" s="789">
        <f t="shared" si="4240"/>
        <v>144240</v>
      </c>
      <c r="BN985" s="789">
        <f t="shared" si="4240"/>
        <v>170120</v>
      </c>
      <c r="BO985" s="789"/>
      <c r="BP985" s="789"/>
      <c r="BQ985" s="789"/>
      <c r="BR985" s="789"/>
      <c r="BS985" s="789"/>
      <c r="BT985" s="789"/>
      <c r="BU985" s="788"/>
      <c r="BV985" s="789">
        <f>SUM(BV904:BV984)</f>
        <v>0</v>
      </c>
      <c r="BW985" s="789">
        <f>SUM(BW904:BW984)</f>
        <v>20260</v>
      </c>
      <c r="BX985" s="789">
        <f>SUM(BX904:BX984)</f>
        <v>35642</v>
      </c>
      <c r="BY985" s="789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3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116960</v>
      </c>
      <c r="CE985" s="1322">
        <f t="shared" ref="CE985:CN985" si="424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117965</v>
      </c>
      <c r="CF985" s="1322">
        <f t="shared" si="4241"/>
        <v>118120</v>
      </c>
      <c r="CG985" s="1322">
        <f t="shared" si="4241"/>
        <v>119675</v>
      </c>
      <c r="CH985" s="1322">
        <f t="shared" si="4241"/>
        <v>124850</v>
      </c>
      <c r="CI985" s="1323">
        <f t="shared" si="4241"/>
        <v>126015</v>
      </c>
      <c r="CJ985" s="1322">
        <f t="shared" si="4241"/>
        <v>144240</v>
      </c>
      <c r="CK985" s="1322">
        <f t="shared" si="4241"/>
        <v>155600</v>
      </c>
      <c r="CL985" s="1322">
        <f t="shared" si="4241"/>
        <v>165120</v>
      </c>
      <c r="CM985" s="1322">
        <f t="shared" si="4241"/>
        <v>170120</v>
      </c>
      <c r="CN985" s="1321">
        <f t="shared" si="4241"/>
        <v>186840</v>
      </c>
      <c r="CO985" s="542" t="str">
        <f t="shared" ref="CO985:DD985" si="4242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2"/>
        <v/>
      </c>
      <c r="CQ985" s="543">
        <f t="shared" si="4242"/>
        <v>116960</v>
      </c>
      <c r="CR985" s="543">
        <f t="shared" si="4242"/>
        <v>117965</v>
      </c>
      <c r="CS985" s="543">
        <f t="shared" si="4242"/>
        <v>118120</v>
      </c>
      <c r="CT985" s="543">
        <f t="shared" si="4242"/>
        <v>119675</v>
      </c>
      <c r="CU985" s="544">
        <f t="shared" si="4242"/>
        <v>124850</v>
      </c>
      <c r="CV985" s="544">
        <f t="shared" si="4242"/>
        <v>126015</v>
      </c>
      <c r="CW985" s="544">
        <f t="shared" si="4242"/>
        <v>144240</v>
      </c>
      <c r="CX985" s="543">
        <f t="shared" si="4242"/>
        <v>155600</v>
      </c>
      <c r="CY985" s="543">
        <f t="shared" si="4242"/>
        <v>165120</v>
      </c>
      <c r="CZ985" s="543">
        <f t="shared" si="4242"/>
        <v>170120</v>
      </c>
      <c r="DA985" s="543">
        <f t="shared" si="4242"/>
        <v>186840</v>
      </c>
      <c r="DB985" s="543" t="str">
        <f t="shared" si="4242"/>
        <v/>
      </c>
      <c r="DC985" s="542" t="str">
        <f t="shared" si="4242"/>
        <v/>
      </c>
      <c r="DD985" s="541" t="str">
        <f t="shared" si="4242"/>
        <v/>
      </c>
      <c r="DE985" s="645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9"/>
      <c r="DR985" s="476"/>
    </row>
    <row r="986" spans="1:122" s="478" customFormat="1" ht="15.75" customHeight="1">
      <c r="A986" s="811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7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9"/>
      <c r="DR986" s="476"/>
    </row>
    <row r="987" spans="1:122" s="478" customFormat="1" ht="15.75" customHeight="1">
      <c r="A987" s="812" t="s">
        <v>412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7"/>
      <c r="CE987" s="1328"/>
      <c r="CF987" s="1328"/>
      <c r="CG987" s="1328"/>
      <c r="CH987" s="1328"/>
      <c r="CI987" s="1328"/>
      <c r="CJ987" s="1328"/>
      <c r="CK987" s="1328"/>
      <c r="CL987" s="1328"/>
      <c r="CM987" s="1328"/>
      <c r="CN987" s="1327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9">
        <f>SUM(B457,B466,B475,B484,B493,B502,B635)</f>
        <v>0</v>
      </c>
      <c r="C988" s="789">
        <f t="shared" ref="C988:F988" si="4243">SUM(C457,C466,C475,C484,C493,C502,C635)</f>
        <v>0</v>
      </c>
      <c r="D988" s="789">
        <f t="shared" si="4243"/>
        <v>0</v>
      </c>
      <c r="E988" s="789">
        <f t="shared" si="4243"/>
        <v>0</v>
      </c>
      <c r="F988" s="789">
        <f t="shared" si="4243"/>
        <v>0</v>
      </c>
      <c r="G988" s="789">
        <f t="shared" ref="G988:R988" si="4244">SUM(G457,G466,G475,G484,G493,G502,G635)</f>
        <v>0</v>
      </c>
      <c r="H988" s="789">
        <f t="shared" si="4244"/>
        <v>0</v>
      </c>
      <c r="I988" s="789">
        <f t="shared" si="4244"/>
        <v>0</v>
      </c>
      <c r="J988" s="789">
        <f t="shared" si="4244"/>
        <v>0</v>
      </c>
      <c r="K988" s="789">
        <f t="shared" si="4244"/>
        <v>0</v>
      </c>
      <c r="L988" s="789">
        <f t="shared" si="4244"/>
        <v>0</v>
      </c>
      <c r="M988" s="789">
        <f t="shared" si="4244"/>
        <v>0</v>
      </c>
      <c r="N988" s="789">
        <f t="shared" si="4244"/>
        <v>0</v>
      </c>
      <c r="O988" s="789">
        <f t="shared" si="4244"/>
        <v>0</v>
      </c>
      <c r="P988" s="789">
        <f t="shared" si="4244"/>
        <v>0</v>
      </c>
      <c r="Q988" s="789">
        <f t="shared" si="4244"/>
        <v>0</v>
      </c>
      <c r="R988" s="789">
        <f t="shared" si="4244"/>
        <v>0</v>
      </c>
      <c r="S988" s="788"/>
      <c r="T988" s="789">
        <f>SUM(T457,T466,T475,T484,T493,T502,T635)</f>
        <v>6240</v>
      </c>
      <c r="U988" s="789">
        <f t="shared" ref="U988:AJ988" si="4245">SUM(U457,U466,U475,U484,U493,U502,U635)</f>
        <v>8040</v>
      </c>
      <c r="V988" s="789">
        <f t="shared" si="4245"/>
        <v>8640</v>
      </c>
      <c r="W988" s="789">
        <f t="shared" si="4245"/>
        <v>9420</v>
      </c>
      <c r="X988" s="789">
        <f t="shared" si="4245"/>
        <v>8220</v>
      </c>
      <c r="Y988" s="789">
        <f t="shared" si="4245"/>
        <v>9060</v>
      </c>
      <c r="Z988" s="789">
        <f t="shared" si="4245"/>
        <v>6240</v>
      </c>
      <c r="AA988" s="789">
        <f t="shared" si="4245"/>
        <v>8400</v>
      </c>
      <c r="AB988" s="789">
        <f t="shared" si="4245"/>
        <v>5340</v>
      </c>
      <c r="AC988" s="789">
        <f t="shared" si="4245"/>
        <v>5205</v>
      </c>
      <c r="AD988" s="789">
        <f t="shared" si="4245"/>
        <v>4740</v>
      </c>
      <c r="AE988" s="789">
        <f t="shared" si="4245"/>
        <v>0</v>
      </c>
      <c r="AF988" s="789">
        <f t="shared" si="4245"/>
        <v>0</v>
      </c>
      <c r="AG988" s="789">
        <f t="shared" si="4245"/>
        <v>0</v>
      </c>
      <c r="AH988" s="789">
        <f t="shared" si="4245"/>
        <v>0</v>
      </c>
      <c r="AI988" s="789">
        <f t="shared" si="4245"/>
        <v>0</v>
      </c>
      <c r="AJ988" s="789">
        <f t="shared" si="4245"/>
        <v>0</v>
      </c>
      <c r="AK988" s="788"/>
      <c r="AL988" s="789">
        <f>SUM(AL457,AL466,AL475,AL484,AL493,AL502,AL635)</f>
        <v>6900</v>
      </c>
      <c r="AM988" s="789">
        <f t="shared" ref="AM988:BB988" si="4246">SUM(AM457,AM466,AM475,AM484,AM493,AM502,AM635)</f>
        <v>5760</v>
      </c>
      <c r="AN988" s="789">
        <f t="shared" si="4246"/>
        <v>10980</v>
      </c>
      <c r="AO988" s="789">
        <f t="shared" si="4246"/>
        <v>5112</v>
      </c>
      <c r="AP988" s="789">
        <f t="shared" si="4246"/>
        <v>10632</v>
      </c>
      <c r="AQ988" s="789">
        <f t="shared" si="4246"/>
        <v>9636</v>
      </c>
      <c r="AR988" s="789">
        <f t="shared" si="4246"/>
        <v>2340</v>
      </c>
      <c r="AS988" s="789">
        <f t="shared" si="4246"/>
        <v>5280</v>
      </c>
      <c r="AT988" s="789">
        <f t="shared" si="4246"/>
        <v>8460</v>
      </c>
      <c r="AU988" s="789">
        <f t="shared" si="4246"/>
        <v>12690</v>
      </c>
      <c r="AV988" s="789">
        <f t="shared" si="4246"/>
        <v>9582</v>
      </c>
      <c r="AW988" s="789">
        <f t="shared" si="4246"/>
        <v>0</v>
      </c>
      <c r="AX988" s="789">
        <f t="shared" si="4246"/>
        <v>0</v>
      </c>
      <c r="AY988" s="789">
        <f t="shared" si="4246"/>
        <v>0</v>
      </c>
      <c r="AZ988" s="789">
        <f t="shared" si="4246"/>
        <v>0</v>
      </c>
      <c r="BA988" s="789">
        <f t="shared" si="4246"/>
        <v>0</v>
      </c>
      <c r="BB988" s="789">
        <f t="shared" si="4246"/>
        <v>0</v>
      </c>
      <c r="BC988" s="788"/>
      <c r="BD988" s="789">
        <f>SUM(BD457,BD466,BD475,BD484,BD493,BD502,BD635)</f>
        <v>12240</v>
      </c>
      <c r="BE988" s="789">
        <f t="shared" ref="BE988:BT988" si="4247">SUM(BE457,BE466,BE475,BE484,BE493,BE502,BE635)</f>
        <v>9258</v>
      </c>
      <c r="BF988" s="789">
        <f t="shared" si="4247"/>
        <v>11460</v>
      </c>
      <c r="BG988" s="789">
        <f t="shared" si="4247"/>
        <v>15540</v>
      </c>
      <c r="BH988" s="789">
        <f t="shared" si="4247"/>
        <v>12570</v>
      </c>
      <c r="BI988" s="789">
        <f t="shared" si="4247"/>
        <v>6293</v>
      </c>
      <c r="BJ988" s="789">
        <f t="shared" si="4247"/>
        <v>13800</v>
      </c>
      <c r="BK988" s="789">
        <f t="shared" si="4247"/>
        <v>28560</v>
      </c>
      <c r="BL988" s="789">
        <f t="shared" si="4247"/>
        <v>11028</v>
      </c>
      <c r="BM988" s="789">
        <f t="shared" si="4247"/>
        <v>8640</v>
      </c>
      <c r="BN988" s="789">
        <f t="shared" si="4247"/>
        <v>12180</v>
      </c>
      <c r="BO988" s="789">
        <f t="shared" si="4247"/>
        <v>0</v>
      </c>
      <c r="BP988" s="789">
        <f t="shared" si="4247"/>
        <v>0</v>
      </c>
      <c r="BQ988" s="789">
        <f t="shared" si="4247"/>
        <v>0</v>
      </c>
      <c r="BR988" s="789">
        <f t="shared" si="4247"/>
        <v>0</v>
      </c>
      <c r="BS988" s="789">
        <f t="shared" si="4247"/>
        <v>0</v>
      </c>
      <c r="BT988" s="789">
        <f t="shared" si="4247"/>
        <v>0</v>
      </c>
      <c r="BU988" s="788"/>
      <c r="BV988" s="789">
        <f>SUM(BV457,BV466,BV475,BV484,BV493,BV502,BV635)</f>
        <v>0</v>
      </c>
      <c r="BW988" s="789">
        <f t="shared" ref="BW988:BY988" si="4248">SUM(BW457,BW466,BW475,BW484,BW493,BW502,BW635)</f>
        <v>6330</v>
      </c>
      <c r="BX988" s="789">
        <f t="shared" si="4248"/>
        <v>9276</v>
      </c>
      <c r="BY988" s="789">
        <f t="shared" si="4248"/>
        <v>10104</v>
      </c>
      <c r="BZ988" s="590">
        <f t="shared" ref="BZ988:BZ1002" si="4249">IF(DE988&lt;3,"",(SUM(B988:R988)-MIN(B988:R988)-MAX(B988:R988))/(DE988-2))</f>
        <v>0</v>
      </c>
      <c r="CA988" s="590">
        <f t="shared" ref="CA988:CA1002" si="4250">IF(DF988&lt;3,"",(SUM(T988:AJ988)-MIN(T988:AJ988)-MAX(T988:AJ988))/(DF988-2))</f>
        <v>4675</v>
      </c>
      <c r="CB988" s="590">
        <f t="shared" ref="CB988:CB1002" si="4251">IF(DG988&lt;3,"",(SUM(AL988:BB988)-MIN(AL988:BB988)-MAX(AL988:BB988))/(DG988-2))</f>
        <v>4978.8</v>
      </c>
      <c r="CC988" s="590">
        <f t="shared" ref="CC988:CC1002" si="4252">IF(DH988&lt;3,"",(SUM(BD988:BT988)-MIN(BD988:BT988)-MAX(BD988:BT988))/(DH988-2))</f>
        <v>7533.9333333333334</v>
      </c>
      <c r="CD988" s="1321">
        <f t="shared" ref="CD988:CN1002" si="425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2">
        <f t="shared" si="4253"/>
        <v>0</v>
      </c>
      <c r="CF988" s="1322">
        <f t="shared" si="4253"/>
        <v>0</v>
      </c>
      <c r="CG988" s="1322">
        <f t="shared" si="4253"/>
        <v>2340</v>
      </c>
      <c r="CH988" s="1322">
        <f t="shared" si="4253"/>
        <v>5112</v>
      </c>
      <c r="CI988" s="1323">
        <f t="shared" si="4253"/>
        <v>5280</v>
      </c>
      <c r="CJ988" s="1322">
        <f t="shared" si="4253"/>
        <v>5760</v>
      </c>
      <c r="CK988" s="1322">
        <f t="shared" si="4253"/>
        <v>6900</v>
      </c>
      <c r="CL988" s="1322">
        <f t="shared" si="4253"/>
        <v>8460</v>
      </c>
      <c r="CM988" s="1322">
        <f t="shared" si="4253"/>
        <v>9582</v>
      </c>
      <c r="CN988" s="1321">
        <f t="shared" si="4253"/>
        <v>9636</v>
      </c>
      <c r="CO988" s="1342">
        <f t="shared" ref="CO988:DC1002" si="4254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343">
        <f t="shared" si="4254"/>
        <v>0</v>
      </c>
      <c r="CQ988" s="1343">
        <f t="shared" si="4254"/>
        <v>0</v>
      </c>
      <c r="CR988" s="1343">
        <f t="shared" si="4254"/>
        <v>0</v>
      </c>
      <c r="CS988" s="1343">
        <f t="shared" si="4254"/>
        <v>0</v>
      </c>
      <c r="CT988" s="1343">
        <f t="shared" si="4254"/>
        <v>6293</v>
      </c>
      <c r="CU988" s="1344">
        <f t="shared" si="4254"/>
        <v>8640</v>
      </c>
      <c r="CV988" s="1344">
        <f t="shared" si="4254"/>
        <v>9258</v>
      </c>
      <c r="CW988" s="1344">
        <f t="shared" si="4254"/>
        <v>11028</v>
      </c>
      <c r="CX988" s="1343">
        <f t="shared" si="4254"/>
        <v>11460</v>
      </c>
      <c r="CY988" s="1343">
        <f t="shared" si="4254"/>
        <v>12180</v>
      </c>
      <c r="CZ988" s="1343">
        <f t="shared" si="4254"/>
        <v>12240</v>
      </c>
      <c r="DA988" s="1343">
        <f t="shared" si="4254"/>
        <v>12570</v>
      </c>
      <c r="DB988" s="1343">
        <f t="shared" si="4254"/>
        <v>13800</v>
      </c>
      <c r="DC988" s="1342">
        <f t="shared" si="4254"/>
        <v>15540</v>
      </c>
      <c r="DD988" s="1393">
        <f t="shared" ref="DD988:DD1002" si="425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28560</v>
      </c>
      <c r="DE988" s="645">
        <f t="shared" ref="DE988:DE1002" si="4256">COUNT(B988:R988)</f>
        <v>17</v>
      </c>
      <c r="DF988" s="99">
        <f t="shared" ref="DF988:DF1002" si="4257">COUNT(T988:AJ988)</f>
        <v>17</v>
      </c>
      <c r="DG988" s="99">
        <f t="shared" ref="DG988:DG1002" si="4258">COUNT(AL988:BB988)</f>
        <v>17</v>
      </c>
      <c r="DH988" s="99">
        <f t="shared" ref="DH988:DH1002" si="4259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9"/>
      <c r="DR988" s="476"/>
    </row>
    <row r="989" spans="1:122" s="478" customFormat="1" ht="15.75" customHeight="1">
      <c r="A989" s="44" t="s">
        <v>730</v>
      </c>
      <c r="B989" s="789">
        <f>SUM(B508,B514,B520,B526,B532,B538,B544,B550,B556,B562,B568,B574,B580,B586,B592,B605,B611,B623,B772:B773)</f>
        <v>0</v>
      </c>
      <c r="C989" s="789">
        <f t="shared" ref="C989:F989" si="4260">SUM(C508,C514,C520,C526,C532,C538,C544,C550,C556,C562,C568,C574,C580,C586,C592,C605,C611,C623,C772:C773)</f>
        <v>0</v>
      </c>
      <c r="D989" s="789">
        <f t="shared" si="4260"/>
        <v>0</v>
      </c>
      <c r="E989" s="789">
        <f t="shared" si="4260"/>
        <v>0</v>
      </c>
      <c r="F989" s="789">
        <f t="shared" si="4260"/>
        <v>0</v>
      </c>
      <c r="G989" s="789">
        <f t="shared" ref="G989:R989" si="4261">SUM(G508,G514,G520,G526,G532,G538,G544,G550,G556,G562,G568,G574,G580,G586,G592,G605,G611,G623,G772:G773)</f>
        <v>0</v>
      </c>
      <c r="H989" s="789">
        <f t="shared" si="4261"/>
        <v>0</v>
      </c>
      <c r="I989" s="789">
        <f t="shared" si="4261"/>
        <v>0</v>
      </c>
      <c r="J989" s="789">
        <f t="shared" si="4261"/>
        <v>0</v>
      </c>
      <c r="K989" s="789">
        <f t="shared" si="4261"/>
        <v>0</v>
      </c>
      <c r="L989" s="789">
        <f t="shared" si="4261"/>
        <v>0</v>
      </c>
      <c r="M989" s="789">
        <f t="shared" si="4261"/>
        <v>0</v>
      </c>
      <c r="N989" s="789">
        <f t="shared" si="4261"/>
        <v>0</v>
      </c>
      <c r="O989" s="789">
        <f t="shared" si="4261"/>
        <v>0</v>
      </c>
      <c r="P989" s="789">
        <f t="shared" si="4261"/>
        <v>0</v>
      </c>
      <c r="Q989" s="789">
        <f t="shared" si="4261"/>
        <v>0</v>
      </c>
      <c r="R989" s="789">
        <f t="shared" si="4261"/>
        <v>0</v>
      </c>
      <c r="S989" s="788"/>
      <c r="T989" s="789">
        <f>SUM(T508,T514,T520,T526,T532,T538,T544,T550,T556,T562,T568,T574,T580,T586,T592,T605,T611,T623,T772:T773)</f>
        <v>2484</v>
      </c>
      <c r="U989" s="789">
        <f t="shared" ref="U989:AJ989" si="4262">SUM(U508,U514,U520,U526,U532,U538,U544,U550,U556,U562,U568,U574,U580,U586,U592,U605,U611,U623,U772:U773)</f>
        <v>3996</v>
      </c>
      <c r="V989" s="789">
        <f t="shared" si="4262"/>
        <v>2988</v>
      </c>
      <c r="W989" s="789">
        <f t="shared" si="4262"/>
        <v>3420</v>
      </c>
      <c r="X989" s="789">
        <f t="shared" si="4262"/>
        <v>6552</v>
      </c>
      <c r="Y989" s="789">
        <f t="shared" si="4262"/>
        <v>3376</v>
      </c>
      <c r="Z989" s="789">
        <f t="shared" si="4262"/>
        <v>3516</v>
      </c>
      <c r="AA989" s="789">
        <f t="shared" si="4262"/>
        <v>3480</v>
      </c>
      <c r="AB989" s="789">
        <f t="shared" si="4262"/>
        <v>3506</v>
      </c>
      <c r="AC989" s="789">
        <f t="shared" si="4262"/>
        <v>3240</v>
      </c>
      <c r="AD989" s="789">
        <f t="shared" si="4262"/>
        <v>3240</v>
      </c>
      <c r="AE989" s="789">
        <f t="shared" si="4262"/>
        <v>0</v>
      </c>
      <c r="AF989" s="789">
        <f t="shared" si="4262"/>
        <v>0</v>
      </c>
      <c r="AG989" s="789">
        <f t="shared" si="4262"/>
        <v>0</v>
      </c>
      <c r="AH989" s="789">
        <f t="shared" si="4262"/>
        <v>0</v>
      </c>
      <c r="AI989" s="789">
        <f t="shared" si="4262"/>
        <v>0</v>
      </c>
      <c r="AJ989" s="789">
        <f t="shared" si="4262"/>
        <v>0</v>
      </c>
      <c r="AK989" s="788"/>
      <c r="AL989" s="789">
        <f>SUM(AL508,AL514,AL520,AL526,AL532,AL538,AL544,AL550,AL556,AL562,AL568,AL574,AL580,AL586,AL592,AL605,AL611,AL623,AL772:AL773)</f>
        <v>42221</v>
      </c>
      <c r="AM989" s="789">
        <f t="shared" ref="AM989:BB989" si="4263">SUM(AM508,AM514,AM520,AM526,AM532,AM538,AM544,AM550,AM556,AM562,AM568,AM574,AM580,AM586,AM592,AM605,AM611,AM623,AM772:AM773)</f>
        <v>12444.95</v>
      </c>
      <c r="AN989" s="789">
        <f t="shared" si="4263"/>
        <v>4198.8</v>
      </c>
      <c r="AO989" s="789">
        <f t="shared" si="4263"/>
        <v>4010</v>
      </c>
      <c r="AP989" s="789">
        <f t="shared" si="4263"/>
        <v>11772.96</v>
      </c>
      <c r="AQ989" s="789">
        <f t="shared" si="4263"/>
        <v>3984</v>
      </c>
      <c r="AR989" s="789">
        <f t="shared" si="4263"/>
        <v>5472</v>
      </c>
      <c r="AS989" s="789">
        <f t="shared" si="4263"/>
        <v>3660</v>
      </c>
      <c r="AT989" s="789">
        <f t="shared" si="4263"/>
        <v>5212.8</v>
      </c>
      <c r="AU989" s="789">
        <f t="shared" si="4263"/>
        <v>1830</v>
      </c>
      <c r="AV989" s="789">
        <f t="shared" si="4263"/>
        <v>2544</v>
      </c>
      <c r="AW989" s="789">
        <f t="shared" si="4263"/>
        <v>0</v>
      </c>
      <c r="AX989" s="789">
        <f t="shared" si="4263"/>
        <v>0</v>
      </c>
      <c r="AY989" s="789">
        <f t="shared" si="4263"/>
        <v>0</v>
      </c>
      <c r="AZ989" s="789">
        <f t="shared" si="4263"/>
        <v>0</v>
      </c>
      <c r="BA989" s="789">
        <f t="shared" si="4263"/>
        <v>0</v>
      </c>
      <c r="BB989" s="789">
        <f t="shared" si="4263"/>
        <v>0</v>
      </c>
      <c r="BC989" s="788"/>
      <c r="BD989" s="789">
        <f>SUM(BD508,BD514,BD520,BD526,BD532,BD538,BD544,BD550,BD556,BD562,BD568,BD574,BD580,BD586,BD592,BD605,BD611,BD623,BD772:BD773)</f>
        <v>14347.6</v>
      </c>
      <c r="BE989" s="789">
        <f t="shared" ref="BE989:BT989" si="4264">SUM(BE508,BE514,BE520,BE526,BE532,BE538,BE544,BE550,BE556,BE562,BE568,BE574,BE580,BE586,BE592,BE605,BE611,BE623,BE772:BE773)</f>
        <v>33556.5</v>
      </c>
      <c r="BF989" s="789">
        <f t="shared" si="4264"/>
        <v>9631</v>
      </c>
      <c r="BG989" s="789">
        <f t="shared" si="4264"/>
        <v>9481</v>
      </c>
      <c r="BH989" s="789">
        <f t="shared" si="4264"/>
        <v>9218</v>
      </c>
      <c r="BI989" s="789">
        <f t="shared" si="4264"/>
        <v>5104.96</v>
      </c>
      <c r="BJ989" s="789">
        <f t="shared" si="4264"/>
        <v>9324</v>
      </c>
      <c r="BK989" s="789">
        <f t="shared" si="4264"/>
        <v>9609</v>
      </c>
      <c r="BL989" s="789">
        <f t="shared" si="4264"/>
        <v>14233</v>
      </c>
      <c r="BM989" s="789">
        <f t="shared" si="4264"/>
        <v>13548</v>
      </c>
      <c r="BN989" s="789">
        <f t="shared" si="4264"/>
        <v>29038</v>
      </c>
      <c r="BO989" s="789">
        <f t="shared" si="4264"/>
        <v>0</v>
      </c>
      <c r="BP989" s="789">
        <f t="shared" si="4264"/>
        <v>0</v>
      </c>
      <c r="BQ989" s="789">
        <f t="shared" si="4264"/>
        <v>0</v>
      </c>
      <c r="BR989" s="789">
        <f t="shared" si="4264"/>
        <v>0</v>
      </c>
      <c r="BS989" s="789">
        <f t="shared" si="4264"/>
        <v>0</v>
      </c>
      <c r="BT989" s="789">
        <f t="shared" si="4264"/>
        <v>0</v>
      </c>
      <c r="BU989" s="788"/>
      <c r="BV989" s="789">
        <f>SUM(BV508,BV514,BV520,BV526,BV532,BV538,BV544,BV550,BV556,BV562,BV568,BV574,BV580,BV586,BV592,BV605,BV611,BV623,BV772:BV773)</f>
        <v>0</v>
      </c>
      <c r="BW989" s="789">
        <f t="shared" ref="BW989:BY989" si="4265">SUM(BW508,BW514,BW520,BW526,BW532,BW538,BW544,BW550,BW556,BW562,BW568,BW574,BW580,BW586,BW592,BW605,BW611,BW623,BW772:BW773)</f>
        <v>3540</v>
      </c>
      <c r="BX989" s="789">
        <f t="shared" si="4265"/>
        <v>10484</v>
      </c>
      <c r="BY989" s="789">
        <f t="shared" si="4265"/>
        <v>14105</v>
      </c>
      <c r="BZ989" s="590">
        <f t="shared" si="4249"/>
        <v>0</v>
      </c>
      <c r="CA989" s="590">
        <f t="shared" si="4250"/>
        <v>2216.4</v>
      </c>
      <c r="CB989" s="590">
        <f t="shared" si="4251"/>
        <v>3675.3006666666665</v>
      </c>
      <c r="CC989" s="590">
        <f t="shared" si="4252"/>
        <v>8235.637333333334</v>
      </c>
      <c r="CD989" s="1321">
        <f t="shared" si="4253"/>
        <v>0</v>
      </c>
      <c r="CE989" s="1322">
        <f t="shared" si="4253"/>
        <v>0</v>
      </c>
      <c r="CF989" s="1322">
        <f t="shared" si="4253"/>
        <v>0</v>
      </c>
      <c r="CG989" s="1322">
        <f t="shared" si="4253"/>
        <v>1830</v>
      </c>
      <c r="CH989" s="1322">
        <f t="shared" si="4253"/>
        <v>2544</v>
      </c>
      <c r="CI989" s="1323">
        <f t="shared" si="4253"/>
        <v>3660</v>
      </c>
      <c r="CJ989" s="1322">
        <f t="shared" si="4253"/>
        <v>3984</v>
      </c>
      <c r="CK989" s="1322">
        <f t="shared" si="4253"/>
        <v>4010</v>
      </c>
      <c r="CL989" s="1322">
        <f t="shared" si="4253"/>
        <v>4198.8</v>
      </c>
      <c r="CM989" s="1322">
        <f t="shared" si="4253"/>
        <v>5212.8</v>
      </c>
      <c r="CN989" s="1321">
        <f t="shared" si="4253"/>
        <v>5472</v>
      </c>
      <c r="CO989" s="1342">
        <f t="shared" si="4254"/>
        <v>0</v>
      </c>
      <c r="CP989" s="1343">
        <f t="shared" si="4254"/>
        <v>0</v>
      </c>
      <c r="CQ989" s="1343">
        <f t="shared" si="4254"/>
        <v>0</v>
      </c>
      <c r="CR989" s="1343">
        <f t="shared" si="4254"/>
        <v>0</v>
      </c>
      <c r="CS989" s="1343">
        <f t="shared" si="4254"/>
        <v>0</v>
      </c>
      <c r="CT989" s="1343">
        <f t="shared" si="4254"/>
        <v>5104.96</v>
      </c>
      <c r="CU989" s="1344">
        <f t="shared" si="4254"/>
        <v>9218</v>
      </c>
      <c r="CV989" s="1344">
        <f t="shared" si="4254"/>
        <v>9324</v>
      </c>
      <c r="CW989" s="1344">
        <f t="shared" si="4254"/>
        <v>9481</v>
      </c>
      <c r="CX989" s="1343">
        <f t="shared" si="4254"/>
        <v>9609</v>
      </c>
      <c r="CY989" s="1343">
        <f t="shared" si="4254"/>
        <v>9631</v>
      </c>
      <c r="CZ989" s="1343">
        <f t="shared" si="4254"/>
        <v>13548</v>
      </c>
      <c r="DA989" s="1343">
        <f t="shared" si="4254"/>
        <v>14233</v>
      </c>
      <c r="DB989" s="1343">
        <f t="shared" si="4254"/>
        <v>14347.6</v>
      </c>
      <c r="DC989" s="1342">
        <f t="shared" si="4254"/>
        <v>29038</v>
      </c>
      <c r="DD989" s="1393">
        <f t="shared" si="4255"/>
        <v>33556.5</v>
      </c>
      <c r="DE989" s="645">
        <f t="shared" si="4256"/>
        <v>17</v>
      </c>
      <c r="DF989" s="99">
        <f t="shared" si="4257"/>
        <v>17</v>
      </c>
      <c r="DG989" s="99">
        <f t="shared" si="4258"/>
        <v>17</v>
      </c>
      <c r="DH989" s="99">
        <f t="shared" si="4259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9"/>
      <c r="DR989" s="476"/>
    </row>
    <row r="990" spans="1:122" s="478" customFormat="1" ht="15.75" customHeight="1">
      <c r="A990" s="44" t="s">
        <v>731</v>
      </c>
      <c r="B990" s="789">
        <f>SUM(B599,B617,B629)</f>
        <v>0</v>
      </c>
      <c r="C990" s="789">
        <f t="shared" ref="C990:F990" si="4266">SUM(C599,C617,C629)</f>
        <v>0</v>
      </c>
      <c r="D990" s="789">
        <f t="shared" si="4266"/>
        <v>0</v>
      </c>
      <c r="E990" s="789">
        <f t="shared" si="4266"/>
        <v>0</v>
      </c>
      <c r="F990" s="789">
        <f t="shared" si="4266"/>
        <v>0</v>
      </c>
      <c r="G990" s="789">
        <f t="shared" ref="G990:R990" si="4267">SUM(G599,G617,G629)</f>
        <v>0</v>
      </c>
      <c r="H990" s="789">
        <f t="shared" si="4267"/>
        <v>0</v>
      </c>
      <c r="I990" s="789">
        <f t="shared" si="4267"/>
        <v>0</v>
      </c>
      <c r="J990" s="789">
        <f t="shared" si="4267"/>
        <v>0</v>
      </c>
      <c r="K990" s="789">
        <f t="shared" si="4267"/>
        <v>0</v>
      </c>
      <c r="L990" s="789">
        <f t="shared" si="4267"/>
        <v>0</v>
      </c>
      <c r="M990" s="789">
        <f t="shared" si="4267"/>
        <v>0</v>
      </c>
      <c r="N990" s="789">
        <f t="shared" si="4267"/>
        <v>0</v>
      </c>
      <c r="O990" s="789">
        <f t="shared" si="4267"/>
        <v>0</v>
      </c>
      <c r="P990" s="789">
        <f t="shared" si="4267"/>
        <v>0</v>
      </c>
      <c r="Q990" s="789">
        <f t="shared" si="4267"/>
        <v>0</v>
      </c>
      <c r="R990" s="789">
        <f t="shared" si="4267"/>
        <v>0</v>
      </c>
      <c r="S990" s="788"/>
      <c r="T990" s="789">
        <f>SUM(T599,T617,T629)</f>
        <v>0</v>
      </c>
      <c r="U990" s="789">
        <f t="shared" ref="U990:AJ990" si="4268">SUM(U599,U617,U629)</f>
        <v>0</v>
      </c>
      <c r="V990" s="789">
        <f t="shared" si="4268"/>
        <v>0</v>
      </c>
      <c r="W990" s="789">
        <f t="shared" si="4268"/>
        <v>0</v>
      </c>
      <c r="X990" s="789">
        <f t="shared" si="4268"/>
        <v>0</v>
      </c>
      <c r="Y990" s="789">
        <f t="shared" si="4268"/>
        <v>0</v>
      </c>
      <c r="Z990" s="789">
        <f t="shared" si="4268"/>
        <v>0</v>
      </c>
      <c r="AA990" s="789">
        <f t="shared" si="4268"/>
        <v>0</v>
      </c>
      <c r="AB990" s="789">
        <f t="shared" si="4268"/>
        <v>0</v>
      </c>
      <c r="AC990" s="789">
        <f t="shared" si="4268"/>
        <v>0</v>
      </c>
      <c r="AD990" s="789">
        <f t="shared" si="4268"/>
        <v>0</v>
      </c>
      <c r="AE990" s="789">
        <f t="shared" si="4268"/>
        <v>0</v>
      </c>
      <c r="AF990" s="789">
        <f t="shared" si="4268"/>
        <v>0</v>
      </c>
      <c r="AG990" s="789">
        <f t="shared" si="4268"/>
        <v>0</v>
      </c>
      <c r="AH990" s="789">
        <f t="shared" si="4268"/>
        <v>0</v>
      </c>
      <c r="AI990" s="789">
        <f t="shared" si="4268"/>
        <v>0</v>
      </c>
      <c r="AJ990" s="789">
        <f t="shared" si="4268"/>
        <v>0</v>
      </c>
      <c r="AK990" s="788"/>
      <c r="AL990" s="789">
        <f>SUM(AL599,AL617,AL629)</f>
        <v>0</v>
      </c>
      <c r="AM990" s="789">
        <f t="shared" ref="AM990:BB990" si="4269">SUM(AM599,AM617,AM629)</f>
        <v>0</v>
      </c>
      <c r="AN990" s="789">
        <f t="shared" si="4269"/>
        <v>0</v>
      </c>
      <c r="AO990" s="789">
        <f t="shared" si="4269"/>
        <v>0</v>
      </c>
      <c r="AP990" s="789">
        <f t="shared" si="4269"/>
        <v>0</v>
      </c>
      <c r="AQ990" s="789">
        <f t="shared" si="4269"/>
        <v>208</v>
      </c>
      <c r="AR990" s="789">
        <f t="shared" si="4269"/>
        <v>0</v>
      </c>
      <c r="AS990" s="789">
        <f t="shared" si="4269"/>
        <v>0</v>
      </c>
      <c r="AT990" s="789">
        <f t="shared" si="4269"/>
        <v>180</v>
      </c>
      <c r="AU990" s="789">
        <f t="shared" si="4269"/>
        <v>0</v>
      </c>
      <c r="AV990" s="789">
        <f t="shared" si="4269"/>
        <v>0</v>
      </c>
      <c r="AW990" s="789">
        <f t="shared" si="4269"/>
        <v>0</v>
      </c>
      <c r="AX990" s="789">
        <f t="shared" si="4269"/>
        <v>0</v>
      </c>
      <c r="AY990" s="789">
        <f t="shared" si="4269"/>
        <v>0</v>
      </c>
      <c r="AZ990" s="789">
        <f t="shared" si="4269"/>
        <v>0</v>
      </c>
      <c r="BA990" s="789">
        <f t="shared" si="4269"/>
        <v>0</v>
      </c>
      <c r="BB990" s="789">
        <f t="shared" si="4269"/>
        <v>0</v>
      </c>
      <c r="BC990" s="788"/>
      <c r="BD990" s="789">
        <f>SUM(BD599,BD617,BD629)</f>
        <v>0</v>
      </c>
      <c r="BE990" s="789">
        <f t="shared" ref="BE990:BT990" si="4270">SUM(BE599,BE617,BE629)</f>
        <v>175</v>
      </c>
      <c r="BF990" s="789">
        <f t="shared" si="4270"/>
        <v>150</v>
      </c>
      <c r="BG990" s="789">
        <f t="shared" si="4270"/>
        <v>150</v>
      </c>
      <c r="BH990" s="789">
        <f t="shared" si="4270"/>
        <v>150</v>
      </c>
      <c r="BI990" s="789">
        <f t="shared" si="4270"/>
        <v>0</v>
      </c>
      <c r="BJ990" s="789">
        <f t="shared" si="4270"/>
        <v>0</v>
      </c>
      <c r="BK990" s="789">
        <f t="shared" si="4270"/>
        <v>0</v>
      </c>
      <c r="BL990" s="789">
        <f t="shared" si="4270"/>
        <v>0</v>
      </c>
      <c r="BM990" s="789">
        <f t="shared" si="4270"/>
        <v>0</v>
      </c>
      <c r="BN990" s="789">
        <f t="shared" si="4270"/>
        <v>0</v>
      </c>
      <c r="BO990" s="789">
        <f t="shared" si="4270"/>
        <v>0</v>
      </c>
      <c r="BP990" s="789">
        <f t="shared" si="4270"/>
        <v>0</v>
      </c>
      <c r="BQ990" s="789">
        <f t="shared" si="4270"/>
        <v>0</v>
      </c>
      <c r="BR990" s="789">
        <f t="shared" si="4270"/>
        <v>0</v>
      </c>
      <c r="BS990" s="789">
        <f t="shared" si="4270"/>
        <v>0</v>
      </c>
      <c r="BT990" s="789">
        <f t="shared" si="4270"/>
        <v>0</v>
      </c>
      <c r="BU990" s="788"/>
      <c r="BV990" s="789">
        <f>SUM(BV599,BV617,BV629)</f>
        <v>0</v>
      </c>
      <c r="BW990" s="789">
        <f t="shared" ref="BW990:BY990" si="4271">SUM(BW599,BW617,BW629)</f>
        <v>0</v>
      </c>
      <c r="BX990" s="789">
        <f t="shared" si="4271"/>
        <v>0</v>
      </c>
      <c r="BY990" s="789">
        <f t="shared" si="4271"/>
        <v>150</v>
      </c>
      <c r="BZ990" s="590">
        <f t="shared" si="4249"/>
        <v>0</v>
      </c>
      <c r="CA990" s="590">
        <f t="shared" si="4250"/>
        <v>0</v>
      </c>
      <c r="CB990" s="590">
        <f t="shared" si="4251"/>
        <v>12</v>
      </c>
      <c r="CC990" s="590">
        <f t="shared" si="4252"/>
        <v>30</v>
      </c>
      <c r="CD990" s="1321">
        <f t="shared" si="4253"/>
        <v>0</v>
      </c>
      <c r="CE990" s="1322">
        <f t="shared" si="4253"/>
        <v>0</v>
      </c>
      <c r="CF990" s="1322">
        <f t="shared" si="4253"/>
        <v>0</v>
      </c>
      <c r="CG990" s="1322">
        <f t="shared" si="4253"/>
        <v>0</v>
      </c>
      <c r="CH990" s="1322">
        <f t="shared" si="4253"/>
        <v>0</v>
      </c>
      <c r="CI990" s="1323">
        <f t="shared" si="4253"/>
        <v>0</v>
      </c>
      <c r="CJ990" s="1322">
        <f t="shared" si="4253"/>
        <v>0</v>
      </c>
      <c r="CK990" s="1322">
        <f t="shared" si="4253"/>
        <v>0</v>
      </c>
      <c r="CL990" s="1322">
        <f t="shared" si="4253"/>
        <v>0</v>
      </c>
      <c r="CM990" s="1322">
        <f t="shared" si="4253"/>
        <v>0</v>
      </c>
      <c r="CN990" s="1321">
        <f t="shared" si="4253"/>
        <v>0</v>
      </c>
      <c r="CO990" s="1342">
        <f t="shared" si="4254"/>
        <v>0</v>
      </c>
      <c r="CP990" s="1343">
        <f t="shared" si="4254"/>
        <v>0</v>
      </c>
      <c r="CQ990" s="1343">
        <f t="shared" si="4254"/>
        <v>0</v>
      </c>
      <c r="CR990" s="1343">
        <f t="shared" si="4254"/>
        <v>0</v>
      </c>
      <c r="CS990" s="1343">
        <f t="shared" si="4254"/>
        <v>0</v>
      </c>
      <c r="CT990" s="1343">
        <f t="shared" si="4254"/>
        <v>0</v>
      </c>
      <c r="CU990" s="1344">
        <f t="shared" si="4254"/>
        <v>0</v>
      </c>
      <c r="CV990" s="1344">
        <f t="shared" si="4254"/>
        <v>0</v>
      </c>
      <c r="CW990" s="1344">
        <f t="shared" si="4254"/>
        <v>0</v>
      </c>
      <c r="CX990" s="1343">
        <f t="shared" si="4254"/>
        <v>0</v>
      </c>
      <c r="CY990" s="1343">
        <f t="shared" si="4254"/>
        <v>0</v>
      </c>
      <c r="CZ990" s="1343">
        <f t="shared" si="4254"/>
        <v>0</v>
      </c>
      <c r="DA990" s="1343">
        <f t="shared" si="4254"/>
        <v>150</v>
      </c>
      <c r="DB990" s="1343">
        <f t="shared" si="4254"/>
        <v>150</v>
      </c>
      <c r="DC990" s="1342">
        <f t="shared" si="4254"/>
        <v>150</v>
      </c>
      <c r="DD990" s="1393">
        <f t="shared" si="4255"/>
        <v>175</v>
      </c>
      <c r="DE990" s="645">
        <f t="shared" si="4256"/>
        <v>17</v>
      </c>
      <c r="DF990" s="99">
        <f t="shared" si="4257"/>
        <v>17</v>
      </c>
      <c r="DG990" s="99">
        <f t="shared" si="4258"/>
        <v>17</v>
      </c>
      <c r="DH990" s="99">
        <f t="shared" si="4259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9"/>
      <c r="DR990" s="476"/>
    </row>
    <row r="991" spans="1:122" s="478" customFormat="1" ht="15.75" customHeight="1">
      <c r="A991" s="44" t="s">
        <v>732</v>
      </c>
      <c r="B991" s="789">
        <f t="shared" ref="B991:R991" si="4272">SUM(B642)</f>
        <v>0</v>
      </c>
      <c r="C991" s="789">
        <f t="shared" si="4272"/>
        <v>0</v>
      </c>
      <c r="D991" s="789">
        <f t="shared" si="4272"/>
        <v>0</v>
      </c>
      <c r="E991" s="789">
        <f t="shared" si="4272"/>
        <v>0</v>
      </c>
      <c r="F991" s="789">
        <f t="shared" si="4272"/>
        <v>0</v>
      </c>
      <c r="G991" s="789">
        <f t="shared" si="4272"/>
        <v>0</v>
      </c>
      <c r="H991" s="789">
        <f t="shared" si="4272"/>
        <v>0</v>
      </c>
      <c r="I991" s="789">
        <f t="shared" si="4272"/>
        <v>0</v>
      </c>
      <c r="J991" s="789">
        <f t="shared" si="4272"/>
        <v>0</v>
      </c>
      <c r="K991" s="789">
        <f t="shared" si="4272"/>
        <v>0</v>
      </c>
      <c r="L991" s="789">
        <f t="shared" si="4272"/>
        <v>0</v>
      </c>
      <c r="M991" s="789">
        <f t="shared" si="4272"/>
        <v>0</v>
      </c>
      <c r="N991" s="789">
        <f t="shared" si="4272"/>
        <v>0</v>
      </c>
      <c r="O991" s="789">
        <f t="shared" si="4272"/>
        <v>0</v>
      </c>
      <c r="P991" s="789">
        <f t="shared" si="4272"/>
        <v>0</v>
      </c>
      <c r="Q991" s="789">
        <f t="shared" si="4272"/>
        <v>0</v>
      </c>
      <c r="R991" s="789">
        <f t="shared" si="4272"/>
        <v>0</v>
      </c>
      <c r="S991" s="788"/>
      <c r="T991" s="789">
        <f t="shared" ref="T991:AD991" si="4273">SUM(T642)</f>
        <v>2760</v>
      </c>
      <c r="U991" s="789">
        <f t="shared" si="4273"/>
        <v>0</v>
      </c>
      <c r="V991" s="789">
        <f t="shared" si="4273"/>
        <v>2880</v>
      </c>
      <c r="W991" s="789">
        <f t="shared" si="4273"/>
        <v>1080</v>
      </c>
      <c r="X991" s="789">
        <f t="shared" si="4273"/>
        <v>1080</v>
      </c>
      <c r="Y991" s="789">
        <f t="shared" si="4273"/>
        <v>1080</v>
      </c>
      <c r="Z991" s="789">
        <f t="shared" si="4273"/>
        <v>0</v>
      </c>
      <c r="AA991" s="789">
        <f t="shared" si="4273"/>
        <v>0</v>
      </c>
      <c r="AB991" s="789">
        <f t="shared" si="4273"/>
        <v>1080</v>
      </c>
      <c r="AC991" s="789">
        <f t="shared" si="4273"/>
        <v>0</v>
      </c>
      <c r="AD991" s="789">
        <f t="shared" si="4273"/>
        <v>0</v>
      </c>
      <c r="AE991" s="789"/>
      <c r="AF991" s="789"/>
      <c r="AG991" s="789"/>
      <c r="AH991" s="789"/>
      <c r="AI991" s="789"/>
      <c r="AJ991" s="789"/>
      <c r="AK991" s="788"/>
      <c r="AL991" s="789">
        <f t="shared" ref="AL991:AV991" si="4274">SUM(AL642)</f>
        <v>0</v>
      </c>
      <c r="AM991" s="789">
        <f t="shared" si="4274"/>
        <v>3360</v>
      </c>
      <c r="AN991" s="789">
        <f t="shared" si="4274"/>
        <v>0</v>
      </c>
      <c r="AO991" s="789">
        <f t="shared" si="4274"/>
        <v>936</v>
      </c>
      <c r="AP991" s="789">
        <f t="shared" si="4274"/>
        <v>1056</v>
      </c>
      <c r="AQ991" s="789">
        <f t="shared" si="4274"/>
        <v>2184</v>
      </c>
      <c r="AR991" s="789">
        <f t="shared" si="4274"/>
        <v>0</v>
      </c>
      <c r="AS991" s="789">
        <f t="shared" si="4274"/>
        <v>0</v>
      </c>
      <c r="AT991" s="789">
        <f t="shared" si="4274"/>
        <v>0</v>
      </c>
      <c r="AU991" s="789">
        <f t="shared" si="4274"/>
        <v>0</v>
      </c>
      <c r="AV991" s="789">
        <f t="shared" si="4274"/>
        <v>0</v>
      </c>
      <c r="AW991" s="789"/>
      <c r="AX991" s="789"/>
      <c r="AY991" s="789"/>
      <c r="AZ991" s="789"/>
      <c r="BA991" s="789"/>
      <c r="BB991" s="789"/>
      <c r="BC991" s="788"/>
      <c r="BD991" s="789">
        <f t="shared" ref="BD991:BN991" si="4275">SUM(BD642)</f>
        <v>3600</v>
      </c>
      <c r="BE991" s="789">
        <f t="shared" si="4275"/>
        <v>4596</v>
      </c>
      <c r="BF991" s="789">
        <f t="shared" si="4275"/>
        <v>6060</v>
      </c>
      <c r="BG991" s="789">
        <f t="shared" si="4275"/>
        <v>5880</v>
      </c>
      <c r="BH991" s="789">
        <f t="shared" si="4275"/>
        <v>4950</v>
      </c>
      <c r="BI991" s="789">
        <f t="shared" si="4275"/>
        <v>7845</v>
      </c>
      <c r="BJ991" s="789">
        <f t="shared" si="4275"/>
        <v>7260</v>
      </c>
      <c r="BK991" s="789">
        <f t="shared" si="4275"/>
        <v>5820</v>
      </c>
      <c r="BL991" s="789">
        <f t="shared" si="4275"/>
        <v>7200</v>
      </c>
      <c r="BM991" s="789">
        <f t="shared" si="4275"/>
        <v>5280</v>
      </c>
      <c r="BN991" s="789">
        <f t="shared" si="4275"/>
        <v>5760</v>
      </c>
      <c r="BO991" s="789"/>
      <c r="BP991" s="789"/>
      <c r="BQ991" s="789"/>
      <c r="BR991" s="789"/>
      <c r="BS991" s="789"/>
      <c r="BT991" s="789"/>
      <c r="BU991" s="788"/>
      <c r="BV991" s="789">
        <f t="shared" ref="BV991:BY991" si="4276">SUM(BV642)</f>
        <v>0</v>
      </c>
      <c r="BW991" s="789">
        <f t="shared" si="4276"/>
        <v>0</v>
      </c>
      <c r="BX991" s="789">
        <f t="shared" si="4276"/>
        <v>1680</v>
      </c>
      <c r="BY991" s="789">
        <f t="shared" si="4276"/>
        <v>6000</v>
      </c>
      <c r="BZ991" s="590">
        <f t="shared" si="4249"/>
        <v>0</v>
      </c>
      <c r="CA991" s="590">
        <f t="shared" si="4250"/>
        <v>786.66666666666663</v>
      </c>
      <c r="CB991" s="590">
        <f t="shared" si="4251"/>
        <v>464</v>
      </c>
      <c r="CC991" s="590">
        <f t="shared" si="4252"/>
        <v>5867.333333333333</v>
      </c>
      <c r="CD991" s="1321">
        <f t="shared" si="4253"/>
        <v>0</v>
      </c>
      <c r="CE991" s="1322">
        <f t="shared" si="4253"/>
        <v>0</v>
      </c>
      <c r="CF991" s="1322">
        <f t="shared" si="4253"/>
        <v>0</v>
      </c>
      <c r="CG991" s="1322">
        <f t="shared" si="4253"/>
        <v>0</v>
      </c>
      <c r="CH991" s="1322">
        <f t="shared" si="4253"/>
        <v>0</v>
      </c>
      <c r="CI991" s="1323">
        <f t="shared" si="4253"/>
        <v>0</v>
      </c>
      <c r="CJ991" s="1322">
        <f t="shared" si="4253"/>
        <v>0</v>
      </c>
      <c r="CK991" s="1322">
        <f t="shared" si="4253"/>
        <v>936</v>
      </c>
      <c r="CL991" s="1322">
        <f t="shared" si="4253"/>
        <v>1056</v>
      </c>
      <c r="CM991" s="1322">
        <f t="shared" si="4253"/>
        <v>2184</v>
      </c>
      <c r="CN991" s="1321">
        <f t="shared" si="4253"/>
        <v>3360</v>
      </c>
      <c r="CO991" s="1342" t="str">
        <f t="shared" si="4254"/>
        <v/>
      </c>
      <c r="CP991" s="1343" t="str">
        <f t="shared" si="4254"/>
        <v/>
      </c>
      <c r="CQ991" s="1343">
        <f t="shared" si="4254"/>
        <v>3600</v>
      </c>
      <c r="CR991" s="1343">
        <f t="shared" si="4254"/>
        <v>4596</v>
      </c>
      <c r="CS991" s="1343">
        <f t="shared" si="4254"/>
        <v>4950</v>
      </c>
      <c r="CT991" s="1343">
        <f t="shared" si="4254"/>
        <v>5280</v>
      </c>
      <c r="CU991" s="1344">
        <f t="shared" si="4254"/>
        <v>5760</v>
      </c>
      <c r="CV991" s="1344">
        <f t="shared" si="4254"/>
        <v>5820</v>
      </c>
      <c r="CW991" s="1344">
        <f t="shared" si="4254"/>
        <v>5880</v>
      </c>
      <c r="CX991" s="1343">
        <f t="shared" si="4254"/>
        <v>6060</v>
      </c>
      <c r="CY991" s="1343">
        <f t="shared" si="4254"/>
        <v>7200</v>
      </c>
      <c r="CZ991" s="1343">
        <f t="shared" si="4254"/>
        <v>7260</v>
      </c>
      <c r="DA991" s="1343">
        <f t="shared" si="4254"/>
        <v>7845</v>
      </c>
      <c r="DB991" s="1343" t="str">
        <f t="shared" si="4254"/>
        <v/>
      </c>
      <c r="DC991" s="1342" t="str">
        <f t="shared" si="4254"/>
        <v/>
      </c>
      <c r="DD991" s="1393" t="str">
        <f t="shared" si="4255"/>
        <v/>
      </c>
      <c r="DE991" s="645">
        <f t="shared" si="4256"/>
        <v>17</v>
      </c>
      <c r="DF991" s="99">
        <f t="shared" si="4257"/>
        <v>11</v>
      </c>
      <c r="DG991" s="99">
        <f t="shared" si="4258"/>
        <v>11</v>
      </c>
      <c r="DH991" s="99">
        <f t="shared" si="4259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9"/>
      <c r="DR991" s="476"/>
    </row>
    <row r="992" spans="1:122" s="478" customFormat="1" ht="15.75" customHeight="1">
      <c r="A992" s="44" t="s">
        <v>145</v>
      </c>
      <c r="B992" s="789">
        <f>SUM(B774,B775,B776,B782:B783,B806)</f>
        <v>0</v>
      </c>
      <c r="C992" s="789">
        <f t="shared" ref="C992:R992" si="4277">SUM(C774,C775,C776,C782:C783,C806)</f>
        <v>0</v>
      </c>
      <c r="D992" s="789">
        <f t="shared" si="4277"/>
        <v>0</v>
      </c>
      <c r="E992" s="789">
        <f t="shared" si="4277"/>
        <v>0</v>
      </c>
      <c r="F992" s="789">
        <f t="shared" si="4277"/>
        <v>0</v>
      </c>
      <c r="G992" s="789">
        <f t="shared" si="4277"/>
        <v>0</v>
      </c>
      <c r="H992" s="789">
        <f t="shared" si="4277"/>
        <v>0</v>
      </c>
      <c r="I992" s="789">
        <f t="shared" si="4277"/>
        <v>0</v>
      </c>
      <c r="J992" s="789">
        <f t="shared" si="4277"/>
        <v>0</v>
      </c>
      <c r="K992" s="789">
        <f t="shared" si="4277"/>
        <v>0</v>
      </c>
      <c r="L992" s="789">
        <f t="shared" si="4277"/>
        <v>0</v>
      </c>
      <c r="M992" s="789">
        <f t="shared" si="4277"/>
        <v>0</v>
      </c>
      <c r="N992" s="789">
        <f t="shared" si="4277"/>
        <v>0</v>
      </c>
      <c r="O992" s="789">
        <f t="shared" si="4277"/>
        <v>0</v>
      </c>
      <c r="P992" s="789">
        <f t="shared" si="4277"/>
        <v>0</v>
      </c>
      <c r="Q992" s="789">
        <f t="shared" si="4277"/>
        <v>0</v>
      </c>
      <c r="R992" s="789">
        <f t="shared" si="4277"/>
        <v>0</v>
      </c>
      <c r="S992" s="788"/>
      <c r="T992" s="789">
        <f>SUM(T774,T775,T776,T782:T783,T806)</f>
        <v>930</v>
      </c>
      <c r="U992" s="789">
        <f t="shared" ref="U992:AJ992" si="4278">SUM(U774,U775,U776,U782:U783,U806)</f>
        <v>1440</v>
      </c>
      <c r="V992" s="789">
        <f t="shared" si="4278"/>
        <v>3840</v>
      </c>
      <c r="W992" s="789">
        <f t="shared" si="4278"/>
        <v>4080</v>
      </c>
      <c r="X992" s="789">
        <f t="shared" si="4278"/>
        <v>5920</v>
      </c>
      <c r="Y992" s="789">
        <f t="shared" si="4278"/>
        <v>3460</v>
      </c>
      <c r="Z992" s="789">
        <f t="shared" si="4278"/>
        <v>4340</v>
      </c>
      <c r="AA992" s="789">
        <f t="shared" si="4278"/>
        <v>1260</v>
      </c>
      <c r="AB992" s="789">
        <f t="shared" si="4278"/>
        <v>3192</v>
      </c>
      <c r="AC992" s="789">
        <f t="shared" si="4278"/>
        <v>0</v>
      </c>
      <c r="AD992" s="789">
        <f t="shared" si="4278"/>
        <v>0</v>
      </c>
      <c r="AE992" s="789">
        <f t="shared" si="4278"/>
        <v>0</v>
      </c>
      <c r="AF992" s="789">
        <f t="shared" si="4278"/>
        <v>0</v>
      </c>
      <c r="AG992" s="789">
        <f t="shared" si="4278"/>
        <v>0</v>
      </c>
      <c r="AH992" s="789">
        <f t="shared" si="4278"/>
        <v>0</v>
      </c>
      <c r="AI992" s="789">
        <f t="shared" si="4278"/>
        <v>0</v>
      </c>
      <c r="AJ992" s="789">
        <f t="shared" si="4278"/>
        <v>0</v>
      </c>
      <c r="AK992" s="788"/>
      <c r="AL992" s="789">
        <f>SUM(AL774,AL775,AL776,AL782:AL783,AL806)</f>
        <v>750</v>
      </c>
      <c r="AM992" s="789">
        <f t="shared" ref="AM992:BB992" si="4279">SUM(AM774,AM775,AM776,AM782:AM783,AM806)</f>
        <v>895</v>
      </c>
      <c r="AN992" s="789">
        <f t="shared" si="4279"/>
        <v>5340</v>
      </c>
      <c r="AO992" s="789">
        <f t="shared" si="4279"/>
        <v>4800</v>
      </c>
      <c r="AP992" s="789">
        <f t="shared" si="4279"/>
        <v>0</v>
      </c>
      <c r="AQ992" s="789">
        <f t="shared" si="4279"/>
        <v>3976</v>
      </c>
      <c r="AR992" s="789">
        <f t="shared" si="4279"/>
        <v>2596</v>
      </c>
      <c r="AS992" s="789">
        <f t="shared" si="4279"/>
        <v>0</v>
      </c>
      <c r="AT992" s="789">
        <f t="shared" si="4279"/>
        <v>0</v>
      </c>
      <c r="AU992" s="789">
        <f t="shared" si="4279"/>
        <v>600</v>
      </c>
      <c r="AV992" s="789">
        <f t="shared" si="4279"/>
        <v>480</v>
      </c>
      <c r="AW992" s="789">
        <f t="shared" si="4279"/>
        <v>0</v>
      </c>
      <c r="AX992" s="789">
        <f t="shared" si="4279"/>
        <v>0</v>
      </c>
      <c r="AY992" s="789">
        <f t="shared" si="4279"/>
        <v>0</v>
      </c>
      <c r="AZ992" s="789">
        <f t="shared" si="4279"/>
        <v>0</v>
      </c>
      <c r="BA992" s="789">
        <f t="shared" si="4279"/>
        <v>0</v>
      </c>
      <c r="BB992" s="789">
        <f t="shared" si="4279"/>
        <v>0</v>
      </c>
      <c r="BC992" s="788"/>
      <c r="BD992" s="789">
        <f>SUM(BD774,BD775,BD776,BD782:BD783,BD806)</f>
        <v>6200</v>
      </c>
      <c r="BE992" s="789">
        <f t="shared" ref="BE992:BT992" si="4280">SUM(BE774,BE775,BE776,BE782:BE783,BE806)</f>
        <v>4950</v>
      </c>
      <c r="BF992" s="789">
        <f t="shared" si="4280"/>
        <v>5540</v>
      </c>
      <c r="BG992" s="789">
        <f t="shared" si="4280"/>
        <v>5540</v>
      </c>
      <c r="BH992" s="789">
        <f t="shared" si="4280"/>
        <v>5570</v>
      </c>
      <c r="BI992" s="789">
        <f t="shared" si="4280"/>
        <v>5168</v>
      </c>
      <c r="BJ992" s="789">
        <f t="shared" si="4280"/>
        <v>4500</v>
      </c>
      <c r="BK992" s="789">
        <f t="shared" si="4280"/>
        <v>6840</v>
      </c>
      <c r="BL992" s="789">
        <f t="shared" si="4280"/>
        <v>5640</v>
      </c>
      <c r="BM992" s="789">
        <f t="shared" si="4280"/>
        <v>6900</v>
      </c>
      <c r="BN992" s="789">
        <f t="shared" si="4280"/>
        <v>5540</v>
      </c>
      <c r="BO992" s="789">
        <f t="shared" si="4280"/>
        <v>0</v>
      </c>
      <c r="BP992" s="789">
        <f t="shared" si="4280"/>
        <v>0</v>
      </c>
      <c r="BQ992" s="789">
        <f t="shared" si="4280"/>
        <v>0</v>
      </c>
      <c r="BR992" s="789">
        <f t="shared" si="4280"/>
        <v>0</v>
      </c>
      <c r="BS992" s="789">
        <f t="shared" si="4280"/>
        <v>0</v>
      </c>
      <c r="BT992" s="789">
        <f t="shared" si="4280"/>
        <v>0</v>
      </c>
      <c r="BU992" s="788"/>
      <c r="BV992" s="789">
        <f>SUM(BV774,BV775,BV776,BV782:BV783,BV806)</f>
        <v>0</v>
      </c>
      <c r="BW992" s="789">
        <f t="shared" ref="BW992:BY992" si="4281">SUM(BW774,BW775,BW776,BW782:BW783,BW806)</f>
        <v>3977</v>
      </c>
      <c r="BX992" s="789">
        <f t="shared" si="4281"/>
        <v>3134</v>
      </c>
      <c r="BY992" s="789">
        <f t="shared" si="4281"/>
        <v>5731</v>
      </c>
      <c r="BZ992" s="590">
        <f t="shared" si="4249"/>
        <v>0</v>
      </c>
      <c r="CA992" s="590">
        <f t="shared" si="4250"/>
        <v>1502.8</v>
      </c>
      <c r="CB992" s="590">
        <f t="shared" si="4251"/>
        <v>939.8</v>
      </c>
      <c r="CC992" s="590">
        <f t="shared" si="4252"/>
        <v>3699.2</v>
      </c>
      <c r="CD992" s="1321">
        <f t="shared" si="4253"/>
        <v>0</v>
      </c>
      <c r="CE992" s="1322">
        <f t="shared" si="4253"/>
        <v>0</v>
      </c>
      <c r="CF992" s="1322">
        <f t="shared" si="4253"/>
        <v>0</v>
      </c>
      <c r="CG992" s="1322">
        <f t="shared" si="4253"/>
        <v>0</v>
      </c>
      <c r="CH992" s="1322">
        <f t="shared" si="4253"/>
        <v>0</v>
      </c>
      <c r="CI992" s="1323">
        <f t="shared" si="4253"/>
        <v>0</v>
      </c>
      <c r="CJ992" s="1322">
        <f t="shared" si="4253"/>
        <v>480</v>
      </c>
      <c r="CK992" s="1322">
        <f t="shared" si="4253"/>
        <v>600</v>
      </c>
      <c r="CL992" s="1322">
        <f t="shared" si="4253"/>
        <v>750</v>
      </c>
      <c r="CM992" s="1322">
        <f t="shared" si="4253"/>
        <v>895</v>
      </c>
      <c r="CN992" s="1321">
        <f t="shared" si="4253"/>
        <v>2596</v>
      </c>
      <c r="CO992" s="1342">
        <f t="shared" si="4254"/>
        <v>0</v>
      </c>
      <c r="CP992" s="1343">
        <f t="shared" si="4254"/>
        <v>0</v>
      </c>
      <c r="CQ992" s="1343">
        <f t="shared" si="4254"/>
        <v>0</v>
      </c>
      <c r="CR992" s="1343">
        <f t="shared" si="4254"/>
        <v>0</v>
      </c>
      <c r="CS992" s="1343">
        <f t="shared" si="4254"/>
        <v>0</v>
      </c>
      <c r="CT992" s="1343">
        <f t="shared" si="4254"/>
        <v>4500</v>
      </c>
      <c r="CU992" s="1344">
        <f t="shared" si="4254"/>
        <v>4950</v>
      </c>
      <c r="CV992" s="1344">
        <f t="shared" si="4254"/>
        <v>5168</v>
      </c>
      <c r="CW992" s="1344">
        <f t="shared" si="4254"/>
        <v>5540</v>
      </c>
      <c r="CX992" s="1343">
        <f t="shared" si="4254"/>
        <v>5540</v>
      </c>
      <c r="CY992" s="1343">
        <f t="shared" si="4254"/>
        <v>5540</v>
      </c>
      <c r="CZ992" s="1343">
        <f t="shared" si="4254"/>
        <v>5570</v>
      </c>
      <c r="DA992" s="1343">
        <f t="shared" si="4254"/>
        <v>5640</v>
      </c>
      <c r="DB992" s="1343">
        <f t="shared" si="4254"/>
        <v>6200</v>
      </c>
      <c r="DC992" s="1342">
        <f t="shared" si="4254"/>
        <v>6840</v>
      </c>
      <c r="DD992" s="1393">
        <f t="shared" si="4255"/>
        <v>6900</v>
      </c>
      <c r="DE992" s="645">
        <f t="shared" si="4256"/>
        <v>17</v>
      </c>
      <c r="DF992" s="99">
        <f t="shared" si="4257"/>
        <v>17</v>
      </c>
      <c r="DG992" s="99">
        <f t="shared" si="4258"/>
        <v>17</v>
      </c>
      <c r="DH992" s="99">
        <f t="shared" si="4259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801"/>
      <c r="DR992" s="476"/>
    </row>
    <row r="993" spans="1:122" s="478" customFormat="1" ht="15.75" customHeight="1">
      <c r="A993" s="44" t="s">
        <v>54</v>
      </c>
      <c r="B993" s="789">
        <f t="shared" ref="B993:R993" si="4282">SUM(B781,B790)</f>
        <v>0</v>
      </c>
      <c r="C993" s="789">
        <f t="shared" si="4282"/>
        <v>0</v>
      </c>
      <c r="D993" s="789">
        <f t="shared" si="4282"/>
        <v>0</v>
      </c>
      <c r="E993" s="789">
        <f t="shared" si="4282"/>
        <v>0</v>
      </c>
      <c r="F993" s="789">
        <f t="shared" si="4282"/>
        <v>0</v>
      </c>
      <c r="G993" s="789">
        <f t="shared" si="4282"/>
        <v>0</v>
      </c>
      <c r="H993" s="789">
        <f t="shared" si="4282"/>
        <v>0</v>
      </c>
      <c r="I993" s="789">
        <f t="shared" si="4282"/>
        <v>0</v>
      </c>
      <c r="J993" s="789">
        <f t="shared" si="4282"/>
        <v>0</v>
      </c>
      <c r="K993" s="789">
        <f t="shared" si="4282"/>
        <v>0</v>
      </c>
      <c r="L993" s="789">
        <f t="shared" si="4282"/>
        <v>0</v>
      </c>
      <c r="M993" s="789">
        <f t="shared" si="4282"/>
        <v>0</v>
      </c>
      <c r="N993" s="789">
        <f t="shared" si="4282"/>
        <v>0</v>
      </c>
      <c r="O993" s="789">
        <f t="shared" si="4282"/>
        <v>0</v>
      </c>
      <c r="P993" s="789">
        <f t="shared" si="4282"/>
        <v>0</v>
      </c>
      <c r="Q993" s="789">
        <f t="shared" si="4282"/>
        <v>0</v>
      </c>
      <c r="R993" s="789">
        <f t="shared" si="4282"/>
        <v>0</v>
      </c>
      <c r="S993" s="788"/>
      <c r="T993" s="789">
        <f t="shared" ref="T993:AD993" si="4283">SUM(T781,T790)</f>
        <v>0</v>
      </c>
      <c r="U993" s="789">
        <f t="shared" si="4283"/>
        <v>0</v>
      </c>
      <c r="V993" s="789">
        <f t="shared" si="4283"/>
        <v>0</v>
      </c>
      <c r="W993" s="789">
        <f t="shared" si="4283"/>
        <v>0</v>
      </c>
      <c r="X993" s="789">
        <f t="shared" si="4283"/>
        <v>0</v>
      </c>
      <c r="Y993" s="789">
        <f t="shared" si="4283"/>
        <v>0</v>
      </c>
      <c r="Z993" s="789">
        <f t="shared" si="4283"/>
        <v>0</v>
      </c>
      <c r="AA993" s="789">
        <f t="shared" si="4283"/>
        <v>0</v>
      </c>
      <c r="AB993" s="789">
        <f t="shared" si="4283"/>
        <v>0</v>
      </c>
      <c r="AC993" s="789">
        <f t="shared" si="4283"/>
        <v>0</v>
      </c>
      <c r="AD993" s="789">
        <f t="shared" si="4283"/>
        <v>0</v>
      </c>
      <c r="AE993" s="789"/>
      <c r="AF993" s="789"/>
      <c r="AG993" s="789"/>
      <c r="AH993" s="789"/>
      <c r="AI993" s="789"/>
      <c r="AJ993" s="789"/>
      <c r="AK993" s="788"/>
      <c r="AL993" s="789">
        <f t="shared" ref="AL993:AV993" si="4284">SUM(AL781,AL790)</f>
        <v>0</v>
      </c>
      <c r="AM993" s="789">
        <f t="shared" si="4284"/>
        <v>0</v>
      </c>
      <c r="AN993" s="789">
        <f t="shared" si="4284"/>
        <v>0</v>
      </c>
      <c r="AO993" s="789">
        <f t="shared" si="4284"/>
        <v>0</v>
      </c>
      <c r="AP993" s="789">
        <f t="shared" si="4284"/>
        <v>0</v>
      </c>
      <c r="AQ993" s="789">
        <f t="shared" si="4284"/>
        <v>0</v>
      </c>
      <c r="AR993" s="789">
        <f t="shared" si="4284"/>
        <v>0</v>
      </c>
      <c r="AS993" s="789">
        <f t="shared" si="4284"/>
        <v>0</v>
      </c>
      <c r="AT993" s="789">
        <f t="shared" si="4284"/>
        <v>0</v>
      </c>
      <c r="AU993" s="789">
        <f t="shared" si="4284"/>
        <v>0</v>
      </c>
      <c r="AV993" s="789">
        <f t="shared" si="4284"/>
        <v>4800</v>
      </c>
      <c r="AW993" s="789"/>
      <c r="AX993" s="789"/>
      <c r="AY993" s="789"/>
      <c r="AZ993" s="789"/>
      <c r="BA993" s="789"/>
      <c r="BB993" s="789"/>
      <c r="BC993" s="788"/>
      <c r="BD993" s="789">
        <f t="shared" ref="BD993:BN993" si="4285">SUM(BD781,BD790)</f>
        <v>0</v>
      </c>
      <c r="BE993" s="789">
        <f t="shared" si="4285"/>
        <v>0</v>
      </c>
      <c r="BF993" s="789">
        <f t="shared" si="4285"/>
        <v>0</v>
      </c>
      <c r="BG993" s="789">
        <f t="shared" si="4285"/>
        <v>0</v>
      </c>
      <c r="BH993" s="789">
        <f t="shared" si="4285"/>
        <v>0</v>
      </c>
      <c r="BI993" s="789">
        <f t="shared" si="4285"/>
        <v>0</v>
      </c>
      <c r="BJ993" s="789">
        <f t="shared" si="4285"/>
        <v>0</v>
      </c>
      <c r="BK993" s="789">
        <f t="shared" si="4285"/>
        <v>0</v>
      </c>
      <c r="BL993" s="789">
        <f t="shared" si="4285"/>
        <v>0</v>
      </c>
      <c r="BM993" s="789">
        <f t="shared" si="4285"/>
        <v>0</v>
      </c>
      <c r="BN993" s="789">
        <f t="shared" si="4285"/>
        <v>0</v>
      </c>
      <c r="BO993" s="789"/>
      <c r="BP993" s="789"/>
      <c r="BQ993" s="789"/>
      <c r="BR993" s="789"/>
      <c r="BS993" s="789"/>
      <c r="BT993" s="789"/>
      <c r="BU993" s="788"/>
      <c r="BV993" s="789">
        <f t="shared" ref="BV993:BY993" si="4286">SUM(BV781,BV790)</f>
        <v>0</v>
      </c>
      <c r="BW993" s="789">
        <f t="shared" si="4286"/>
        <v>0</v>
      </c>
      <c r="BX993" s="789">
        <f t="shared" si="4286"/>
        <v>0</v>
      </c>
      <c r="BY993" s="789">
        <f t="shared" si="4286"/>
        <v>0</v>
      </c>
      <c r="BZ993" s="590">
        <f t="shared" si="4249"/>
        <v>0</v>
      </c>
      <c r="CA993" s="590">
        <f t="shared" si="4250"/>
        <v>0</v>
      </c>
      <c r="CB993" s="590">
        <f t="shared" si="4251"/>
        <v>0</v>
      </c>
      <c r="CC993" s="590">
        <f t="shared" si="4252"/>
        <v>0</v>
      </c>
      <c r="CD993" s="1321">
        <f t="shared" si="4253"/>
        <v>0</v>
      </c>
      <c r="CE993" s="1322">
        <f t="shared" si="4253"/>
        <v>0</v>
      </c>
      <c r="CF993" s="1322">
        <f t="shared" si="4253"/>
        <v>0</v>
      </c>
      <c r="CG993" s="1322">
        <f t="shared" si="4253"/>
        <v>0</v>
      </c>
      <c r="CH993" s="1322">
        <f t="shared" si="4253"/>
        <v>0</v>
      </c>
      <c r="CI993" s="1323">
        <f t="shared" si="4253"/>
        <v>0</v>
      </c>
      <c r="CJ993" s="1322">
        <f t="shared" si="4253"/>
        <v>0</v>
      </c>
      <c r="CK993" s="1322">
        <f t="shared" si="4253"/>
        <v>0</v>
      </c>
      <c r="CL993" s="1322">
        <f t="shared" si="4253"/>
        <v>0</v>
      </c>
      <c r="CM993" s="1322">
        <f t="shared" si="4253"/>
        <v>0</v>
      </c>
      <c r="CN993" s="1321">
        <f t="shared" si="4253"/>
        <v>4800</v>
      </c>
      <c r="CO993" s="1342" t="str">
        <f t="shared" si="4254"/>
        <v/>
      </c>
      <c r="CP993" s="1343" t="str">
        <f t="shared" si="4254"/>
        <v/>
      </c>
      <c r="CQ993" s="1343">
        <f t="shared" si="4254"/>
        <v>0</v>
      </c>
      <c r="CR993" s="1343">
        <f t="shared" si="4254"/>
        <v>0</v>
      </c>
      <c r="CS993" s="1343">
        <f t="shared" si="4254"/>
        <v>0</v>
      </c>
      <c r="CT993" s="1343">
        <f t="shared" si="4254"/>
        <v>0</v>
      </c>
      <c r="CU993" s="1344">
        <f t="shared" si="4254"/>
        <v>0</v>
      </c>
      <c r="CV993" s="1344">
        <f t="shared" si="4254"/>
        <v>0</v>
      </c>
      <c r="CW993" s="1344">
        <f t="shared" si="4254"/>
        <v>0</v>
      </c>
      <c r="CX993" s="1343">
        <f t="shared" si="4254"/>
        <v>0</v>
      </c>
      <c r="CY993" s="1343">
        <f t="shared" si="4254"/>
        <v>0</v>
      </c>
      <c r="CZ993" s="1343">
        <f t="shared" si="4254"/>
        <v>0</v>
      </c>
      <c r="DA993" s="1343">
        <f t="shared" si="4254"/>
        <v>0</v>
      </c>
      <c r="DB993" s="1343" t="str">
        <f t="shared" si="4254"/>
        <v/>
      </c>
      <c r="DC993" s="1342" t="str">
        <f t="shared" si="4254"/>
        <v/>
      </c>
      <c r="DD993" s="1393" t="str">
        <f t="shared" si="4255"/>
        <v/>
      </c>
      <c r="DE993" s="645">
        <f t="shared" si="4256"/>
        <v>17</v>
      </c>
      <c r="DF993" s="99">
        <f t="shared" si="4257"/>
        <v>11</v>
      </c>
      <c r="DG993" s="99">
        <f t="shared" si="4258"/>
        <v>11</v>
      </c>
      <c r="DH993" s="99">
        <f t="shared" si="4259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801"/>
      <c r="DR993" s="476"/>
    </row>
    <row r="994" spans="1:122" s="478" customFormat="1" ht="15.75" customHeight="1">
      <c r="A994" s="44" t="s">
        <v>146</v>
      </c>
      <c r="B994" s="789">
        <f t="shared" ref="B994:R994" si="4287">SUM(B784:B785,B791:B798)</f>
        <v>0</v>
      </c>
      <c r="C994" s="789">
        <f t="shared" si="4287"/>
        <v>0</v>
      </c>
      <c r="D994" s="789">
        <f t="shared" si="4287"/>
        <v>0</v>
      </c>
      <c r="E994" s="789">
        <f t="shared" si="4287"/>
        <v>0</v>
      </c>
      <c r="F994" s="789">
        <f t="shared" si="4287"/>
        <v>0</v>
      </c>
      <c r="G994" s="789">
        <f t="shared" si="4287"/>
        <v>0</v>
      </c>
      <c r="H994" s="789">
        <f t="shared" si="4287"/>
        <v>0</v>
      </c>
      <c r="I994" s="789">
        <f t="shared" si="4287"/>
        <v>0</v>
      </c>
      <c r="J994" s="789">
        <f t="shared" si="4287"/>
        <v>0</v>
      </c>
      <c r="K994" s="789">
        <f t="shared" si="4287"/>
        <v>0</v>
      </c>
      <c r="L994" s="789">
        <f t="shared" si="4287"/>
        <v>0</v>
      </c>
      <c r="M994" s="789">
        <f t="shared" si="4287"/>
        <v>0</v>
      </c>
      <c r="N994" s="789">
        <f t="shared" si="4287"/>
        <v>0</v>
      </c>
      <c r="O994" s="789">
        <f t="shared" si="4287"/>
        <v>0</v>
      </c>
      <c r="P994" s="789">
        <f t="shared" si="4287"/>
        <v>0</v>
      </c>
      <c r="Q994" s="789">
        <f t="shared" si="4287"/>
        <v>0</v>
      </c>
      <c r="R994" s="789">
        <f t="shared" si="4287"/>
        <v>0</v>
      </c>
      <c r="S994" s="788"/>
      <c r="T994" s="789">
        <f t="shared" ref="T994:AD994" si="4288">SUM(T784:T785,T791:T798)</f>
        <v>250</v>
      </c>
      <c r="U994" s="789">
        <f t="shared" si="4288"/>
        <v>100</v>
      </c>
      <c r="V994" s="789">
        <f t="shared" si="4288"/>
        <v>150</v>
      </c>
      <c r="W994" s="789">
        <f t="shared" si="4288"/>
        <v>0</v>
      </c>
      <c r="X994" s="789">
        <f t="shared" si="4288"/>
        <v>175</v>
      </c>
      <c r="Y994" s="789">
        <f t="shared" si="4288"/>
        <v>775</v>
      </c>
      <c r="Z994" s="789">
        <f t="shared" si="4288"/>
        <v>0</v>
      </c>
      <c r="AA994" s="789">
        <f t="shared" si="4288"/>
        <v>0</v>
      </c>
      <c r="AB994" s="789">
        <f t="shared" si="4288"/>
        <v>400</v>
      </c>
      <c r="AC994" s="789">
        <f t="shared" si="4288"/>
        <v>0</v>
      </c>
      <c r="AD994" s="789">
        <f t="shared" si="4288"/>
        <v>0</v>
      </c>
      <c r="AE994" s="789"/>
      <c r="AF994" s="789"/>
      <c r="AG994" s="789"/>
      <c r="AH994" s="789"/>
      <c r="AI994" s="789"/>
      <c r="AJ994" s="789"/>
      <c r="AK994" s="788"/>
      <c r="AL994" s="789">
        <f t="shared" ref="AL994:AV994" si="4289">SUM(AL784:AL785,AL791:AL798)</f>
        <v>500</v>
      </c>
      <c r="AM994" s="789">
        <f t="shared" si="4289"/>
        <v>900</v>
      </c>
      <c r="AN994" s="789">
        <f t="shared" si="4289"/>
        <v>300</v>
      </c>
      <c r="AO994" s="789">
        <f t="shared" si="4289"/>
        <v>0</v>
      </c>
      <c r="AP994" s="789">
        <f t="shared" si="4289"/>
        <v>0</v>
      </c>
      <c r="AQ994" s="789">
        <f t="shared" si="4289"/>
        <v>390</v>
      </c>
      <c r="AR994" s="789">
        <f t="shared" si="4289"/>
        <v>790</v>
      </c>
      <c r="AS994" s="789">
        <f t="shared" si="4289"/>
        <v>0</v>
      </c>
      <c r="AT994" s="789">
        <f t="shared" si="4289"/>
        <v>0</v>
      </c>
      <c r="AU994" s="789">
        <f t="shared" si="4289"/>
        <v>0</v>
      </c>
      <c r="AV994" s="789">
        <f t="shared" si="4289"/>
        <v>1440</v>
      </c>
      <c r="AW994" s="789"/>
      <c r="AX994" s="789"/>
      <c r="AY994" s="789"/>
      <c r="AZ994" s="789"/>
      <c r="BA994" s="789"/>
      <c r="BB994" s="789"/>
      <c r="BC994" s="788"/>
      <c r="BD994" s="789">
        <f t="shared" ref="BD994:BN994" si="4290">SUM(BD784:BD785,BD791:BD798)</f>
        <v>5900</v>
      </c>
      <c r="BE994" s="789">
        <f t="shared" si="4290"/>
        <v>810</v>
      </c>
      <c r="BF994" s="789">
        <f t="shared" si="4290"/>
        <v>2050</v>
      </c>
      <c r="BG994" s="789">
        <f t="shared" si="4290"/>
        <v>2355</v>
      </c>
      <c r="BH994" s="789">
        <f t="shared" si="4290"/>
        <v>2280</v>
      </c>
      <c r="BI994" s="789">
        <f t="shared" si="4290"/>
        <v>2310</v>
      </c>
      <c r="BJ994" s="789">
        <f t="shared" si="4290"/>
        <v>2350</v>
      </c>
      <c r="BK994" s="789">
        <f t="shared" si="4290"/>
        <v>2500</v>
      </c>
      <c r="BL994" s="789">
        <f t="shared" si="4290"/>
        <v>2650</v>
      </c>
      <c r="BM994" s="789">
        <f t="shared" si="4290"/>
        <v>2500</v>
      </c>
      <c r="BN994" s="789">
        <f t="shared" si="4290"/>
        <v>2850</v>
      </c>
      <c r="BO994" s="789"/>
      <c r="BP994" s="789"/>
      <c r="BQ994" s="789"/>
      <c r="BR994" s="789"/>
      <c r="BS994" s="789"/>
      <c r="BT994" s="789"/>
      <c r="BU994" s="788"/>
      <c r="BV994" s="789">
        <f t="shared" ref="BV994:BY994" si="4291">SUM(BV784:BV785,BV791:BV798)</f>
        <v>0</v>
      </c>
      <c r="BW994" s="789">
        <f t="shared" si="4291"/>
        <v>325</v>
      </c>
      <c r="BX994" s="789">
        <f t="shared" si="4291"/>
        <v>840</v>
      </c>
      <c r="BY994" s="789">
        <f t="shared" si="4291"/>
        <v>2650</v>
      </c>
      <c r="BZ994" s="590">
        <f t="shared" si="4249"/>
        <v>0</v>
      </c>
      <c r="CA994" s="590">
        <f t="shared" si="4250"/>
        <v>119.44444444444444</v>
      </c>
      <c r="CB994" s="590">
        <f t="shared" si="4251"/>
        <v>320</v>
      </c>
      <c r="CC994" s="590">
        <f t="shared" si="4252"/>
        <v>2427.2222222222222</v>
      </c>
      <c r="CD994" s="1321">
        <f t="shared" si="4253"/>
        <v>0</v>
      </c>
      <c r="CE994" s="1322">
        <f t="shared" si="4253"/>
        <v>0</v>
      </c>
      <c r="CF994" s="1322">
        <f t="shared" si="4253"/>
        <v>0</v>
      </c>
      <c r="CG994" s="1322">
        <f t="shared" si="4253"/>
        <v>0</v>
      </c>
      <c r="CH994" s="1322">
        <f t="shared" si="4253"/>
        <v>0</v>
      </c>
      <c r="CI994" s="1323">
        <f t="shared" si="4253"/>
        <v>300</v>
      </c>
      <c r="CJ994" s="1322">
        <f t="shared" si="4253"/>
        <v>390</v>
      </c>
      <c r="CK994" s="1322">
        <f t="shared" si="4253"/>
        <v>500</v>
      </c>
      <c r="CL994" s="1322">
        <f t="shared" si="4253"/>
        <v>790</v>
      </c>
      <c r="CM994" s="1322">
        <f t="shared" si="4253"/>
        <v>900</v>
      </c>
      <c r="CN994" s="1321">
        <f t="shared" si="4253"/>
        <v>1440</v>
      </c>
      <c r="CO994" s="1342" t="str">
        <f t="shared" si="4254"/>
        <v/>
      </c>
      <c r="CP994" s="1343" t="str">
        <f t="shared" si="4254"/>
        <v/>
      </c>
      <c r="CQ994" s="1343">
        <f t="shared" si="4254"/>
        <v>810</v>
      </c>
      <c r="CR994" s="1343">
        <f t="shared" si="4254"/>
        <v>2050</v>
      </c>
      <c r="CS994" s="1343">
        <f t="shared" si="4254"/>
        <v>2280</v>
      </c>
      <c r="CT994" s="1343">
        <f t="shared" si="4254"/>
        <v>2310</v>
      </c>
      <c r="CU994" s="1344">
        <f t="shared" si="4254"/>
        <v>2350</v>
      </c>
      <c r="CV994" s="1344">
        <f t="shared" si="4254"/>
        <v>2355</v>
      </c>
      <c r="CW994" s="1344">
        <f t="shared" si="4254"/>
        <v>2500</v>
      </c>
      <c r="CX994" s="1343">
        <f t="shared" si="4254"/>
        <v>2500</v>
      </c>
      <c r="CY994" s="1343">
        <f t="shared" si="4254"/>
        <v>2650</v>
      </c>
      <c r="CZ994" s="1343">
        <f t="shared" si="4254"/>
        <v>2850</v>
      </c>
      <c r="DA994" s="1343">
        <f t="shared" si="4254"/>
        <v>5900</v>
      </c>
      <c r="DB994" s="1343" t="str">
        <f t="shared" si="4254"/>
        <v/>
      </c>
      <c r="DC994" s="1342" t="str">
        <f t="shared" si="4254"/>
        <v/>
      </c>
      <c r="DD994" s="1393" t="str">
        <f t="shared" si="4255"/>
        <v/>
      </c>
      <c r="DE994" s="645">
        <f t="shared" si="4256"/>
        <v>17</v>
      </c>
      <c r="DF994" s="99">
        <f t="shared" si="4257"/>
        <v>11</v>
      </c>
      <c r="DG994" s="99">
        <f t="shared" si="4258"/>
        <v>11</v>
      </c>
      <c r="DH994" s="99">
        <f t="shared" si="4259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801"/>
      <c r="DR994" s="476"/>
    </row>
    <row r="995" spans="1:122" s="478" customFormat="1" ht="15.75" customHeight="1">
      <c r="A995" s="44" t="s">
        <v>147</v>
      </c>
      <c r="B995" s="789">
        <f t="shared" ref="B995:R995" si="4292">SUM(B799,B800)</f>
        <v>0</v>
      </c>
      <c r="C995" s="789">
        <f t="shared" si="4292"/>
        <v>0</v>
      </c>
      <c r="D995" s="789">
        <f t="shared" si="4292"/>
        <v>0</v>
      </c>
      <c r="E995" s="789">
        <f t="shared" si="4292"/>
        <v>0</v>
      </c>
      <c r="F995" s="789">
        <f t="shared" si="4292"/>
        <v>0</v>
      </c>
      <c r="G995" s="789">
        <f t="shared" si="4292"/>
        <v>0</v>
      </c>
      <c r="H995" s="789">
        <f t="shared" si="4292"/>
        <v>0</v>
      </c>
      <c r="I995" s="789">
        <f t="shared" si="4292"/>
        <v>0</v>
      </c>
      <c r="J995" s="789">
        <f t="shared" si="4292"/>
        <v>0</v>
      </c>
      <c r="K995" s="789">
        <f t="shared" si="4292"/>
        <v>0</v>
      </c>
      <c r="L995" s="789">
        <f t="shared" si="4292"/>
        <v>0</v>
      </c>
      <c r="M995" s="789">
        <f t="shared" si="4292"/>
        <v>0</v>
      </c>
      <c r="N995" s="789">
        <f t="shared" si="4292"/>
        <v>0</v>
      </c>
      <c r="O995" s="789">
        <f t="shared" si="4292"/>
        <v>0</v>
      </c>
      <c r="P995" s="789">
        <f t="shared" si="4292"/>
        <v>0</v>
      </c>
      <c r="Q995" s="789">
        <f t="shared" si="4292"/>
        <v>0</v>
      </c>
      <c r="R995" s="789">
        <f t="shared" si="4292"/>
        <v>0</v>
      </c>
      <c r="S995" s="788"/>
      <c r="T995" s="789">
        <f t="shared" ref="T995:AD995" si="4293">SUM(T799,T800)</f>
        <v>1000</v>
      </c>
      <c r="U995" s="789">
        <f t="shared" si="4293"/>
        <v>1000</v>
      </c>
      <c r="V995" s="789">
        <f t="shared" si="4293"/>
        <v>600</v>
      </c>
      <c r="W995" s="789">
        <f t="shared" si="4293"/>
        <v>1800</v>
      </c>
      <c r="X995" s="789">
        <f t="shared" si="4293"/>
        <v>1000</v>
      </c>
      <c r="Y995" s="789">
        <f t="shared" si="4293"/>
        <v>600</v>
      </c>
      <c r="Z995" s="789">
        <f t="shared" si="4293"/>
        <v>800</v>
      </c>
      <c r="AA995" s="789">
        <f t="shared" si="4293"/>
        <v>600</v>
      </c>
      <c r="AB995" s="789">
        <f t="shared" si="4293"/>
        <v>0</v>
      </c>
      <c r="AC995" s="789">
        <f t="shared" si="4293"/>
        <v>0</v>
      </c>
      <c r="AD995" s="789">
        <f t="shared" si="4293"/>
        <v>0</v>
      </c>
      <c r="AE995" s="789"/>
      <c r="AF995" s="789"/>
      <c r="AG995" s="789"/>
      <c r="AH995" s="789"/>
      <c r="AI995" s="789"/>
      <c r="AJ995" s="789"/>
      <c r="AK995" s="788"/>
      <c r="AL995" s="789">
        <f t="shared" ref="AL995:AV995" si="4294">SUM(AL799,AL800)</f>
        <v>600</v>
      </c>
      <c r="AM995" s="789">
        <f t="shared" si="4294"/>
        <v>600</v>
      </c>
      <c r="AN995" s="789">
        <f t="shared" si="4294"/>
        <v>650</v>
      </c>
      <c r="AO995" s="789">
        <f t="shared" si="4294"/>
        <v>500</v>
      </c>
      <c r="AP995" s="789">
        <f t="shared" si="4294"/>
        <v>0</v>
      </c>
      <c r="AQ995" s="789">
        <f t="shared" si="4294"/>
        <v>650</v>
      </c>
      <c r="AR995" s="789">
        <f t="shared" si="4294"/>
        <v>4800</v>
      </c>
      <c r="AS995" s="789">
        <f t="shared" si="4294"/>
        <v>0</v>
      </c>
      <c r="AT995" s="789">
        <f t="shared" si="4294"/>
        <v>0</v>
      </c>
      <c r="AU995" s="789">
        <f t="shared" si="4294"/>
        <v>900</v>
      </c>
      <c r="AV995" s="789">
        <f t="shared" si="4294"/>
        <v>600</v>
      </c>
      <c r="AW995" s="789"/>
      <c r="AX995" s="789"/>
      <c r="AY995" s="789"/>
      <c r="AZ995" s="789"/>
      <c r="BA995" s="789"/>
      <c r="BB995" s="789"/>
      <c r="BC995" s="788"/>
      <c r="BD995" s="789">
        <f t="shared" ref="BD995:BN995" si="4295">SUM(BD799,BD800)</f>
        <v>1800</v>
      </c>
      <c r="BE995" s="789">
        <f t="shared" si="4295"/>
        <v>1700</v>
      </c>
      <c r="BF995" s="789">
        <f t="shared" si="4295"/>
        <v>2100</v>
      </c>
      <c r="BG995" s="789">
        <f t="shared" si="4295"/>
        <v>1900</v>
      </c>
      <c r="BH995" s="789">
        <f t="shared" si="4295"/>
        <v>1600</v>
      </c>
      <c r="BI995" s="789">
        <f t="shared" si="4295"/>
        <v>1550</v>
      </c>
      <c r="BJ995" s="789">
        <f t="shared" si="4295"/>
        <v>2000</v>
      </c>
      <c r="BK995" s="789">
        <f t="shared" si="4295"/>
        <v>2100</v>
      </c>
      <c r="BL995" s="789">
        <f t="shared" si="4295"/>
        <v>2000</v>
      </c>
      <c r="BM995" s="789">
        <f t="shared" si="4295"/>
        <v>3700</v>
      </c>
      <c r="BN995" s="789">
        <f t="shared" si="4295"/>
        <v>5500</v>
      </c>
      <c r="BO995" s="789"/>
      <c r="BP995" s="789"/>
      <c r="BQ995" s="789"/>
      <c r="BR995" s="789"/>
      <c r="BS995" s="789"/>
      <c r="BT995" s="789"/>
      <c r="BU995" s="788"/>
      <c r="BV995" s="789">
        <f t="shared" ref="BV995:BY995" si="4296">SUM(BV799,BV800)</f>
        <v>0</v>
      </c>
      <c r="BW995" s="789">
        <f t="shared" si="4296"/>
        <v>600</v>
      </c>
      <c r="BX995" s="789">
        <f t="shared" si="4296"/>
        <v>600</v>
      </c>
      <c r="BY995" s="789">
        <f t="shared" si="4296"/>
        <v>2000</v>
      </c>
      <c r="BZ995" s="590">
        <f t="shared" si="4249"/>
        <v>0</v>
      </c>
      <c r="CA995" s="590">
        <f t="shared" si="4250"/>
        <v>622.22222222222217</v>
      </c>
      <c r="CB995" s="590">
        <f t="shared" si="4251"/>
        <v>500</v>
      </c>
      <c r="CC995" s="590">
        <f t="shared" si="4252"/>
        <v>2100</v>
      </c>
      <c r="CD995" s="1321">
        <f t="shared" si="4253"/>
        <v>0</v>
      </c>
      <c r="CE995" s="1322">
        <f t="shared" si="4253"/>
        <v>0</v>
      </c>
      <c r="CF995" s="1322">
        <f t="shared" si="4253"/>
        <v>0</v>
      </c>
      <c r="CG995" s="1322">
        <f t="shared" si="4253"/>
        <v>500</v>
      </c>
      <c r="CH995" s="1322">
        <f t="shared" si="4253"/>
        <v>600</v>
      </c>
      <c r="CI995" s="1323">
        <f t="shared" si="4253"/>
        <v>600</v>
      </c>
      <c r="CJ995" s="1322">
        <f t="shared" si="4253"/>
        <v>600</v>
      </c>
      <c r="CK995" s="1322">
        <f t="shared" si="4253"/>
        <v>650</v>
      </c>
      <c r="CL995" s="1322">
        <f t="shared" si="4253"/>
        <v>650</v>
      </c>
      <c r="CM995" s="1322">
        <f t="shared" si="4253"/>
        <v>900</v>
      </c>
      <c r="CN995" s="1321">
        <f t="shared" si="4253"/>
        <v>4800</v>
      </c>
      <c r="CO995" s="1342" t="str">
        <f t="shared" si="4254"/>
        <v/>
      </c>
      <c r="CP995" s="1343" t="str">
        <f t="shared" si="4254"/>
        <v/>
      </c>
      <c r="CQ995" s="1343">
        <f t="shared" si="4254"/>
        <v>1550</v>
      </c>
      <c r="CR995" s="1343">
        <f t="shared" si="4254"/>
        <v>1600</v>
      </c>
      <c r="CS995" s="1343">
        <f t="shared" si="4254"/>
        <v>1700</v>
      </c>
      <c r="CT995" s="1343">
        <f t="shared" si="4254"/>
        <v>1800</v>
      </c>
      <c r="CU995" s="1344">
        <f t="shared" si="4254"/>
        <v>1900</v>
      </c>
      <c r="CV995" s="1344">
        <f t="shared" si="4254"/>
        <v>2000</v>
      </c>
      <c r="CW995" s="1344">
        <f t="shared" si="4254"/>
        <v>2000</v>
      </c>
      <c r="CX995" s="1343">
        <f t="shared" si="4254"/>
        <v>2100</v>
      </c>
      <c r="CY995" s="1343">
        <f t="shared" si="4254"/>
        <v>2100</v>
      </c>
      <c r="CZ995" s="1343">
        <f t="shared" si="4254"/>
        <v>3700</v>
      </c>
      <c r="DA995" s="1343">
        <f t="shared" si="4254"/>
        <v>5500</v>
      </c>
      <c r="DB995" s="1343" t="str">
        <f t="shared" si="4254"/>
        <v/>
      </c>
      <c r="DC995" s="1342" t="str">
        <f t="shared" si="4254"/>
        <v/>
      </c>
      <c r="DD995" s="1393" t="str">
        <f t="shared" si="4255"/>
        <v/>
      </c>
      <c r="DE995" s="645">
        <f t="shared" si="4256"/>
        <v>17</v>
      </c>
      <c r="DF995" s="99">
        <f t="shared" si="4257"/>
        <v>11</v>
      </c>
      <c r="DG995" s="99">
        <f t="shared" si="4258"/>
        <v>11</v>
      </c>
      <c r="DH995" s="99">
        <f t="shared" si="4259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801"/>
      <c r="DR995" s="476"/>
    </row>
    <row r="996" spans="1:122" s="478" customFormat="1" ht="15.75" customHeight="1">
      <c r="A996" s="44" t="s">
        <v>148</v>
      </c>
      <c r="B996" s="789">
        <f t="shared" ref="B996:R996" si="4297">SUM(B801)</f>
        <v>0</v>
      </c>
      <c r="C996" s="789">
        <f t="shared" si="4297"/>
        <v>0</v>
      </c>
      <c r="D996" s="789">
        <f t="shared" si="4297"/>
        <v>0</v>
      </c>
      <c r="E996" s="789">
        <f t="shared" si="4297"/>
        <v>0</v>
      </c>
      <c r="F996" s="789">
        <f t="shared" si="4297"/>
        <v>0</v>
      </c>
      <c r="G996" s="789">
        <f t="shared" si="4297"/>
        <v>0</v>
      </c>
      <c r="H996" s="789">
        <f t="shared" si="4297"/>
        <v>0</v>
      </c>
      <c r="I996" s="789">
        <f t="shared" si="4297"/>
        <v>0</v>
      </c>
      <c r="J996" s="789">
        <f t="shared" si="4297"/>
        <v>0</v>
      </c>
      <c r="K996" s="789">
        <f t="shared" si="4297"/>
        <v>0</v>
      </c>
      <c r="L996" s="789">
        <f t="shared" si="4297"/>
        <v>0</v>
      </c>
      <c r="M996" s="789">
        <f t="shared" si="4297"/>
        <v>0</v>
      </c>
      <c r="N996" s="789">
        <f t="shared" si="4297"/>
        <v>0</v>
      </c>
      <c r="O996" s="789">
        <f t="shared" si="4297"/>
        <v>0</v>
      </c>
      <c r="P996" s="789">
        <f t="shared" si="4297"/>
        <v>0</v>
      </c>
      <c r="Q996" s="789">
        <f t="shared" si="4297"/>
        <v>0</v>
      </c>
      <c r="R996" s="789">
        <f t="shared" si="4297"/>
        <v>0</v>
      </c>
      <c r="S996" s="788"/>
      <c r="T996" s="789">
        <f t="shared" ref="T996:AD996" si="4298">SUM(T801)</f>
        <v>0</v>
      </c>
      <c r="U996" s="789">
        <f t="shared" si="4298"/>
        <v>0</v>
      </c>
      <c r="V996" s="789">
        <f t="shared" si="4298"/>
        <v>0</v>
      </c>
      <c r="W996" s="789">
        <f t="shared" si="4298"/>
        <v>0</v>
      </c>
      <c r="X996" s="789">
        <f t="shared" si="4298"/>
        <v>0</v>
      </c>
      <c r="Y996" s="789">
        <f t="shared" si="4298"/>
        <v>0</v>
      </c>
      <c r="Z996" s="789">
        <f t="shared" si="4298"/>
        <v>0</v>
      </c>
      <c r="AA996" s="789">
        <f t="shared" si="4298"/>
        <v>0</v>
      </c>
      <c r="AB996" s="789">
        <f t="shared" si="4298"/>
        <v>0</v>
      </c>
      <c r="AC996" s="789">
        <f t="shared" si="4298"/>
        <v>0</v>
      </c>
      <c r="AD996" s="789">
        <f t="shared" si="4298"/>
        <v>0</v>
      </c>
      <c r="AE996" s="789"/>
      <c r="AF996" s="789"/>
      <c r="AG996" s="789"/>
      <c r="AH996" s="789"/>
      <c r="AI996" s="789"/>
      <c r="AJ996" s="789"/>
      <c r="AK996" s="788"/>
      <c r="AL996" s="789">
        <f t="shared" ref="AL996:AV996" si="4299">SUM(AL801)</f>
        <v>0</v>
      </c>
      <c r="AM996" s="789">
        <f t="shared" si="4299"/>
        <v>0</v>
      </c>
      <c r="AN996" s="789">
        <f t="shared" si="4299"/>
        <v>600</v>
      </c>
      <c r="AO996" s="789">
        <f t="shared" si="4299"/>
        <v>0</v>
      </c>
      <c r="AP996" s="789">
        <f t="shared" si="4299"/>
        <v>0</v>
      </c>
      <c r="AQ996" s="789">
        <f t="shared" si="4299"/>
        <v>0</v>
      </c>
      <c r="AR996" s="789">
        <f t="shared" si="4299"/>
        <v>0</v>
      </c>
      <c r="AS996" s="789">
        <f t="shared" si="4299"/>
        <v>0</v>
      </c>
      <c r="AT996" s="789">
        <f t="shared" si="4299"/>
        <v>0</v>
      </c>
      <c r="AU996" s="789">
        <f t="shared" si="4299"/>
        <v>500</v>
      </c>
      <c r="AV996" s="789">
        <f t="shared" si="4299"/>
        <v>0</v>
      </c>
      <c r="AW996" s="789"/>
      <c r="AX996" s="789"/>
      <c r="AY996" s="789"/>
      <c r="AZ996" s="789"/>
      <c r="BA996" s="789"/>
      <c r="BB996" s="789"/>
      <c r="BC996" s="788"/>
      <c r="BD996" s="789">
        <f t="shared" ref="BD996:BN996" si="4300">SUM(BD801)</f>
        <v>2000</v>
      </c>
      <c r="BE996" s="789">
        <f t="shared" si="4300"/>
        <v>400</v>
      </c>
      <c r="BF996" s="789">
        <f t="shared" si="4300"/>
        <v>1500</v>
      </c>
      <c r="BG996" s="789">
        <f t="shared" si="4300"/>
        <v>1600</v>
      </c>
      <c r="BH996" s="789">
        <f t="shared" si="4300"/>
        <v>1550</v>
      </c>
      <c r="BI996" s="789">
        <f t="shared" si="4300"/>
        <v>2400</v>
      </c>
      <c r="BJ996" s="789">
        <f t="shared" si="4300"/>
        <v>1800</v>
      </c>
      <c r="BK996" s="789">
        <f t="shared" si="4300"/>
        <v>1200</v>
      </c>
      <c r="BL996" s="789">
        <f t="shared" si="4300"/>
        <v>9000</v>
      </c>
      <c r="BM996" s="789">
        <f t="shared" si="4300"/>
        <v>800</v>
      </c>
      <c r="BN996" s="789">
        <f t="shared" si="4300"/>
        <v>1000</v>
      </c>
      <c r="BO996" s="789"/>
      <c r="BP996" s="789"/>
      <c r="BQ996" s="789"/>
      <c r="BR996" s="789"/>
      <c r="BS996" s="789"/>
      <c r="BT996" s="789"/>
      <c r="BU996" s="788"/>
      <c r="BV996" s="789">
        <f t="shared" ref="BV996:BY996" si="4301">SUM(BV801)</f>
        <v>0</v>
      </c>
      <c r="BW996" s="789">
        <f t="shared" si="4301"/>
        <v>0</v>
      </c>
      <c r="BX996" s="789">
        <f t="shared" si="4301"/>
        <v>550</v>
      </c>
      <c r="BY996" s="789">
        <f t="shared" si="4301"/>
        <v>1500</v>
      </c>
      <c r="BZ996" s="590">
        <f t="shared" si="4249"/>
        <v>0</v>
      </c>
      <c r="CA996" s="590">
        <f t="shared" si="4250"/>
        <v>0</v>
      </c>
      <c r="CB996" s="590">
        <f t="shared" si="4251"/>
        <v>55.555555555555557</v>
      </c>
      <c r="CC996" s="590">
        <f t="shared" si="4252"/>
        <v>1538.8888888888889</v>
      </c>
      <c r="CD996" s="1321">
        <f t="shared" si="4253"/>
        <v>0</v>
      </c>
      <c r="CE996" s="1322">
        <f t="shared" si="4253"/>
        <v>0</v>
      </c>
      <c r="CF996" s="1322">
        <f t="shared" si="4253"/>
        <v>0</v>
      </c>
      <c r="CG996" s="1322">
        <f t="shared" si="4253"/>
        <v>0</v>
      </c>
      <c r="CH996" s="1322">
        <f t="shared" si="4253"/>
        <v>0</v>
      </c>
      <c r="CI996" s="1323">
        <f t="shared" si="4253"/>
        <v>0</v>
      </c>
      <c r="CJ996" s="1322">
        <f t="shared" si="4253"/>
        <v>0</v>
      </c>
      <c r="CK996" s="1322">
        <f t="shared" si="4253"/>
        <v>0</v>
      </c>
      <c r="CL996" s="1322">
        <f t="shared" si="4253"/>
        <v>0</v>
      </c>
      <c r="CM996" s="1322">
        <f t="shared" si="4253"/>
        <v>500</v>
      </c>
      <c r="CN996" s="1321">
        <f t="shared" si="4253"/>
        <v>600</v>
      </c>
      <c r="CO996" s="1342" t="str">
        <f t="shared" si="4254"/>
        <v/>
      </c>
      <c r="CP996" s="1343" t="str">
        <f t="shared" si="4254"/>
        <v/>
      </c>
      <c r="CQ996" s="1343">
        <f t="shared" si="4254"/>
        <v>400</v>
      </c>
      <c r="CR996" s="1343">
        <f t="shared" si="4254"/>
        <v>800</v>
      </c>
      <c r="CS996" s="1343">
        <f t="shared" si="4254"/>
        <v>1000</v>
      </c>
      <c r="CT996" s="1343">
        <f t="shared" si="4254"/>
        <v>1200</v>
      </c>
      <c r="CU996" s="1344">
        <f t="shared" si="4254"/>
        <v>1500</v>
      </c>
      <c r="CV996" s="1344">
        <f t="shared" si="4254"/>
        <v>1550</v>
      </c>
      <c r="CW996" s="1344">
        <f t="shared" si="4254"/>
        <v>1600</v>
      </c>
      <c r="CX996" s="1343">
        <f t="shared" si="4254"/>
        <v>1800</v>
      </c>
      <c r="CY996" s="1343">
        <f t="shared" si="4254"/>
        <v>2000</v>
      </c>
      <c r="CZ996" s="1343">
        <f t="shared" si="4254"/>
        <v>2400</v>
      </c>
      <c r="DA996" s="1343">
        <f t="shared" si="4254"/>
        <v>9000</v>
      </c>
      <c r="DB996" s="1343" t="str">
        <f t="shared" si="4254"/>
        <v/>
      </c>
      <c r="DC996" s="1342" t="str">
        <f t="shared" si="4254"/>
        <v/>
      </c>
      <c r="DD996" s="1393" t="str">
        <f t="shared" si="4255"/>
        <v/>
      </c>
      <c r="DE996" s="645">
        <f t="shared" si="4256"/>
        <v>17</v>
      </c>
      <c r="DF996" s="99">
        <f t="shared" si="4257"/>
        <v>11</v>
      </c>
      <c r="DG996" s="99">
        <f t="shared" si="4258"/>
        <v>11</v>
      </c>
      <c r="DH996" s="99">
        <f t="shared" si="4259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9"/>
      <c r="DR996" s="476"/>
    </row>
    <row r="997" spans="1:122" s="478" customFormat="1" ht="15.75" customHeight="1">
      <c r="A997" s="476" t="s">
        <v>413</v>
      </c>
      <c r="B997" s="789">
        <f>SUM(B804)</f>
        <v>0</v>
      </c>
      <c r="C997" s="789">
        <f t="shared" ref="C997:F997" si="4302">SUM(C804)</f>
        <v>0</v>
      </c>
      <c r="D997" s="789">
        <f t="shared" si="4302"/>
        <v>0</v>
      </c>
      <c r="E997" s="789">
        <f t="shared" si="4302"/>
        <v>0</v>
      </c>
      <c r="F997" s="789">
        <f t="shared" si="4302"/>
        <v>0</v>
      </c>
      <c r="G997" s="789">
        <f t="shared" ref="G997:R997" si="4303">SUM(G804)</f>
        <v>0</v>
      </c>
      <c r="H997" s="789">
        <f t="shared" si="4303"/>
        <v>0</v>
      </c>
      <c r="I997" s="789">
        <f t="shared" si="4303"/>
        <v>0</v>
      </c>
      <c r="J997" s="789">
        <f t="shared" si="4303"/>
        <v>0</v>
      </c>
      <c r="K997" s="789">
        <f t="shared" si="4303"/>
        <v>0</v>
      </c>
      <c r="L997" s="789">
        <f t="shared" si="4303"/>
        <v>0</v>
      </c>
      <c r="M997" s="789">
        <f t="shared" si="4303"/>
        <v>0</v>
      </c>
      <c r="N997" s="789">
        <f t="shared" si="4303"/>
        <v>0</v>
      </c>
      <c r="O997" s="789">
        <f t="shared" si="4303"/>
        <v>0</v>
      </c>
      <c r="P997" s="789">
        <f t="shared" si="4303"/>
        <v>0</v>
      </c>
      <c r="Q997" s="789">
        <f t="shared" si="4303"/>
        <v>0</v>
      </c>
      <c r="R997" s="789">
        <f t="shared" si="4303"/>
        <v>0</v>
      </c>
      <c r="S997" s="788"/>
      <c r="T997" s="789">
        <f>SUM(T804)</f>
        <v>0</v>
      </c>
      <c r="U997" s="789">
        <f t="shared" ref="U997:AJ997" si="4304">SUM(U804)</f>
        <v>0</v>
      </c>
      <c r="V997" s="789">
        <f t="shared" si="4304"/>
        <v>0</v>
      </c>
      <c r="W997" s="789">
        <f t="shared" si="4304"/>
        <v>0</v>
      </c>
      <c r="X997" s="789">
        <f t="shared" si="4304"/>
        <v>0</v>
      </c>
      <c r="Y997" s="789">
        <f t="shared" si="4304"/>
        <v>0</v>
      </c>
      <c r="Z997" s="789">
        <f t="shared" si="4304"/>
        <v>0</v>
      </c>
      <c r="AA997" s="789">
        <f t="shared" si="4304"/>
        <v>0</v>
      </c>
      <c r="AB997" s="789">
        <f t="shared" si="4304"/>
        <v>0</v>
      </c>
      <c r="AC997" s="789">
        <f t="shared" si="4304"/>
        <v>0</v>
      </c>
      <c r="AD997" s="789">
        <f t="shared" si="4304"/>
        <v>0</v>
      </c>
      <c r="AE997" s="789">
        <f t="shared" si="4304"/>
        <v>0</v>
      </c>
      <c r="AF997" s="789">
        <f t="shared" si="4304"/>
        <v>0</v>
      </c>
      <c r="AG997" s="789">
        <f t="shared" si="4304"/>
        <v>0</v>
      </c>
      <c r="AH997" s="789">
        <f t="shared" si="4304"/>
        <v>0</v>
      </c>
      <c r="AI997" s="789">
        <f t="shared" si="4304"/>
        <v>0</v>
      </c>
      <c r="AJ997" s="789">
        <f t="shared" si="4304"/>
        <v>0</v>
      </c>
      <c r="AK997" s="788"/>
      <c r="AL997" s="789">
        <f>SUM(AL804)</f>
        <v>0</v>
      </c>
      <c r="AM997" s="789">
        <f t="shared" ref="AM997:BB997" si="4305">SUM(AM804)</f>
        <v>0</v>
      </c>
      <c r="AN997" s="789">
        <f t="shared" si="4305"/>
        <v>0</v>
      </c>
      <c r="AO997" s="789">
        <f t="shared" si="4305"/>
        <v>1200</v>
      </c>
      <c r="AP997" s="789">
        <f t="shared" si="4305"/>
        <v>0</v>
      </c>
      <c r="AQ997" s="789">
        <f t="shared" si="4305"/>
        <v>0</v>
      </c>
      <c r="AR997" s="789">
        <f t="shared" si="4305"/>
        <v>0</v>
      </c>
      <c r="AS997" s="789">
        <f t="shared" si="4305"/>
        <v>0</v>
      </c>
      <c r="AT997" s="789">
        <f t="shared" si="4305"/>
        <v>0</v>
      </c>
      <c r="AU997" s="789">
        <f t="shared" si="4305"/>
        <v>0</v>
      </c>
      <c r="AV997" s="789">
        <f t="shared" si="4305"/>
        <v>0</v>
      </c>
      <c r="AW997" s="789">
        <f t="shared" si="4305"/>
        <v>0</v>
      </c>
      <c r="AX997" s="789">
        <f t="shared" si="4305"/>
        <v>0</v>
      </c>
      <c r="AY997" s="789">
        <f t="shared" si="4305"/>
        <v>0</v>
      </c>
      <c r="AZ997" s="789">
        <f t="shared" si="4305"/>
        <v>0</v>
      </c>
      <c r="BA997" s="789">
        <f t="shared" si="4305"/>
        <v>0</v>
      </c>
      <c r="BB997" s="789">
        <f t="shared" si="4305"/>
        <v>0</v>
      </c>
      <c r="BC997" s="788"/>
      <c r="BD997" s="789">
        <f>SUM(BD804)</f>
        <v>0</v>
      </c>
      <c r="BE997" s="789">
        <f t="shared" ref="BE997:BT997" si="4306">SUM(BE804)</f>
        <v>0</v>
      </c>
      <c r="BF997" s="789">
        <f t="shared" si="4306"/>
        <v>0</v>
      </c>
      <c r="BG997" s="789">
        <f t="shared" si="4306"/>
        <v>0</v>
      </c>
      <c r="BH997" s="789">
        <f t="shared" si="4306"/>
        <v>0</v>
      </c>
      <c r="BI997" s="789">
        <f t="shared" si="4306"/>
        <v>0</v>
      </c>
      <c r="BJ997" s="789">
        <f t="shared" si="4306"/>
        <v>0</v>
      </c>
      <c r="BK997" s="789">
        <f t="shared" si="4306"/>
        <v>0</v>
      </c>
      <c r="BL997" s="789">
        <f t="shared" si="4306"/>
        <v>0</v>
      </c>
      <c r="BM997" s="789">
        <f t="shared" si="4306"/>
        <v>0</v>
      </c>
      <c r="BN997" s="789">
        <f t="shared" si="4306"/>
        <v>0</v>
      </c>
      <c r="BO997" s="789">
        <f t="shared" si="4306"/>
        <v>0</v>
      </c>
      <c r="BP997" s="789">
        <f t="shared" si="4306"/>
        <v>0</v>
      </c>
      <c r="BQ997" s="789">
        <f t="shared" si="4306"/>
        <v>0</v>
      </c>
      <c r="BR997" s="789">
        <f t="shared" si="4306"/>
        <v>0</v>
      </c>
      <c r="BS997" s="789">
        <f t="shared" si="4306"/>
        <v>0</v>
      </c>
      <c r="BT997" s="789">
        <f t="shared" si="4306"/>
        <v>0</v>
      </c>
      <c r="BU997" s="788"/>
      <c r="BV997" s="789">
        <f>SUM(BV804)</f>
        <v>0</v>
      </c>
      <c r="BW997" s="789">
        <f t="shared" ref="BW997:BY997" si="4307">SUM(BW804)</f>
        <v>0</v>
      </c>
      <c r="BX997" s="789">
        <f t="shared" si="4307"/>
        <v>0</v>
      </c>
      <c r="BY997" s="789">
        <f t="shared" si="4307"/>
        <v>0</v>
      </c>
      <c r="BZ997" s="590">
        <f t="shared" si="4249"/>
        <v>0</v>
      </c>
      <c r="CA997" s="590">
        <f t="shared" si="4250"/>
        <v>0</v>
      </c>
      <c r="CB997" s="590">
        <f t="shared" si="4251"/>
        <v>0</v>
      </c>
      <c r="CC997" s="590">
        <f t="shared" si="4252"/>
        <v>0</v>
      </c>
      <c r="CD997" s="1321">
        <f t="shared" si="4253"/>
        <v>0</v>
      </c>
      <c r="CE997" s="1322">
        <f t="shared" si="4253"/>
        <v>0</v>
      </c>
      <c r="CF997" s="1322">
        <f t="shared" si="4253"/>
        <v>0</v>
      </c>
      <c r="CG997" s="1322">
        <f t="shared" si="4253"/>
        <v>0</v>
      </c>
      <c r="CH997" s="1322">
        <f t="shared" si="4253"/>
        <v>0</v>
      </c>
      <c r="CI997" s="1323">
        <f t="shared" si="4253"/>
        <v>0</v>
      </c>
      <c r="CJ997" s="1322">
        <f t="shared" si="4253"/>
        <v>0</v>
      </c>
      <c r="CK997" s="1322">
        <f t="shared" si="4253"/>
        <v>0</v>
      </c>
      <c r="CL997" s="1322">
        <f t="shared" si="4253"/>
        <v>0</v>
      </c>
      <c r="CM997" s="1322">
        <f t="shared" si="4253"/>
        <v>0</v>
      </c>
      <c r="CN997" s="1321">
        <f t="shared" si="4253"/>
        <v>0</v>
      </c>
      <c r="CO997" s="1342">
        <f t="shared" si="4254"/>
        <v>0</v>
      </c>
      <c r="CP997" s="1343">
        <f t="shared" si="4254"/>
        <v>0</v>
      </c>
      <c r="CQ997" s="1343">
        <f t="shared" si="4254"/>
        <v>0</v>
      </c>
      <c r="CR997" s="1343">
        <f t="shared" si="4254"/>
        <v>0</v>
      </c>
      <c r="CS997" s="1343">
        <f t="shared" si="4254"/>
        <v>0</v>
      </c>
      <c r="CT997" s="1343">
        <f t="shared" si="4254"/>
        <v>0</v>
      </c>
      <c r="CU997" s="1344">
        <f t="shared" si="4254"/>
        <v>0</v>
      </c>
      <c r="CV997" s="1344">
        <f t="shared" si="4254"/>
        <v>0</v>
      </c>
      <c r="CW997" s="1344">
        <f t="shared" si="4254"/>
        <v>0</v>
      </c>
      <c r="CX997" s="1343">
        <f t="shared" si="4254"/>
        <v>0</v>
      </c>
      <c r="CY997" s="1343">
        <f t="shared" si="4254"/>
        <v>0</v>
      </c>
      <c r="CZ997" s="1343">
        <f t="shared" si="4254"/>
        <v>0</v>
      </c>
      <c r="DA997" s="1343">
        <f t="shared" si="4254"/>
        <v>0</v>
      </c>
      <c r="DB997" s="1343">
        <f t="shared" si="4254"/>
        <v>0</v>
      </c>
      <c r="DC997" s="1342">
        <f t="shared" si="4254"/>
        <v>0</v>
      </c>
      <c r="DD997" s="1393">
        <f t="shared" si="4255"/>
        <v>0</v>
      </c>
      <c r="DE997" s="645">
        <f t="shared" si="4256"/>
        <v>17</v>
      </c>
      <c r="DF997" s="99">
        <f t="shared" si="4257"/>
        <v>17</v>
      </c>
      <c r="DG997" s="99">
        <f t="shared" si="4258"/>
        <v>17</v>
      </c>
      <c r="DH997" s="99">
        <f t="shared" si="4259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9"/>
      <c r="DR997" s="476"/>
    </row>
    <row r="998" spans="1:122" s="478" customFormat="1" ht="15.75" customHeight="1">
      <c r="A998" s="476" t="s">
        <v>1032</v>
      </c>
      <c r="B998" s="789">
        <f>SUM(B802,B803)</f>
        <v>0</v>
      </c>
      <c r="C998" s="789">
        <f t="shared" ref="C998:F998" si="4308">SUM(C802,C803)</f>
        <v>0</v>
      </c>
      <c r="D998" s="789">
        <f t="shared" si="4308"/>
        <v>0</v>
      </c>
      <c r="E998" s="789">
        <f t="shared" si="4308"/>
        <v>0</v>
      </c>
      <c r="F998" s="789">
        <f t="shared" si="4308"/>
        <v>0</v>
      </c>
      <c r="G998" s="789">
        <f t="shared" ref="G998:R998" si="4309">SUM(G802,G803)</f>
        <v>0</v>
      </c>
      <c r="H998" s="789">
        <f t="shared" si="4309"/>
        <v>0</v>
      </c>
      <c r="I998" s="789">
        <f t="shared" si="4309"/>
        <v>0</v>
      </c>
      <c r="J998" s="789">
        <f t="shared" si="4309"/>
        <v>0</v>
      </c>
      <c r="K998" s="789">
        <f t="shared" si="4309"/>
        <v>0</v>
      </c>
      <c r="L998" s="789">
        <f t="shared" si="4309"/>
        <v>0</v>
      </c>
      <c r="M998" s="789">
        <f t="shared" si="4309"/>
        <v>0</v>
      </c>
      <c r="N998" s="789">
        <f t="shared" si="4309"/>
        <v>0</v>
      </c>
      <c r="O998" s="789">
        <f t="shared" si="4309"/>
        <v>0</v>
      </c>
      <c r="P998" s="789">
        <f t="shared" si="4309"/>
        <v>0</v>
      </c>
      <c r="Q998" s="789">
        <f t="shared" si="4309"/>
        <v>0</v>
      </c>
      <c r="R998" s="789">
        <f t="shared" si="4309"/>
        <v>0</v>
      </c>
      <c r="S998" s="788"/>
      <c r="T998" s="789">
        <f>SUM(T802,T803)</f>
        <v>960</v>
      </c>
      <c r="U998" s="789">
        <f t="shared" ref="U998:AJ998" si="4310">SUM(U802,U803)</f>
        <v>528</v>
      </c>
      <c r="V998" s="789">
        <f t="shared" si="4310"/>
        <v>2160</v>
      </c>
      <c r="W998" s="789">
        <f t="shared" si="4310"/>
        <v>1920</v>
      </c>
      <c r="X998" s="789">
        <f t="shared" si="4310"/>
        <v>1080</v>
      </c>
      <c r="Y998" s="789">
        <f t="shared" si="4310"/>
        <v>300</v>
      </c>
      <c r="Z998" s="789">
        <f t="shared" si="4310"/>
        <v>800</v>
      </c>
      <c r="AA998" s="789">
        <f t="shared" si="4310"/>
        <v>960</v>
      </c>
      <c r="AB998" s="789">
        <f t="shared" si="4310"/>
        <v>624</v>
      </c>
      <c r="AC998" s="789">
        <f t="shared" si="4310"/>
        <v>0</v>
      </c>
      <c r="AD998" s="789">
        <f t="shared" si="4310"/>
        <v>0</v>
      </c>
      <c r="AE998" s="789">
        <f t="shared" si="4310"/>
        <v>0</v>
      </c>
      <c r="AF998" s="789">
        <f t="shared" si="4310"/>
        <v>0</v>
      </c>
      <c r="AG998" s="789">
        <f t="shared" si="4310"/>
        <v>0</v>
      </c>
      <c r="AH998" s="789">
        <f t="shared" si="4310"/>
        <v>0</v>
      </c>
      <c r="AI998" s="789">
        <f t="shared" si="4310"/>
        <v>0</v>
      </c>
      <c r="AJ998" s="789">
        <f t="shared" si="4310"/>
        <v>0</v>
      </c>
      <c r="AK998" s="788"/>
      <c r="AL998" s="789">
        <f>SUM(AL802,AL803)</f>
        <v>330</v>
      </c>
      <c r="AM998" s="789">
        <f t="shared" ref="AM998:BB998" si="4311">SUM(AM802,AM803)</f>
        <v>500</v>
      </c>
      <c r="AN998" s="789">
        <f t="shared" si="4311"/>
        <v>576</v>
      </c>
      <c r="AO998" s="789">
        <f t="shared" si="4311"/>
        <v>1728</v>
      </c>
      <c r="AP998" s="789">
        <f t="shared" si="4311"/>
        <v>0</v>
      </c>
      <c r="AQ998" s="789">
        <f t="shared" si="4311"/>
        <v>4000</v>
      </c>
      <c r="AR998" s="789">
        <f t="shared" si="4311"/>
        <v>0</v>
      </c>
      <c r="AS998" s="789">
        <f t="shared" si="4311"/>
        <v>0</v>
      </c>
      <c r="AT998" s="789">
        <f t="shared" si="4311"/>
        <v>0</v>
      </c>
      <c r="AU998" s="789">
        <f t="shared" si="4311"/>
        <v>1800</v>
      </c>
      <c r="AV998" s="789">
        <f t="shared" si="4311"/>
        <v>620</v>
      </c>
      <c r="AW998" s="789">
        <f t="shared" si="4311"/>
        <v>0</v>
      </c>
      <c r="AX998" s="789">
        <f t="shared" si="4311"/>
        <v>0</v>
      </c>
      <c r="AY998" s="789">
        <f t="shared" si="4311"/>
        <v>0</v>
      </c>
      <c r="AZ998" s="789">
        <f t="shared" si="4311"/>
        <v>0</v>
      </c>
      <c r="BA998" s="789">
        <f t="shared" si="4311"/>
        <v>0</v>
      </c>
      <c r="BB998" s="789">
        <f t="shared" si="4311"/>
        <v>0</v>
      </c>
      <c r="BC998" s="788"/>
      <c r="BD998" s="789">
        <f>SUM(BD802,BD803)</f>
        <v>4200</v>
      </c>
      <c r="BE998" s="789">
        <f t="shared" ref="BE998:BT998" si="4312">SUM(BE802,BE803)</f>
        <v>2950</v>
      </c>
      <c r="BF998" s="789">
        <f t="shared" si="4312"/>
        <v>3300</v>
      </c>
      <c r="BG998" s="789">
        <f t="shared" si="4312"/>
        <v>3390</v>
      </c>
      <c r="BH998" s="789">
        <f t="shared" si="4312"/>
        <v>3400</v>
      </c>
      <c r="BI998" s="789">
        <f t="shared" si="4312"/>
        <v>1700</v>
      </c>
      <c r="BJ998" s="789">
        <f t="shared" si="4312"/>
        <v>1800</v>
      </c>
      <c r="BK998" s="789">
        <f t="shared" si="4312"/>
        <v>1800</v>
      </c>
      <c r="BL998" s="789">
        <f t="shared" si="4312"/>
        <v>5000</v>
      </c>
      <c r="BM998" s="789">
        <f t="shared" si="4312"/>
        <v>3700</v>
      </c>
      <c r="BN998" s="789">
        <f t="shared" si="4312"/>
        <v>4500</v>
      </c>
      <c r="BO998" s="789">
        <f t="shared" si="4312"/>
        <v>0</v>
      </c>
      <c r="BP998" s="789">
        <f t="shared" si="4312"/>
        <v>0</v>
      </c>
      <c r="BQ998" s="789">
        <f t="shared" si="4312"/>
        <v>0</v>
      </c>
      <c r="BR998" s="789">
        <f t="shared" si="4312"/>
        <v>0</v>
      </c>
      <c r="BS998" s="789">
        <f t="shared" si="4312"/>
        <v>0</v>
      </c>
      <c r="BT998" s="789">
        <f t="shared" si="4312"/>
        <v>0</v>
      </c>
      <c r="BU998" s="788"/>
      <c r="BV998" s="789">
        <f>SUM(BV802,BV803)</f>
        <v>0</v>
      </c>
      <c r="BW998" s="789">
        <f t="shared" ref="BW998:BY998" si="4313">SUM(BW802,BW803)</f>
        <v>1104</v>
      </c>
      <c r="BX998" s="789">
        <f t="shared" si="4313"/>
        <v>2400</v>
      </c>
      <c r="BY998" s="789">
        <f t="shared" si="4313"/>
        <v>3600</v>
      </c>
      <c r="BZ998" s="590">
        <f t="shared" si="4249"/>
        <v>0</v>
      </c>
      <c r="CA998" s="590">
        <f t="shared" si="4250"/>
        <v>478.13333333333333</v>
      </c>
      <c r="CB998" s="590">
        <f t="shared" si="4251"/>
        <v>370.26666666666665</v>
      </c>
      <c r="CC998" s="590">
        <f t="shared" si="4252"/>
        <v>2049.3333333333335</v>
      </c>
      <c r="CD998" s="1321">
        <f t="shared" si="4253"/>
        <v>0</v>
      </c>
      <c r="CE998" s="1322">
        <f t="shared" si="4253"/>
        <v>0</v>
      </c>
      <c r="CF998" s="1322">
        <f t="shared" si="4253"/>
        <v>0</v>
      </c>
      <c r="CG998" s="1322">
        <f t="shared" si="4253"/>
        <v>0</v>
      </c>
      <c r="CH998" s="1322">
        <f t="shared" si="4253"/>
        <v>0</v>
      </c>
      <c r="CI998" s="1323">
        <f t="shared" si="4253"/>
        <v>0</v>
      </c>
      <c r="CJ998" s="1322">
        <f t="shared" si="4253"/>
        <v>0</v>
      </c>
      <c r="CK998" s="1322">
        <f t="shared" si="4253"/>
        <v>330</v>
      </c>
      <c r="CL998" s="1322">
        <f t="shared" si="4253"/>
        <v>500</v>
      </c>
      <c r="CM998" s="1322">
        <f t="shared" si="4253"/>
        <v>576</v>
      </c>
      <c r="CN998" s="1321">
        <f t="shared" si="4253"/>
        <v>620</v>
      </c>
      <c r="CO998" s="1342">
        <f t="shared" si="4254"/>
        <v>0</v>
      </c>
      <c r="CP998" s="1343">
        <f t="shared" si="4254"/>
        <v>0</v>
      </c>
      <c r="CQ998" s="1343">
        <f t="shared" si="4254"/>
        <v>0</v>
      </c>
      <c r="CR998" s="1343">
        <f t="shared" si="4254"/>
        <v>0</v>
      </c>
      <c r="CS998" s="1343">
        <f t="shared" si="4254"/>
        <v>0</v>
      </c>
      <c r="CT998" s="1343">
        <f t="shared" si="4254"/>
        <v>1700</v>
      </c>
      <c r="CU998" s="1344">
        <f t="shared" si="4254"/>
        <v>1800</v>
      </c>
      <c r="CV998" s="1344">
        <f t="shared" si="4254"/>
        <v>1800</v>
      </c>
      <c r="CW998" s="1344">
        <f t="shared" si="4254"/>
        <v>2950</v>
      </c>
      <c r="CX998" s="1343">
        <f t="shared" si="4254"/>
        <v>3300</v>
      </c>
      <c r="CY998" s="1343">
        <f t="shared" si="4254"/>
        <v>3390</v>
      </c>
      <c r="CZ998" s="1343">
        <f t="shared" si="4254"/>
        <v>3400</v>
      </c>
      <c r="DA998" s="1343">
        <f t="shared" si="4254"/>
        <v>3700</v>
      </c>
      <c r="DB998" s="1343">
        <f t="shared" si="4254"/>
        <v>4200</v>
      </c>
      <c r="DC998" s="1342">
        <f t="shared" si="4254"/>
        <v>4500</v>
      </c>
      <c r="DD998" s="1393">
        <f t="shared" si="4255"/>
        <v>5000</v>
      </c>
      <c r="DE998" s="645">
        <f t="shared" si="4256"/>
        <v>17</v>
      </c>
      <c r="DF998" s="99">
        <f t="shared" si="4257"/>
        <v>17</v>
      </c>
      <c r="DG998" s="99">
        <f t="shared" si="4258"/>
        <v>17</v>
      </c>
      <c r="DH998" s="99">
        <f t="shared" si="4259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9"/>
      <c r="DR998" s="476"/>
    </row>
    <row r="999" spans="1:122" s="478" customFormat="1" ht="15.75" customHeight="1">
      <c r="A999" s="476" t="s">
        <v>414</v>
      </c>
      <c r="B999" s="789">
        <f>SUM(B805,B809:B810)</f>
        <v>0</v>
      </c>
      <c r="C999" s="789">
        <f t="shared" ref="C999:R999" si="4314">SUM(C805,C809:C810)</f>
        <v>0</v>
      </c>
      <c r="D999" s="789">
        <f t="shared" si="4314"/>
        <v>0</v>
      </c>
      <c r="E999" s="789">
        <f t="shared" si="4314"/>
        <v>0</v>
      </c>
      <c r="F999" s="789">
        <f t="shared" si="4314"/>
        <v>0</v>
      </c>
      <c r="G999" s="789">
        <f t="shared" si="4314"/>
        <v>0</v>
      </c>
      <c r="H999" s="789">
        <f t="shared" si="4314"/>
        <v>0</v>
      </c>
      <c r="I999" s="789">
        <f t="shared" si="4314"/>
        <v>0</v>
      </c>
      <c r="J999" s="789">
        <f t="shared" si="4314"/>
        <v>0</v>
      </c>
      <c r="K999" s="789">
        <f t="shared" si="4314"/>
        <v>0</v>
      </c>
      <c r="L999" s="789">
        <f t="shared" si="4314"/>
        <v>0</v>
      </c>
      <c r="M999" s="789">
        <f t="shared" si="4314"/>
        <v>0</v>
      </c>
      <c r="N999" s="789">
        <f t="shared" si="4314"/>
        <v>0</v>
      </c>
      <c r="O999" s="789">
        <f t="shared" si="4314"/>
        <v>0</v>
      </c>
      <c r="P999" s="789">
        <f t="shared" si="4314"/>
        <v>0</v>
      </c>
      <c r="Q999" s="789">
        <f t="shared" si="4314"/>
        <v>0</v>
      </c>
      <c r="R999" s="789">
        <f t="shared" si="4314"/>
        <v>0</v>
      </c>
      <c r="S999" s="788"/>
      <c r="T999" s="789">
        <f>SUM(T805,T809:T810)</f>
        <v>0</v>
      </c>
      <c r="U999" s="789">
        <f t="shared" ref="U999:AJ999" si="4315">SUM(U805,U809:U810)</f>
        <v>0</v>
      </c>
      <c r="V999" s="789">
        <f t="shared" si="4315"/>
        <v>0</v>
      </c>
      <c r="W999" s="789">
        <f t="shared" si="4315"/>
        <v>0</v>
      </c>
      <c r="X999" s="789">
        <f t="shared" si="4315"/>
        <v>0</v>
      </c>
      <c r="Y999" s="789">
        <f t="shared" si="4315"/>
        <v>0</v>
      </c>
      <c r="Z999" s="789">
        <f t="shared" si="4315"/>
        <v>0</v>
      </c>
      <c r="AA999" s="789">
        <f t="shared" si="4315"/>
        <v>0</v>
      </c>
      <c r="AB999" s="789">
        <f t="shared" si="4315"/>
        <v>0</v>
      </c>
      <c r="AC999" s="789">
        <f t="shared" si="4315"/>
        <v>0</v>
      </c>
      <c r="AD999" s="789">
        <f t="shared" si="4315"/>
        <v>0</v>
      </c>
      <c r="AE999" s="789">
        <f t="shared" si="4315"/>
        <v>0</v>
      </c>
      <c r="AF999" s="789">
        <f t="shared" si="4315"/>
        <v>0</v>
      </c>
      <c r="AG999" s="789">
        <f t="shared" si="4315"/>
        <v>0</v>
      </c>
      <c r="AH999" s="789">
        <f t="shared" si="4315"/>
        <v>0</v>
      </c>
      <c r="AI999" s="789">
        <f t="shared" si="4315"/>
        <v>0</v>
      </c>
      <c r="AJ999" s="789">
        <f t="shared" si="4315"/>
        <v>0</v>
      </c>
      <c r="AK999" s="788"/>
      <c r="AL999" s="789">
        <f>SUM(AL805,AL809:AL810)</f>
        <v>0</v>
      </c>
      <c r="AM999" s="789">
        <f t="shared" ref="AM999:BB999" si="4316">SUM(AM805,AM809:AM810)</f>
        <v>0</v>
      </c>
      <c r="AN999" s="789">
        <f t="shared" si="4316"/>
        <v>0</v>
      </c>
      <c r="AO999" s="789">
        <f t="shared" si="4316"/>
        <v>200</v>
      </c>
      <c r="AP999" s="789">
        <f t="shared" si="4316"/>
        <v>0</v>
      </c>
      <c r="AQ999" s="789">
        <f t="shared" si="4316"/>
        <v>0</v>
      </c>
      <c r="AR999" s="789">
        <f t="shared" si="4316"/>
        <v>0</v>
      </c>
      <c r="AS999" s="789">
        <f t="shared" si="4316"/>
        <v>0</v>
      </c>
      <c r="AT999" s="789">
        <f t="shared" si="4316"/>
        <v>0</v>
      </c>
      <c r="AU999" s="789">
        <f t="shared" si="4316"/>
        <v>0</v>
      </c>
      <c r="AV999" s="789">
        <f t="shared" si="4316"/>
        <v>0</v>
      </c>
      <c r="AW999" s="789">
        <f t="shared" si="4316"/>
        <v>0</v>
      </c>
      <c r="AX999" s="789">
        <f t="shared" si="4316"/>
        <v>0</v>
      </c>
      <c r="AY999" s="789">
        <f t="shared" si="4316"/>
        <v>0</v>
      </c>
      <c r="AZ999" s="789">
        <f t="shared" si="4316"/>
        <v>0</v>
      </c>
      <c r="BA999" s="789">
        <f t="shared" si="4316"/>
        <v>0</v>
      </c>
      <c r="BB999" s="789">
        <f t="shared" si="4316"/>
        <v>0</v>
      </c>
      <c r="BC999" s="788"/>
      <c r="BD999" s="789">
        <f>SUM(BD805,BD809:BD810)</f>
        <v>0</v>
      </c>
      <c r="BE999" s="789">
        <f t="shared" ref="BE999:BT999" si="4317">SUM(BE805,BE809:BE810)</f>
        <v>0</v>
      </c>
      <c r="BF999" s="789">
        <f t="shared" si="4317"/>
        <v>0</v>
      </c>
      <c r="BG999" s="789">
        <f t="shared" si="4317"/>
        <v>0</v>
      </c>
      <c r="BH999" s="789">
        <f t="shared" si="4317"/>
        <v>0</v>
      </c>
      <c r="BI999" s="789">
        <f t="shared" si="4317"/>
        <v>0</v>
      </c>
      <c r="BJ999" s="789">
        <f t="shared" si="4317"/>
        <v>0</v>
      </c>
      <c r="BK999" s="789">
        <f t="shared" si="4317"/>
        <v>0</v>
      </c>
      <c r="BL999" s="789">
        <f t="shared" si="4317"/>
        <v>0</v>
      </c>
      <c r="BM999" s="789">
        <f t="shared" si="4317"/>
        <v>0</v>
      </c>
      <c r="BN999" s="789">
        <f t="shared" si="4317"/>
        <v>0</v>
      </c>
      <c r="BO999" s="789">
        <f t="shared" si="4317"/>
        <v>0</v>
      </c>
      <c r="BP999" s="789">
        <f t="shared" si="4317"/>
        <v>0</v>
      </c>
      <c r="BQ999" s="789">
        <f t="shared" si="4317"/>
        <v>0</v>
      </c>
      <c r="BR999" s="789">
        <f t="shared" si="4317"/>
        <v>0</v>
      </c>
      <c r="BS999" s="789">
        <f t="shared" si="4317"/>
        <v>0</v>
      </c>
      <c r="BT999" s="789">
        <f t="shared" si="4317"/>
        <v>0</v>
      </c>
      <c r="BU999" s="788"/>
      <c r="BV999" s="789">
        <f>SUM(BV805,BV809:BV810)</f>
        <v>0</v>
      </c>
      <c r="BW999" s="789">
        <f t="shared" ref="BW999:BY999" si="4318">SUM(BW805,BW809:BW810)</f>
        <v>0</v>
      </c>
      <c r="BX999" s="789">
        <f t="shared" si="4318"/>
        <v>0</v>
      </c>
      <c r="BY999" s="789">
        <f t="shared" si="4318"/>
        <v>0</v>
      </c>
      <c r="BZ999" s="590">
        <f t="shared" si="4249"/>
        <v>0</v>
      </c>
      <c r="CA999" s="590">
        <f t="shared" si="4250"/>
        <v>0</v>
      </c>
      <c r="CB999" s="590">
        <f t="shared" si="4251"/>
        <v>0</v>
      </c>
      <c r="CC999" s="590">
        <f t="shared" si="4252"/>
        <v>0</v>
      </c>
      <c r="CD999" s="1321">
        <f t="shared" si="4253"/>
        <v>0</v>
      </c>
      <c r="CE999" s="1322">
        <f t="shared" si="4253"/>
        <v>0</v>
      </c>
      <c r="CF999" s="1322">
        <f t="shared" si="4253"/>
        <v>0</v>
      </c>
      <c r="CG999" s="1322">
        <f t="shared" si="4253"/>
        <v>0</v>
      </c>
      <c r="CH999" s="1322">
        <f t="shared" si="4253"/>
        <v>0</v>
      </c>
      <c r="CI999" s="1323">
        <f t="shared" si="4253"/>
        <v>0</v>
      </c>
      <c r="CJ999" s="1322">
        <f t="shared" si="4253"/>
        <v>0</v>
      </c>
      <c r="CK999" s="1322">
        <f t="shared" si="4253"/>
        <v>0</v>
      </c>
      <c r="CL999" s="1322">
        <f t="shared" si="4253"/>
        <v>0</v>
      </c>
      <c r="CM999" s="1322">
        <f t="shared" si="4253"/>
        <v>0</v>
      </c>
      <c r="CN999" s="1321">
        <f t="shared" si="4253"/>
        <v>0</v>
      </c>
      <c r="CO999" s="1342">
        <f t="shared" si="4254"/>
        <v>0</v>
      </c>
      <c r="CP999" s="1343">
        <f t="shared" si="4254"/>
        <v>0</v>
      </c>
      <c r="CQ999" s="1343">
        <f t="shared" si="4254"/>
        <v>0</v>
      </c>
      <c r="CR999" s="1343">
        <f t="shared" si="4254"/>
        <v>0</v>
      </c>
      <c r="CS999" s="1343">
        <f t="shared" si="4254"/>
        <v>0</v>
      </c>
      <c r="CT999" s="1343">
        <f t="shared" si="4254"/>
        <v>0</v>
      </c>
      <c r="CU999" s="1344">
        <f t="shared" si="4254"/>
        <v>0</v>
      </c>
      <c r="CV999" s="1344">
        <f t="shared" si="4254"/>
        <v>0</v>
      </c>
      <c r="CW999" s="1344">
        <f t="shared" si="4254"/>
        <v>0</v>
      </c>
      <c r="CX999" s="1343">
        <f t="shared" si="4254"/>
        <v>0</v>
      </c>
      <c r="CY999" s="1343">
        <f t="shared" si="4254"/>
        <v>0</v>
      </c>
      <c r="CZ999" s="1343">
        <f t="shared" si="4254"/>
        <v>0</v>
      </c>
      <c r="DA999" s="1343">
        <f t="shared" si="4254"/>
        <v>0</v>
      </c>
      <c r="DB999" s="1343">
        <f t="shared" si="4254"/>
        <v>0</v>
      </c>
      <c r="DC999" s="1342">
        <f t="shared" si="4254"/>
        <v>0</v>
      </c>
      <c r="DD999" s="1393">
        <f t="shared" si="4255"/>
        <v>0</v>
      </c>
      <c r="DE999" s="645">
        <f t="shared" si="4256"/>
        <v>17</v>
      </c>
      <c r="DF999" s="99">
        <f t="shared" si="4257"/>
        <v>17</v>
      </c>
      <c r="DG999" s="99">
        <f t="shared" si="4258"/>
        <v>17</v>
      </c>
      <c r="DH999" s="99">
        <f t="shared" si="4259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9"/>
      <c r="DR999" s="476"/>
    </row>
    <row r="1000" spans="1:122" s="478" customFormat="1" ht="15.75" customHeight="1">
      <c r="A1000" s="476" t="s">
        <v>733</v>
      </c>
      <c r="B1000" s="789">
        <f>SUM(B807)</f>
        <v>0</v>
      </c>
      <c r="C1000" s="789">
        <f t="shared" ref="C1000:R1000" si="4319">SUM(C807)</f>
        <v>0</v>
      </c>
      <c r="D1000" s="789">
        <f t="shared" si="4319"/>
        <v>0</v>
      </c>
      <c r="E1000" s="789">
        <f t="shared" si="4319"/>
        <v>0</v>
      </c>
      <c r="F1000" s="789">
        <f t="shared" si="4319"/>
        <v>0</v>
      </c>
      <c r="G1000" s="789">
        <f t="shared" si="4319"/>
        <v>0</v>
      </c>
      <c r="H1000" s="789">
        <f t="shared" si="4319"/>
        <v>0</v>
      </c>
      <c r="I1000" s="789">
        <f t="shared" si="4319"/>
        <v>0</v>
      </c>
      <c r="J1000" s="789">
        <f t="shared" si="4319"/>
        <v>0</v>
      </c>
      <c r="K1000" s="789">
        <f t="shared" si="4319"/>
        <v>0</v>
      </c>
      <c r="L1000" s="789">
        <f t="shared" si="4319"/>
        <v>0</v>
      </c>
      <c r="M1000" s="789">
        <f t="shared" si="4319"/>
        <v>0</v>
      </c>
      <c r="N1000" s="789">
        <f t="shared" si="4319"/>
        <v>0</v>
      </c>
      <c r="O1000" s="789">
        <f t="shared" si="4319"/>
        <v>0</v>
      </c>
      <c r="P1000" s="789">
        <f t="shared" si="4319"/>
        <v>0</v>
      </c>
      <c r="Q1000" s="789">
        <f t="shared" si="4319"/>
        <v>0</v>
      </c>
      <c r="R1000" s="789">
        <f t="shared" si="4319"/>
        <v>0</v>
      </c>
      <c r="S1000" s="788"/>
      <c r="T1000" s="789">
        <f>SUM(T807)</f>
        <v>0</v>
      </c>
      <c r="U1000" s="789">
        <f t="shared" ref="U1000:AD1000" si="4320">SUM(U807)</f>
        <v>0</v>
      </c>
      <c r="V1000" s="789">
        <f t="shared" si="4320"/>
        <v>0</v>
      </c>
      <c r="W1000" s="789">
        <f t="shared" si="4320"/>
        <v>0</v>
      </c>
      <c r="X1000" s="789">
        <f t="shared" si="4320"/>
        <v>0</v>
      </c>
      <c r="Y1000" s="789">
        <f t="shared" si="4320"/>
        <v>0</v>
      </c>
      <c r="Z1000" s="789">
        <f t="shared" si="4320"/>
        <v>0</v>
      </c>
      <c r="AA1000" s="789">
        <f t="shared" si="4320"/>
        <v>0</v>
      </c>
      <c r="AB1000" s="789">
        <f t="shared" si="4320"/>
        <v>0</v>
      </c>
      <c r="AC1000" s="789">
        <f t="shared" si="4320"/>
        <v>0</v>
      </c>
      <c r="AD1000" s="789">
        <f t="shared" si="4320"/>
        <v>0</v>
      </c>
      <c r="AE1000" s="789"/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V1000" si="4321">SUM(AM807)</f>
        <v>0</v>
      </c>
      <c r="AN1000" s="789">
        <f t="shared" si="4321"/>
        <v>0</v>
      </c>
      <c r="AO1000" s="789">
        <f t="shared" si="4321"/>
        <v>0</v>
      </c>
      <c r="AP1000" s="789">
        <f t="shared" si="4321"/>
        <v>0</v>
      </c>
      <c r="AQ1000" s="789">
        <f t="shared" si="4321"/>
        <v>0</v>
      </c>
      <c r="AR1000" s="789">
        <f t="shared" si="4321"/>
        <v>0</v>
      </c>
      <c r="AS1000" s="789">
        <f t="shared" si="4321"/>
        <v>0</v>
      </c>
      <c r="AT1000" s="789">
        <f t="shared" si="4321"/>
        <v>0</v>
      </c>
      <c r="AU1000" s="789">
        <f t="shared" si="4321"/>
        <v>0</v>
      </c>
      <c r="AV1000" s="789">
        <f t="shared" si="4321"/>
        <v>0</v>
      </c>
      <c r="AW1000" s="789"/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N1000" si="4322">SUM(BE807)</f>
        <v>0</v>
      </c>
      <c r="BF1000" s="789">
        <f t="shared" si="4322"/>
        <v>0</v>
      </c>
      <c r="BG1000" s="789">
        <f t="shared" si="4322"/>
        <v>0</v>
      </c>
      <c r="BH1000" s="789">
        <f t="shared" si="4322"/>
        <v>0</v>
      </c>
      <c r="BI1000" s="789">
        <f t="shared" si="4322"/>
        <v>0</v>
      </c>
      <c r="BJ1000" s="789">
        <f t="shared" si="4322"/>
        <v>0</v>
      </c>
      <c r="BK1000" s="789">
        <f t="shared" si="4322"/>
        <v>0</v>
      </c>
      <c r="BL1000" s="789">
        <f t="shared" si="4322"/>
        <v>0</v>
      </c>
      <c r="BM1000" s="789">
        <f t="shared" si="4322"/>
        <v>0</v>
      </c>
      <c r="BN1000" s="789">
        <f t="shared" si="4322"/>
        <v>0</v>
      </c>
      <c r="BO1000" s="789"/>
      <c r="BP1000" s="789"/>
      <c r="BQ1000" s="789"/>
      <c r="BR1000" s="789"/>
      <c r="BS1000" s="789"/>
      <c r="BT1000" s="789"/>
      <c r="BU1000" s="788"/>
      <c r="BV1000" s="789">
        <f t="shared" ref="BV1000:BY1000" si="4323">SUM(BV807)</f>
        <v>0</v>
      </c>
      <c r="BW1000" s="789">
        <f t="shared" si="4323"/>
        <v>0</v>
      </c>
      <c r="BX1000" s="789">
        <f t="shared" si="4323"/>
        <v>0</v>
      </c>
      <c r="BY1000" s="789">
        <f t="shared" si="4323"/>
        <v>0</v>
      </c>
      <c r="BZ1000" s="590">
        <f t="shared" si="4249"/>
        <v>0</v>
      </c>
      <c r="CA1000" s="590">
        <f t="shared" si="4250"/>
        <v>0</v>
      </c>
      <c r="CB1000" s="590">
        <f t="shared" si="4251"/>
        <v>0</v>
      </c>
      <c r="CC1000" s="590">
        <f t="shared" si="4252"/>
        <v>0</v>
      </c>
      <c r="CD1000" s="1321">
        <f t="shared" si="4253"/>
        <v>0</v>
      </c>
      <c r="CE1000" s="1322">
        <f t="shared" si="4253"/>
        <v>0</v>
      </c>
      <c r="CF1000" s="1322">
        <f t="shared" si="4253"/>
        <v>0</v>
      </c>
      <c r="CG1000" s="1322">
        <f t="shared" si="4253"/>
        <v>0</v>
      </c>
      <c r="CH1000" s="1322">
        <f t="shared" si="4253"/>
        <v>0</v>
      </c>
      <c r="CI1000" s="1323">
        <f t="shared" si="4253"/>
        <v>0</v>
      </c>
      <c r="CJ1000" s="1322">
        <f t="shared" si="4253"/>
        <v>0</v>
      </c>
      <c r="CK1000" s="1322">
        <f t="shared" si="4253"/>
        <v>0</v>
      </c>
      <c r="CL1000" s="1322">
        <f t="shared" si="4253"/>
        <v>0</v>
      </c>
      <c r="CM1000" s="1322">
        <f t="shared" si="4253"/>
        <v>0</v>
      </c>
      <c r="CN1000" s="1321">
        <f t="shared" si="4253"/>
        <v>0</v>
      </c>
      <c r="CO1000" s="1342" t="str">
        <f t="shared" si="4254"/>
        <v/>
      </c>
      <c r="CP1000" s="1343" t="str">
        <f t="shared" si="4254"/>
        <v/>
      </c>
      <c r="CQ1000" s="1343">
        <f t="shared" si="4254"/>
        <v>0</v>
      </c>
      <c r="CR1000" s="1343">
        <f t="shared" si="4254"/>
        <v>0</v>
      </c>
      <c r="CS1000" s="1343">
        <f t="shared" si="4254"/>
        <v>0</v>
      </c>
      <c r="CT1000" s="1343">
        <f t="shared" si="4254"/>
        <v>0</v>
      </c>
      <c r="CU1000" s="1344">
        <f t="shared" si="4254"/>
        <v>0</v>
      </c>
      <c r="CV1000" s="1344">
        <f t="shared" si="4254"/>
        <v>0</v>
      </c>
      <c r="CW1000" s="1344">
        <f t="shared" si="4254"/>
        <v>0</v>
      </c>
      <c r="CX1000" s="1343">
        <f t="shared" si="4254"/>
        <v>0</v>
      </c>
      <c r="CY1000" s="1343">
        <f t="shared" si="4254"/>
        <v>0</v>
      </c>
      <c r="CZ1000" s="1343">
        <f t="shared" si="4254"/>
        <v>0</v>
      </c>
      <c r="DA1000" s="1343">
        <f t="shared" si="4254"/>
        <v>0</v>
      </c>
      <c r="DB1000" s="1343" t="str">
        <f t="shared" si="4254"/>
        <v/>
      </c>
      <c r="DC1000" s="1342" t="str">
        <f t="shared" si="4254"/>
        <v/>
      </c>
      <c r="DD1000" s="1393" t="str">
        <f t="shared" si="4255"/>
        <v/>
      </c>
      <c r="DE1000" s="645">
        <f t="shared" si="4256"/>
        <v>17</v>
      </c>
      <c r="DF1000" s="99">
        <f t="shared" si="4257"/>
        <v>11</v>
      </c>
      <c r="DG1000" s="99">
        <f t="shared" si="4258"/>
        <v>11</v>
      </c>
      <c r="DH1000" s="99">
        <f t="shared" si="4259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9"/>
      <c r="DR1000" s="476"/>
    </row>
    <row r="1001" spans="1:122" s="478" customFormat="1" ht="15.75" customHeight="1">
      <c r="A1001" s="476" t="s">
        <v>734</v>
      </c>
      <c r="B1001" s="789">
        <f>SUM(B808)</f>
        <v>0</v>
      </c>
      <c r="C1001" s="789">
        <f t="shared" ref="C1001:R1001" si="4324">SUM(C808)</f>
        <v>0</v>
      </c>
      <c r="D1001" s="789">
        <f t="shared" si="4324"/>
        <v>0</v>
      </c>
      <c r="E1001" s="789">
        <f t="shared" si="4324"/>
        <v>0</v>
      </c>
      <c r="F1001" s="789">
        <f t="shared" si="4324"/>
        <v>0</v>
      </c>
      <c r="G1001" s="789">
        <f t="shared" si="4324"/>
        <v>0</v>
      </c>
      <c r="H1001" s="789">
        <f t="shared" si="4324"/>
        <v>0</v>
      </c>
      <c r="I1001" s="789">
        <f t="shared" si="4324"/>
        <v>0</v>
      </c>
      <c r="J1001" s="789">
        <f t="shared" si="4324"/>
        <v>0</v>
      </c>
      <c r="K1001" s="789">
        <f t="shared" si="4324"/>
        <v>0</v>
      </c>
      <c r="L1001" s="789">
        <f t="shared" si="4324"/>
        <v>0</v>
      </c>
      <c r="M1001" s="789">
        <f t="shared" si="4324"/>
        <v>0</v>
      </c>
      <c r="N1001" s="789">
        <f t="shared" si="4324"/>
        <v>0</v>
      </c>
      <c r="O1001" s="789">
        <f t="shared" si="4324"/>
        <v>0</v>
      </c>
      <c r="P1001" s="789">
        <f t="shared" si="4324"/>
        <v>0</v>
      </c>
      <c r="Q1001" s="789">
        <f t="shared" si="4324"/>
        <v>0</v>
      </c>
      <c r="R1001" s="789">
        <f t="shared" si="4324"/>
        <v>0</v>
      </c>
      <c r="S1001" s="788"/>
      <c r="T1001" s="789">
        <f>SUM(T808)</f>
        <v>0</v>
      </c>
      <c r="U1001" s="789">
        <f t="shared" ref="U1001:AD1001" si="4325">SUM(U808)</f>
        <v>0</v>
      </c>
      <c r="V1001" s="789">
        <f t="shared" si="4325"/>
        <v>0</v>
      </c>
      <c r="W1001" s="789">
        <f t="shared" si="4325"/>
        <v>0</v>
      </c>
      <c r="X1001" s="789">
        <f t="shared" si="4325"/>
        <v>0</v>
      </c>
      <c r="Y1001" s="789">
        <f t="shared" si="4325"/>
        <v>0</v>
      </c>
      <c r="Z1001" s="789">
        <f t="shared" si="4325"/>
        <v>0</v>
      </c>
      <c r="AA1001" s="789">
        <f t="shared" si="4325"/>
        <v>0</v>
      </c>
      <c r="AB1001" s="789">
        <f t="shared" si="4325"/>
        <v>0</v>
      </c>
      <c r="AC1001" s="789">
        <f t="shared" si="4325"/>
        <v>0</v>
      </c>
      <c r="AD1001" s="789">
        <f t="shared" si="4325"/>
        <v>0</v>
      </c>
      <c r="AE1001" s="789"/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V1001" si="4326">SUM(AM808)</f>
        <v>0</v>
      </c>
      <c r="AN1001" s="789">
        <f t="shared" si="4326"/>
        <v>0</v>
      </c>
      <c r="AO1001" s="789">
        <f t="shared" si="4326"/>
        <v>0</v>
      </c>
      <c r="AP1001" s="789">
        <f t="shared" si="4326"/>
        <v>0</v>
      </c>
      <c r="AQ1001" s="789">
        <f t="shared" si="4326"/>
        <v>0</v>
      </c>
      <c r="AR1001" s="789">
        <f t="shared" si="4326"/>
        <v>0</v>
      </c>
      <c r="AS1001" s="789">
        <f t="shared" si="4326"/>
        <v>0</v>
      </c>
      <c r="AT1001" s="789">
        <f t="shared" si="4326"/>
        <v>0</v>
      </c>
      <c r="AU1001" s="789">
        <f t="shared" si="4326"/>
        <v>0</v>
      </c>
      <c r="AV1001" s="789">
        <f t="shared" si="4326"/>
        <v>0</v>
      </c>
      <c r="AW1001" s="789"/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N1001" si="4327">SUM(BE808)</f>
        <v>0</v>
      </c>
      <c r="BF1001" s="789">
        <f t="shared" si="4327"/>
        <v>0</v>
      </c>
      <c r="BG1001" s="789">
        <f t="shared" si="4327"/>
        <v>0</v>
      </c>
      <c r="BH1001" s="789">
        <f t="shared" si="4327"/>
        <v>0</v>
      </c>
      <c r="BI1001" s="789">
        <f t="shared" si="4327"/>
        <v>0</v>
      </c>
      <c r="BJ1001" s="789">
        <f t="shared" si="4327"/>
        <v>0</v>
      </c>
      <c r="BK1001" s="789">
        <f t="shared" si="4327"/>
        <v>0</v>
      </c>
      <c r="BL1001" s="789">
        <f t="shared" si="4327"/>
        <v>0</v>
      </c>
      <c r="BM1001" s="789">
        <f t="shared" si="4327"/>
        <v>0</v>
      </c>
      <c r="BN1001" s="789">
        <f t="shared" si="4327"/>
        <v>0</v>
      </c>
      <c r="BO1001" s="789"/>
      <c r="BP1001" s="789"/>
      <c r="BQ1001" s="789"/>
      <c r="BR1001" s="789"/>
      <c r="BS1001" s="789"/>
      <c r="BT1001" s="789"/>
      <c r="BU1001" s="788"/>
      <c r="BV1001" s="789">
        <f t="shared" ref="BV1001:BY1001" si="4328">SUM(BV808)</f>
        <v>0</v>
      </c>
      <c r="BW1001" s="789">
        <f t="shared" si="4328"/>
        <v>0</v>
      </c>
      <c r="BX1001" s="789">
        <f t="shared" si="4328"/>
        <v>0</v>
      </c>
      <c r="BY1001" s="789">
        <f t="shared" si="4328"/>
        <v>0</v>
      </c>
      <c r="BZ1001" s="590">
        <f t="shared" si="4249"/>
        <v>0</v>
      </c>
      <c r="CA1001" s="590">
        <f t="shared" si="4250"/>
        <v>0</v>
      </c>
      <c r="CB1001" s="590">
        <f t="shared" si="4251"/>
        <v>0</v>
      </c>
      <c r="CC1001" s="590">
        <f t="shared" si="4252"/>
        <v>0</v>
      </c>
      <c r="CD1001" s="1321">
        <f t="shared" si="4253"/>
        <v>0</v>
      </c>
      <c r="CE1001" s="1322">
        <f t="shared" si="4253"/>
        <v>0</v>
      </c>
      <c r="CF1001" s="1322">
        <f t="shared" si="4253"/>
        <v>0</v>
      </c>
      <c r="CG1001" s="1322">
        <f t="shared" si="4253"/>
        <v>0</v>
      </c>
      <c r="CH1001" s="1322">
        <f t="shared" si="4253"/>
        <v>0</v>
      </c>
      <c r="CI1001" s="1323">
        <f t="shared" si="4253"/>
        <v>0</v>
      </c>
      <c r="CJ1001" s="1322">
        <f t="shared" si="4253"/>
        <v>0</v>
      </c>
      <c r="CK1001" s="1322">
        <f t="shared" si="4253"/>
        <v>0</v>
      </c>
      <c r="CL1001" s="1322">
        <f t="shared" si="4253"/>
        <v>0</v>
      </c>
      <c r="CM1001" s="1322">
        <f t="shared" si="4253"/>
        <v>0</v>
      </c>
      <c r="CN1001" s="1321">
        <f t="shared" si="4253"/>
        <v>0</v>
      </c>
      <c r="CO1001" s="1342" t="str">
        <f t="shared" si="4254"/>
        <v/>
      </c>
      <c r="CP1001" s="1343" t="str">
        <f t="shared" si="4254"/>
        <v/>
      </c>
      <c r="CQ1001" s="1343">
        <f t="shared" si="4254"/>
        <v>0</v>
      </c>
      <c r="CR1001" s="1343">
        <f t="shared" si="4254"/>
        <v>0</v>
      </c>
      <c r="CS1001" s="1343">
        <f t="shared" si="4254"/>
        <v>0</v>
      </c>
      <c r="CT1001" s="1343">
        <f t="shared" si="4254"/>
        <v>0</v>
      </c>
      <c r="CU1001" s="1344">
        <f t="shared" si="4254"/>
        <v>0</v>
      </c>
      <c r="CV1001" s="1344">
        <f t="shared" si="4254"/>
        <v>0</v>
      </c>
      <c r="CW1001" s="1344">
        <f t="shared" si="4254"/>
        <v>0</v>
      </c>
      <c r="CX1001" s="1343">
        <f t="shared" si="4254"/>
        <v>0</v>
      </c>
      <c r="CY1001" s="1343">
        <f t="shared" si="4254"/>
        <v>0</v>
      </c>
      <c r="CZ1001" s="1343">
        <f t="shared" si="4254"/>
        <v>0</v>
      </c>
      <c r="DA1001" s="1343">
        <f t="shared" si="4254"/>
        <v>0</v>
      </c>
      <c r="DB1001" s="1343" t="str">
        <f t="shared" si="4254"/>
        <v/>
      </c>
      <c r="DC1001" s="1342" t="str">
        <f t="shared" si="4254"/>
        <v/>
      </c>
      <c r="DD1001" s="1393" t="str">
        <f t="shared" si="4255"/>
        <v/>
      </c>
      <c r="DE1001" s="645">
        <f t="shared" si="4256"/>
        <v>17</v>
      </c>
      <c r="DF1001" s="99">
        <f t="shared" si="4257"/>
        <v>11</v>
      </c>
      <c r="DG1001" s="99">
        <f t="shared" si="4258"/>
        <v>11</v>
      </c>
      <c r="DH1001" s="99">
        <f t="shared" si="4259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9"/>
      <c r="DR1001" s="476"/>
    </row>
    <row r="1002" spans="1:122" s="478" customFormat="1" ht="15.75" customHeight="1">
      <c r="A1002" s="44" t="s">
        <v>415</v>
      </c>
      <c r="B1002" s="789">
        <f t="shared" ref="B1002:R1002" si="4329">B985-SUM(B988:B999)</f>
        <v>0</v>
      </c>
      <c r="C1002" s="789">
        <f t="shared" si="4329"/>
        <v>20400</v>
      </c>
      <c r="D1002" s="789">
        <f t="shared" si="4329"/>
        <v>0</v>
      </c>
      <c r="E1002" s="789">
        <f t="shared" si="4329"/>
        <v>0</v>
      </c>
      <c r="F1002" s="789">
        <f t="shared" si="4329"/>
        <v>0</v>
      </c>
      <c r="G1002" s="789">
        <f t="shared" si="4329"/>
        <v>0</v>
      </c>
      <c r="H1002" s="789">
        <f t="shared" si="4329"/>
        <v>0</v>
      </c>
      <c r="I1002" s="789">
        <f t="shared" si="4329"/>
        <v>0</v>
      </c>
      <c r="J1002" s="789">
        <f t="shared" si="4329"/>
        <v>0</v>
      </c>
      <c r="K1002" s="789">
        <f t="shared" si="4329"/>
        <v>0</v>
      </c>
      <c r="L1002" s="789">
        <f t="shared" si="4329"/>
        <v>0</v>
      </c>
      <c r="M1002" s="789">
        <f t="shared" si="4329"/>
        <v>0</v>
      </c>
      <c r="N1002" s="789">
        <f t="shared" si="4329"/>
        <v>0</v>
      </c>
      <c r="O1002" s="789">
        <f t="shared" si="4329"/>
        <v>0</v>
      </c>
      <c r="P1002" s="789">
        <f t="shared" si="4329"/>
        <v>0</v>
      </c>
      <c r="Q1002" s="789">
        <f t="shared" si="4329"/>
        <v>0</v>
      </c>
      <c r="R1002" s="789">
        <f t="shared" si="4329"/>
        <v>0</v>
      </c>
      <c r="S1002" s="788"/>
      <c r="T1002" s="789">
        <f t="shared" ref="T1002:AD1002" si="4330">T985-SUM(T988:T999)</f>
        <v>12161</v>
      </c>
      <c r="U1002" s="789">
        <f t="shared" si="4330"/>
        <v>20536</v>
      </c>
      <c r="V1002" s="789">
        <f t="shared" si="4330"/>
        <v>39812.400000000001</v>
      </c>
      <c r="W1002" s="789">
        <f t="shared" si="4330"/>
        <v>3240</v>
      </c>
      <c r="X1002" s="789">
        <f t="shared" si="4330"/>
        <v>4893</v>
      </c>
      <c r="Y1002" s="789">
        <f t="shared" si="4330"/>
        <v>6309</v>
      </c>
      <c r="Z1002" s="789">
        <f t="shared" si="4330"/>
        <v>13224</v>
      </c>
      <c r="AA1002" s="789">
        <f t="shared" si="4330"/>
        <v>14220</v>
      </c>
      <c r="AB1002" s="789">
        <f t="shared" si="4330"/>
        <v>10818</v>
      </c>
      <c r="AC1002" s="789">
        <f t="shared" si="4330"/>
        <v>16515</v>
      </c>
      <c r="AD1002" s="789">
        <f t="shared" si="4330"/>
        <v>20940</v>
      </c>
      <c r="AE1002" s="789"/>
      <c r="AF1002" s="789"/>
      <c r="AG1002" s="789"/>
      <c r="AH1002" s="789"/>
      <c r="AI1002" s="789"/>
      <c r="AJ1002" s="789"/>
      <c r="AK1002" s="788"/>
      <c r="AL1002" s="789">
        <f t="shared" ref="AL1002:AV1002" si="4331">AL985-SUM(AL988:AL999)</f>
        <v>13841.900000000001</v>
      </c>
      <c r="AM1002" s="789">
        <f t="shared" si="4331"/>
        <v>45636.55</v>
      </c>
      <c r="AN1002" s="789">
        <f t="shared" si="4331"/>
        <v>37471.199999999997</v>
      </c>
      <c r="AO1002" s="789">
        <f t="shared" si="4331"/>
        <v>19218</v>
      </c>
      <c r="AP1002" s="789">
        <f t="shared" si="4331"/>
        <v>37439.040000000001</v>
      </c>
      <c r="AQ1002" s="789">
        <f t="shared" si="4331"/>
        <v>6572</v>
      </c>
      <c r="AR1002" s="789">
        <f t="shared" si="4331"/>
        <v>37815</v>
      </c>
      <c r="AS1002" s="789">
        <f t="shared" si="4331"/>
        <v>64980</v>
      </c>
      <c r="AT1002" s="789">
        <f t="shared" si="4331"/>
        <v>20326.399999999998</v>
      </c>
      <c r="AU1002" s="789">
        <f t="shared" si="4331"/>
        <v>20754.199999999997</v>
      </c>
      <c r="AV1002" s="789">
        <f t="shared" si="4331"/>
        <v>38974</v>
      </c>
      <c r="AW1002" s="789"/>
      <c r="AX1002" s="789"/>
      <c r="AY1002" s="789"/>
      <c r="AZ1002" s="789"/>
      <c r="BA1002" s="789"/>
      <c r="BB1002" s="789"/>
      <c r="BC1002" s="788"/>
      <c r="BD1002" s="789">
        <f t="shared" ref="BD1002:BN1002" si="4332">BD985-SUM(BD988:BD999)</f>
        <v>136552.4</v>
      </c>
      <c r="BE1002" s="789">
        <f t="shared" si="4332"/>
        <v>59569.5</v>
      </c>
      <c r="BF1002" s="789">
        <f t="shared" si="4332"/>
        <v>113809</v>
      </c>
      <c r="BG1002" s="789">
        <f t="shared" si="4332"/>
        <v>80179</v>
      </c>
      <c r="BH1002" s="789">
        <f t="shared" si="4332"/>
        <v>123832</v>
      </c>
      <c r="BI1002" s="789">
        <f t="shared" si="4332"/>
        <v>84589.040000000008</v>
      </c>
      <c r="BJ1002" s="789">
        <f t="shared" si="4332"/>
        <v>76841</v>
      </c>
      <c r="BK1002" s="789">
        <f t="shared" si="4332"/>
        <v>59691</v>
      </c>
      <c r="BL1002" s="789">
        <f t="shared" si="4332"/>
        <v>68099</v>
      </c>
      <c r="BM1002" s="789">
        <f t="shared" si="4332"/>
        <v>99172</v>
      </c>
      <c r="BN1002" s="789">
        <f t="shared" si="4332"/>
        <v>103752</v>
      </c>
      <c r="BO1002" s="789"/>
      <c r="BP1002" s="789"/>
      <c r="BQ1002" s="789"/>
      <c r="BR1002" s="789"/>
      <c r="BS1002" s="789"/>
      <c r="BT1002" s="789"/>
      <c r="BU1002" s="788"/>
      <c r="BV1002" s="789">
        <f t="shared" ref="BV1002:BY1002" si="4333">BV985-SUM(BV988:BV999)</f>
        <v>0</v>
      </c>
      <c r="BW1002" s="789">
        <f t="shared" si="4333"/>
        <v>4384</v>
      </c>
      <c r="BX1002" s="789">
        <f t="shared" si="4333"/>
        <v>6678</v>
      </c>
      <c r="BY1002" s="789">
        <f t="shared" si="4333"/>
        <v>83036.5</v>
      </c>
      <c r="BZ1002" s="590">
        <f t="shared" si="4249"/>
        <v>0</v>
      </c>
      <c r="CA1002" s="590">
        <f t="shared" si="4250"/>
        <v>13290.666666666666</v>
      </c>
      <c r="CB1002" s="590">
        <f t="shared" si="4251"/>
        <v>30164.032222222228</v>
      </c>
      <c r="CC1002" s="590">
        <f t="shared" si="4252"/>
        <v>89996.00444444445</v>
      </c>
      <c r="CD1002" s="1321">
        <f t="shared" si="4253"/>
        <v>6572</v>
      </c>
      <c r="CE1002" s="1322">
        <f t="shared" si="4253"/>
        <v>13841.900000000001</v>
      </c>
      <c r="CF1002" s="1322">
        <f t="shared" si="4253"/>
        <v>19218</v>
      </c>
      <c r="CG1002" s="1322">
        <f t="shared" si="4253"/>
        <v>20326.399999999998</v>
      </c>
      <c r="CH1002" s="1322">
        <f t="shared" si="4253"/>
        <v>20754.199999999997</v>
      </c>
      <c r="CI1002" s="1323">
        <f t="shared" si="4253"/>
        <v>37439.040000000001</v>
      </c>
      <c r="CJ1002" s="1322">
        <f t="shared" si="4253"/>
        <v>37471.199999999997</v>
      </c>
      <c r="CK1002" s="1322">
        <f t="shared" si="4253"/>
        <v>37815</v>
      </c>
      <c r="CL1002" s="1322">
        <f t="shared" si="4253"/>
        <v>38974</v>
      </c>
      <c r="CM1002" s="1322">
        <f t="shared" si="4253"/>
        <v>45636.55</v>
      </c>
      <c r="CN1002" s="1321">
        <f t="shared" si="4253"/>
        <v>64980</v>
      </c>
      <c r="CO1002" s="1342" t="str">
        <f t="shared" si="4254"/>
        <v/>
      </c>
      <c r="CP1002" s="1343" t="str">
        <f t="shared" si="4254"/>
        <v/>
      </c>
      <c r="CQ1002" s="1343">
        <f t="shared" si="4254"/>
        <v>59569.5</v>
      </c>
      <c r="CR1002" s="1343">
        <f t="shared" si="4254"/>
        <v>59691</v>
      </c>
      <c r="CS1002" s="1343">
        <f t="shared" si="4254"/>
        <v>68099</v>
      </c>
      <c r="CT1002" s="1343">
        <f t="shared" si="4254"/>
        <v>76841</v>
      </c>
      <c r="CU1002" s="1344">
        <f t="shared" si="4254"/>
        <v>80179</v>
      </c>
      <c r="CV1002" s="1344">
        <f t="shared" si="4254"/>
        <v>84589.040000000008</v>
      </c>
      <c r="CW1002" s="1344">
        <f t="shared" si="4254"/>
        <v>99172</v>
      </c>
      <c r="CX1002" s="1343">
        <f t="shared" si="4254"/>
        <v>103752</v>
      </c>
      <c r="CY1002" s="1343">
        <f t="shared" si="4254"/>
        <v>113809</v>
      </c>
      <c r="CZ1002" s="1343">
        <f t="shared" si="4254"/>
        <v>123832</v>
      </c>
      <c r="DA1002" s="1343">
        <f t="shared" si="4254"/>
        <v>136552.4</v>
      </c>
      <c r="DB1002" s="1343" t="str">
        <f t="shared" si="4254"/>
        <v/>
      </c>
      <c r="DC1002" s="1342" t="str">
        <f t="shared" si="4254"/>
        <v/>
      </c>
      <c r="DD1002" s="1393" t="str">
        <f t="shared" si="4255"/>
        <v/>
      </c>
      <c r="DE1002" s="645">
        <f t="shared" si="4256"/>
        <v>17</v>
      </c>
      <c r="DF1002" s="99">
        <f t="shared" si="4257"/>
        <v>11</v>
      </c>
      <c r="DG1002" s="99">
        <f t="shared" si="4258"/>
        <v>11</v>
      </c>
      <c r="DH1002" s="99">
        <f t="shared" si="4259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9"/>
      <c r="DR1002" s="476"/>
    </row>
    <row r="1003" spans="1:122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1"/>
      <c r="CE1003" s="1351"/>
      <c r="CF1003" s="1351"/>
      <c r="CG1003" s="1351"/>
      <c r="CH1003" s="1351"/>
      <c r="CI1003" s="1351"/>
      <c r="CJ1003" s="1351"/>
      <c r="CK1003" s="1351"/>
      <c r="CL1003" s="1351"/>
      <c r="CM1003" s="1351"/>
      <c r="CN1003" s="1351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9"/>
      <c r="DR1003" s="476"/>
    </row>
    <row r="1004" spans="1:122" s="478" customFormat="1" ht="15.75" customHeight="1">
      <c r="A1004" s="813" t="s">
        <v>74</v>
      </c>
      <c r="B1004" s="789">
        <f t="shared" ref="B1004:R1004" si="4334">SUM(B988:B1003)</f>
        <v>0</v>
      </c>
      <c r="C1004" s="789">
        <f t="shared" si="4334"/>
        <v>20400</v>
      </c>
      <c r="D1004" s="789">
        <f t="shared" si="4334"/>
        <v>0</v>
      </c>
      <c r="E1004" s="789">
        <f t="shared" si="4334"/>
        <v>0</v>
      </c>
      <c r="F1004" s="789">
        <f t="shared" si="4334"/>
        <v>0</v>
      </c>
      <c r="G1004" s="789">
        <f t="shared" si="4334"/>
        <v>0</v>
      </c>
      <c r="H1004" s="789">
        <f t="shared" si="4334"/>
        <v>0</v>
      </c>
      <c r="I1004" s="789">
        <f t="shared" si="4334"/>
        <v>0</v>
      </c>
      <c r="J1004" s="789">
        <f t="shared" si="4334"/>
        <v>0</v>
      </c>
      <c r="K1004" s="789">
        <f t="shared" si="4334"/>
        <v>0</v>
      </c>
      <c r="L1004" s="789">
        <f t="shared" si="4334"/>
        <v>0</v>
      </c>
      <c r="M1004" s="789">
        <f t="shared" si="4334"/>
        <v>0</v>
      </c>
      <c r="N1004" s="789">
        <f t="shared" si="4334"/>
        <v>0</v>
      </c>
      <c r="O1004" s="789">
        <f t="shared" si="4334"/>
        <v>0</v>
      </c>
      <c r="P1004" s="789">
        <f t="shared" si="4334"/>
        <v>0</v>
      </c>
      <c r="Q1004" s="789">
        <f t="shared" si="4334"/>
        <v>0</v>
      </c>
      <c r="R1004" s="789">
        <f t="shared" si="4334"/>
        <v>0</v>
      </c>
      <c r="S1004" s="788"/>
      <c r="T1004" s="789">
        <f t="shared" ref="T1004:AD1004" si="4335">SUM(T988:T1003)</f>
        <v>26785</v>
      </c>
      <c r="U1004" s="789">
        <f t="shared" si="4335"/>
        <v>35640</v>
      </c>
      <c r="V1004" s="789">
        <f t="shared" si="4335"/>
        <v>61070.400000000001</v>
      </c>
      <c r="W1004" s="789">
        <f t="shared" si="4335"/>
        <v>24960</v>
      </c>
      <c r="X1004" s="789">
        <f t="shared" si="4335"/>
        <v>28920</v>
      </c>
      <c r="Y1004" s="789">
        <f t="shared" si="4335"/>
        <v>24960</v>
      </c>
      <c r="Z1004" s="789">
        <f t="shared" si="4335"/>
        <v>28920</v>
      </c>
      <c r="AA1004" s="789">
        <f t="shared" si="4335"/>
        <v>28920</v>
      </c>
      <c r="AB1004" s="789">
        <f t="shared" si="4335"/>
        <v>24960</v>
      </c>
      <c r="AC1004" s="789">
        <f t="shared" si="4335"/>
        <v>24960</v>
      </c>
      <c r="AD1004" s="789">
        <f t="shared" si="4335"/>
        <v>28920</v>
      </c>
      <c r="AE1004" s="789"/>
      <c r="AF1004" s="789"/>
      <c r="AG1004" s="789"/>
      <c r="AH1004" s="789"/>
      <c r="AI1004" s="789"/>
      <c r="AJ1004" s="789"/>
      <c r="AK1004" s="788"/>
      <c r="AL1004" s="789">
        <f t="shared" ref="AL1004:AV1004" si="4336">SUM(AL988:AL1003)</f>
        <v>65142.9</v>
      </c>
      <c r="AM1004" s="789">
        <f t="shared" si="4336"/>
        <v>70096.5</v>
      </c>
      <c r="AN1004" s="789">
        <f t="shared" si="4336"/>
        <v>60116</v>
      </c>
      <c r="AO1004" s="789">
        <f t="shared" si="4336"/>
        <v>37704</v>
      </c>
      <c r="AP1004" s="789">
        <f t="shared" si="4336"/>
        <v>60900</v>
      </c>
      <c r="AQ1004" s="789">
        <f t="shared" si="4336"/>
        <v>31600</v>
      </c>
      <c r="AR1004" s="789">
        <f t="shared" si="4336"/>
        <v>53813</v>
      </c>
      <c r="AS1004" s="789">
        <f t="shared" si="4336"/>
        <v>73920</v>
      </c>
      <c r="AT1004" s="789">
        <f t="shared" si="4336"/>
        <v>34179.199999999997</v>
      </c>
      <c r="AU1004" s="789">
        <f t="shared" si="4336"/>
        <v>39074.199999999997</v>
      </c>
      <c r="AV1004" s="789">
        <f t="shared" si="4336"/>
        <v>59040</v>
      </c>
      <c r="AW1004" s="789"/>
      <c r="AX1004" s="789"/>
      <c r="AY1004" s="789"/>
      <c r="AZ1004" s="789"/>
      <c r="BA1004" s="789"/>
      <c r="BB1004" s="789"/>
      <c r="BC1004" s="788"/>
      <c r="BD1004" s="789">
        <f t="shared" ref="BD1004:BN1004" si="4337">SUM(BD988:BD1003)</f>
        <v>186840</v>
      </c>
      <c r="BE1004" s="789">
        <f t="shared" si="4337"/>
        <v>117965</v>
      </c>
      <c r="BF1004" s="789">
        <f t="shared" si="4337"/>
        <v>155600</v>
      </c>
      <c r="BG1004" s="789">
        <f t="shared" si="4337"/>
        <v>126015</v>
      </c>
      <c r="BH1004" s="789">
        <f t="shared" si="4337"/>
        <v>165120</v>
      </c>
      <c r="BI1004" s="789">
        <f t="shared" si="4337"/>
        <v>116960</v>
      </c>
      <c r="BJ1004" s="789">
        <f t="shared" si="4337"/>
        <v>119675</v>
      </c>
      <c r="BK1004" s="789">
        <f t="shared" si="4337"/>
        <v>118120</v>
      </c>
      <c r="BL1004" s="789">
        <f t="shared" si="4337"/>
        <v>124850</v>
      </c>
      <c r="BM1004" s="789">
        <f t="shared" si="4337"/>
        <v>144240</v>
      </c>
      <c r="BN1004" s="789">
        <f t="shared" si="4337"/>
        <v>170120</v>
      </c>
      <c r="BO1004" s="789"/>
      <c r="BP1004" s="789"/>
      <c r="BQ1004" s="789"/>
      <c r="BR1004" s="789"/>
      <c r="BS1004" s="789"/>
      <c r="BT1004" s="789"/>
      <c r="BU1004" s="788"/>
      <c r="BV1004" s="789">
        <f>SUM(BV988:BV1003)</f>
        <v>0</v>
      </c>
      <c r="BW1004" s="789">
        <f>SUM(BW988:BW1003)</f>
        <v>20260</v>
      </c>
      <c r="BX1004" s="789">
        <f>SUM(BX988:BX1003)</f>
        <v>35642</v>
      </c>
      <c r="BY1004" s="789">
        <f>SUM(BY988:BY1003)</f>
        <v>128876.5</v>
      </c>
      <c r="BZ1004" s="610"/>
      <c r="CA1004" s="610"/>
      <c r="CB1004" s="610"/>
      <c r="CC1004" s="610"/>
      <c r="CD1004" s="1351"/>
      <c r="CE1004" s="1351"/>
      <c r="CF1004" s="1351"/>
      <c r="CG1004" s="1351"/>
      <c r="CH1004" s="1351"/>
      <c r="CI1004" s="1351"/>
      <c r="CJ1004" s="1351"/>
      <c r="CK1004" s="1351"/>
      <c r="CL1004" s="1351"/>
      <c r="CM1004" s="1351"/>
      <c r="CN1004" s="1351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4"/>
      <c r="DQ1004" s="815"/>
      <c r="DR1004" s="476"/>
    </row>
    <row r="1005" spans="1:122" s="478" customFormat="1" ht="15.75" customHeight="1">
      <c r="A1005" s="196"/>
      <c r="B1005" s="816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7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7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7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7"/>
      <c r="BV1005" s="816"/>
      <c r="BW1005" s="816"/>
      <c r="BX1005" s="816"/>
      <c r="BY1005" s="816"/>
      <c r="BZ1005" s="610"/>
      <c r="CA1005" s="610"/>
      <c r="CB1005" s="610"/>
      <c r="CC1005" s="610"/>
      <c r="CD1005" s="1351"/>
      <c r="CE1005" s="1351"/>
      <c r="CF1005" s="1351"/>
      <c r="CG1005" s="1351"/>
      <c r="CH1005" s="1351"/>
      <c r="CI1005" s="1351"/>
      <c r="CJ1005" s="1351"/>
      <c r="CK1005" s="1351"/>
      <c r="CL1005" s="1351"/>
      <c r="CM1005" s="1351"/>
      <c r="CN1005" s="1351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4"/>
      <c r="DQ1005" s="818"/>
      <c r="DR1005" s="476"/>
    </row>
    <row r="1006" spans="1:122" s="478" customFormat="1" ht="15.75" customHeight="1">
      <c r="A1006" s="196"/>
      <c r="B1006" s="816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7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7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7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7"/>
      <c r="BV1006" s="816"/>
      <c r="BW1006" s="816"/>
      <c r="BX1006" s="816"/>
      <c r="BY1006" s="816"/>
      <c r="BZ1006" s="610"/>
      <c r="CA1006" s="610"/>
      <c r="CB1006" s="610"/>
      <c r="CC1006" s="610"/>
      <c r="CD1006" s="1351"/>
      <c r="CE1006" s="1351"/>
      <c r="CF1006" s="1351"/>
      <c r="CG1006" s="1351"/>
      <c r="CH1006" s="1351"/>
      <c r="CI1006" s="1351"/>
      <c r="CJ1006" s="1351"/>
      <c r="CK1006" s="1351"/>
      <c r="CL1006" s="1351"/>
      <c r="CM1006" s="1351"/>
      <c r="CN1006" s="1351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4"/>
      <c r="DQ1006" s="818"/>
      <c r="DR1006" s="476"/>
    </row>
    <row r="1007" spans="1:122" s="478" customFormat="1" ht="15.75" customHeight="1">
      <c r="A1007" s="196"/>
      <c r="B1007" s="816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7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7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7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7"/>
      <c r="BV1007" s="816"/>
      <c r="BW1007" s="816"/>
      <c r="BX1007" s="816"/>
      <c r="BY1007" s="816"/>
      <c r="BZ1007" s="610"/>
      <c r="CA1007" s="610"/>
      <c r="CB1007" s="610"/>
      <c r="CC1007" s="610"/>
      <c r="CD1007" s="1351"/>
      <c r="CE1007" s="1351"/>
      <c r="CF1007" s="1351"/>
      <c r="CG1007" s="1351"/>
      <c r="CH1007" s="1351"/>
      <c r="CI1007" s="1351"/>
      <c r="CJ1007" s="1351"/>
      <c r="CK1007" s="1351"/>
      <c r="CL1007" s="1351"/>
      <c r="CM1007" s="1351"/>
      <c r="CN1007" s="1351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4"/>
      <c r="DQ1007" s="818"/>
      <c r="DR1007" s="476"/>
    </row>
    <row r="1008" spans="1:122" s="478" customFormat="1" ht="15.75" customHeight="1">
      <c r="A1008" s="196"/>
      <c r="B1008" s="81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7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7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7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7"/>
      <c r="BV1008" s="816"/>
      <c r="BW1008" s="816"/>
      <c r="BX1008" s="816"/>
      <c r="BY1008" s="816"/>
      <c r="BZ1008" s="610"/>
      <c r="CA1008" s="610"/>
      <c r="CB1008" s="610"/>
      <c r="CC1008" s="610"/>
      <c r="CD1008" s="1351"/>
      <c r="CE1008" s="1351"/>
      <c r="CF1008" s="1351"/>
      <c r="CG1008" s="1351"/>
      <c r="CH1008" s="1351"/>
      <c r="CI1008" s="1351"/>
      <c r="CJ1008" s="1351"/>
      <c r="CK1008" s="1351"/>
      <c r="CL1008" s="1351"/>
      <c r="CM1008" s="1351"/>
      <c r="CN1008" s="1351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4"/>
      <c r="DQ1008" s="818"/>
      <c r="DR1008" s="476"/>
    </row>
    <row r="1009" spans="1:122" s="478" customFormat="1" ht="15.75" customHeight="1">
      <c r="A1009" s="477" t="s">
        <v>416</v>
      </c>
      <c r="B1009" s="817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7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7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7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7"/>
      <c r="BV1009" s="817"/>
      <c r="BW1009" s="817"/>
      <c r="BX1009" s="817"/>
      <c r="BY1009" s="817"/>
      <c r="BZ1009" s="610"/>
      <c r="CA1009" s="610"/>
      <c r="CB1009" s="610"/>
      <c r="CC1009" s="610"/>
      <c r="CD1009" s="1351"/>
      <c r="CE1009" s="1351"/>
      <c r="CF1009" s="1351"/>
      <c r="CG1009" s="1351"/>
      <c r="CH1009" s="1351"/>
      <c r="CI1009" s="1351"/>
      <c r="CJ1009" s="1351"/>
      <c r="CK1009" s="1351"/>
      <c r="CL1009" s="1351"/>
      <c r="CM1009" s="1351"/>
      <c r="CN1009" s="1351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4"/>
      <c r="DQ1009" s="818"/>
      <c r="DR1009" s="476"/>
    </row>
    <row r="1010" spans="1:122" s="478" customFormat="1" ht="15.75" customHeight="1">
      <c r="A1010" s="477" t="s">
        <v>417</v>
      </c>
      <c r="B1010" s="819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9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9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9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9"/>
      <c r="BV1010" s="817"/>
      <c r="BW1010" s="817"/>
      <c r="BX1010" s="817"/>
      <c r="BY1010" s="817"/>
      <c r="BZ1010" s="610"/>
      <c r="CA1010" s="610"/>
      <c r="CB1010" s="610"/>
      <c r="CC1010" s="610"/>
      <c r="CD1010" s="1351"/>
      <c r="CE1010" s="1351"/>
      <c r="CF1010" s="1351"/>
      <c r="CG1010" s="1351"/>
      <c r="CH1010" s="1351"/>
      <c r="CI1010" s="1351"/>
      <c r="CJ1010" s="1351"/>
      <c r="CK1010" s="1351"/>
      <c r="CL1010" s="1351"/>
      <c r="CM1010" s="1351"/>
      <c r="CN1010" s="1351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4"/>
      <c r="DQ1010" s="818"/>
      <c r="DR1010" s="476"/>
    </row>
    <row r="1011" spans="1:122" s="478" customFormat="1" ht="15.75" customHeight="1">
      <c r="A1011" s="258" t="s">
        <v>418</v>
      </c>
      <c r="B1011" s="820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9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9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9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9"/>
      <c r="BV1011" s="766">
        <f>SUM(BV45)</f>
        <v>0</v>
      </c>
      <c r="BW1011" s="766">
        <f>SUM(BW45)</f>
        <v>0.88</v>
      </c>
      <c r="BX1011" s="766">
        <f>SUM(BX45)</f>
        <v>0.09</v>
      </c>
      <c r="BY1011" s="766">
        <f>SUM(BY45)</f>
        <v>0.03</v>
      </c>
      <c r="BZ1011" s="610"/>
      <c r="CA1011" s="610"/>
      <c r="CB1011" s="610"/>
      <c r="CC1011" s="610"/>
      <c r="CD1011" s="1351"/>
      <c r="CE1011" s="1351"/>
      <c r="CF1011" s="1351"/>
      <c r="CG1011" s="1351"/>
      <c r="CH1011" s="1351"/>
      <c r="CI1011" s="1351"/>
      <c r="CJ1011" s="1351"/>
      <c r="CK1011" s="1351"/>
      <c r="CL1011" s="1351"/>
      <c r="CM1011" s="1351"/>
      <c r="CN1011" s="1351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4"/>
      <c r="DQ1011" s="818"/>
      <c r="DR1011" s="476"/>
    </row>
    <row r="1012" spans="1:122" s="478" customFormat="1" ht="15.75" customHeight="1">
      <c r="A1012" s="258" t="s">
        <v>419</v>
      </c>
      <c r="B1012" s="821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9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9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9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9"/>
      <c r="BV1012" s="822">
        <f>SUM(BV965:BV967)</f>
        <v>0</v>
      </c>
      <c r="BW1012" s="822">
        <f>SUM(BW965:BW967)</f>
        <v>40</v>
      </c>
      <c r="BX1012" s="822">
        <f>SUM(BX965:BX967)</f>
        <v>0</v>
      </c>
      <c r="BY1012" s="822">
        <f>SUM(BY965:BY967)</f>
        <v>0</v>
      </c>
      <c r="BZ1012" s="610"/>
      <c r="CA1012" s="610"/>
      <c r="CB1012" s="610"/>
      <c r="CC1012" s="610"/>
      <c r="CD1012" s="1351"/>
      <c r="CE1012" s="1351"/>
      <c r="CF1012" s="1351"/>
      <c r="CG1012" s="1351"/>
      <c r="CH1012" s="1351"/>
      <c r="CI1012" s="1351"/>
      <c r="CJ1012" s="1351"/>
      <c r="CK1012" s="1351"/>
      <c r="CL1012" s="1351"/>
      <c r="CM1012" s="1351"/>
      <c r="CN1012" s="1351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4"/>
      <c r="DQ1012" s="818"/>
      <c r="DR1012" s="476"/>
    </row>
    <row r="1013" spans="1:122" s="478" customFormat="1" ht="15.75" customHeight="1">
      <c r="A1013" s="258" t="s">
        <v>420</v>
      </c>
      <c r="B1013" s="821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9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9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9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9"/>
      <c r="BV1013" s="822">
        <f>BV1011*BV1012*100</f>
        <v>0</v>
      </c>
      <c r="BW1013" s="822">
        <f>BW1011*BW1012*100</f>
        <v>3520.0000000000005</v>
      </c>
      <c r="BX1013" s="822">
        <f>BX1011*BX1012*100</f>
        <v>0</v>
      </c>
      <c r="BY1013" s="822">
        <f>BY1011*BY1012*100</f>
        <v>0</v>
      </c>
      <c r="BZ1013" s="610"/>
      <c r="CA1013" s="610"/>
      <c r="CB1013" s="610"/>
      <c r="CC1013" s="610"/>
      <c r="CD1013" s="1351"/>
      <c r="CE1013" s="1351"/>
      <c r="CF1013" s="1351"/>
      <c r="CG1013" s="1351"/>
      <c r="CH1013" s="1351"/>
      <c r="CI1013" s="1351"/>
      <c r="CJ1013" s="1351"/>
      <c r="CK1013" s="1351"/>
      <c r="CL1013" s="1351"/>
      <c r="CM1013" s="1351"/>
      <c r="CN1013" s="1351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4"/>
      <c r="DQ1013" s="818"/>
      <c r="DR1013" s="476"/>
    </row>
    <row r="1014" spans="1:122" s="478" customFormat="1" ht="15.75" customHeight="1">
      <c r="A1014" s="258" t="s">
        <v>421</v>
      </c>
      <c r="B1014" s="823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9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9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9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9"/>
      <c r="BV1014" s="822">
        <f>SUM(BV1013:BY1013)</f>
        <v>3520.0000000000005</v>
      </c>
      <c r="BW1014" s="824"/>
      <c r="BX1014" s="824"/>
      <c r="BY1014" s="824"/>
      <c r="BZ1014" s="610"/>
      <c r="CA1014" s="610"/>
      <c r="CB1014" s="610"/>
      <c r="CC1014" s="610"/>
      <c r="CD1014" s="1351"/>
      <c r="CE1014" s="1351"/>
      <c r="CF1014" s="1351"/>
      <c r="CG1014" s="1351"/>
      <c r="CH1014" s="1351"/>
      <c r="CI1014" s="1351"/>
      <c r="CJ1014" s="1351"/>
      <c r="CK1014" s="1351"/>
      <c r="CL1014" s="1351"/>
      <c r="CM1014" s="1351"/>
      <c r="CN1014" s="1351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4"/>
      <c r="DQ1014" s="818"/>
      <c r="DR1014" s="476"/>
    </row>
    <row r="1015" spans="1:122" s="478" customFormat="1" ht="15.75" customHeight="1">
      <c r="A1015" s="258" t="s">
        <v>422</v>
      </c>
      <c r="B1015" s="821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9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9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9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1200</v>
      </c>
      <c r="BZ1015" s="610"/>
      <c r="CA1015" s="610"/>
      <c r="CB1015" s="610"/>
      <c r="CC1015" s="610"/>
      <c r="CD1015" s="1351"/>
      <c r="CE1015" s="1351"/>
      <c r="CF1015" s="1351"/>
      <c r="CG1015" s="1351"/>
      <c r="CH1015" s="1351"/>
      <c r="CI1015" s="1351"/>
      <c r="CJ1015" s="1351"/>
      <c r="CK1015" s="1351"/>
      <c r="CL1015" s="1351"/>
      <c r="CM1015" s="1351"/>
      <c r="CN1015" s="1351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4"/>
      <c r="DQ1015" s="818"/>
      <c r="DR1015" s="476"/>
    </row>
    <row r="1016" spans="1:122" s="478" customFormat="1" ht="15.75" customHeight="1">
      <c r="A1016" s="258" t="s">
        <v>423</v>
      </c>
      <c r="B1016" s="821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9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9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9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3600</v>
      </c>
      <c r="BZ1016" s="610"/>
      <c r="CA1016" s="610"/>
      <c r="CB1016" s="610"/>
      <c r="CC1016" s="610"/>
      <c r="CD1016" s="1351"/>
      <c r="CE1016" s="1351"/>
      <c r="CF1016" s="1351"/>
      <c r="CG1016" s="1351"/>
      <c r="CH1016" s="1351"/>
      <c r="CI1016" s="1351"/>
      <c r="CJ1016" s="1351"/>
      <c r="CK1016" s="1351"/>
      <c r="CL1016" s="1351"/>
      <c r="CM1016" s="1351"/>
      <c r="CN1016" s="1351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4"/>
      <c r="DQ1016" s="818"/>
      <c r="DR1016" s="476"/>
    </row>
    <row r="1017" spans="1:122" s="478" customFormat="1" ht="15.75" customHeight="1">
      <c r="A1017" s="258" t="s">
        <v>424</v>
      </c>
      <c r="B1017" s="823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9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9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9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9"/>
      <c r="BV1017" s="822">
        <f>SUM(BV1016:BY1016)</f>
        <v>3600</v>
      </c>
      <c r="BW1017" s="824"/>
      <c r="BX1017" s="824"/>
      <c r="BY1017" s="824"/>
      <c r="BZ1017" s="610"/>
      <c r="CA1017" s="610"/>
      <c r="CB1017" s="610"/>
      <c r="CC1017" s="610"/>
      <c r="CD1017" s="1351"/>
      <c r="CE1017" s="1351"/>
      <c r="CF1017" s="1351"/>
      <c r="CG1017" s="1351"/>
      <c r="CH1017" s="1351"/>
      <c r="CI1017" s="1351"/>
      <c r="CJ1017" s="1351"/>
      <c r="CK1017" s="1351"/>
      <c r="CL1017" s="1351"/>
      <c r="CM1017" s="1351"/>
      <c r="CN1017" s="1351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4"/>
      <c r="DQ1017" s="818"/>
      <c r="DR1017" s="476"/>
    </row>
    <row r="1018" spans="1:122" s="478" customFormat="1" ht="15.75" customHeight="1">
      <c r="A1018" s="194"/>
      <c r="B1018" s="819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9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9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9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9"/>
      <c r="BV1018" s="817"/>
      <c r="BW1018" s="817"/>
      <c r="BX1018" s="817"/>
      <c r="BY1018" s="817"/>
      <c r="BZ1018" s="610"/>
      <c r="CA1018" s="610"/>
      <c r="CB1018" s="610"/>
      <c r="CC1018" s="610"/>
      <c r="CD1018" s="1351"/>
      <c r="CE1018" s="1351"/>
      <c r="CF1018" s="1351"/>
      <c r="CG1018" s="1351"/>
      <c r="CH1018" s="1351"/>
      <c r="CI1018" s="1351"/>
      <c r="CJ1018" s="1351"/>
      <c r="CK1018" s="1351"/>
      <c r="CL1018" s="1351"/>
      <c r="CM1018" s="1351"/>
      <c r="CN1018" s="1351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4"/>
      <c r="DQ1018" s="818"/>
      <c r="DR1018" s="476"/>
    </row>
    <row r="1019" spans="1:122" s="478" customFormat="1" ht="15.75" customHeight="1">
      <c r="A1019" s="477" t="s">
        <v>425</v>
      </c>
      <c r="B1019" s="819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9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9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9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9"/>
      <c r="BV1019" s="817"/>
      <c r="BW1019" s="817"/>
      <c r="BX1019" s="817"/>
      <c r="BY1019" s="817"/>
      <c r="BZ1019" s="610"/>
      <c r="CA1019" s="610"/>
      <c r="CB1019" s="610"/>
      <c r="CC1019" s="610"/>
      <c r="CD1019" s="1351"/>
      <c r="CE1019" s="1351"/>
      <c r="CF1019" s="1351"/>
      <c r="CG1019" s="1351"/>
      <c r="CH1019" s="1351"/>
      <c r="CI1019" s="1351"/>
      <c r="CJ1019" s="1351"/>
      <c r="CK1019" s="1351"/>
      <c r="CL1019" s="1351"/>
      <c r="CM1019" s="1351"/>
      <c r="CN1019" s="1351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4"/>
      <c r="DQ1019" s="818"/>
      <c r="DR1019" s="476"/>
    </row>
    <row r="1020" spans="1:122" s="478" customFormat="1" ht="15.75" customHeight="1">
      <c r="A1020" s="258" t="s">
        <v>426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9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9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9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9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351"/>
      <c r="CE1020" s="1351"/>
      <c r="CF1020" s="1351"/>
      <c r="CG1020" s="1351"/>
      <c r="CH1020" s="1351"/>
      <c r="CI1020" s="1351"/>
      <c r="CJ1020" s="1351"/>
      <c r="CK1020" s="1351"/>
      <c r="CL1020" s="1351"/>
      <c r="CM1020" s="1351"/>
      <c r="CN1020" s="1351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4"/>
      <c r="DQ1020" s="818"/>
      <c r="DR1020" s="476"/>
    </row>
    <row r="1021" spans="1:122" s="478" customFormat="1" ht="15.75" customHeight="1">
      <c r="A1021" s="258" t="s">
        <v>427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9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9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9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9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351"/>
      <c r="CE1021" s="1351"/>
      <c r="CF1021" s="1351"/>
      <c r="CG1021" s="1351"/>
      <c r="CH1021" s="1351"/>
      <c r="CI1021" s="1351"/>
      <c r="CJ1021" s="1351"/>
      <c r="CK1021" s="1351"/>
      <c r="CL1021" s="1351"/>
      <c r="CM1021" s="1351"/>
      <c r="CN1021" s="1351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4"/>
      <c r="DQ1021" s="818"/>
      <c r="DR1021" s="476"/>
    </row>
    <row r="1022" spans="1:122" s="478" customFormat="1" ht="15.75" customHeight="1">
      <c r="A1022" s="825" t="s">
        <v>428</v>
      </c>
      <c r="B1022" s="82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9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9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9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9"/>
      <c r="BV1022" s="822">
        <f>IF(BV46="",0,$BW1022*BV46/$BW46)</f>
        <v>0</v>
      </c>
      <c r="BW1022" s="822">
        <f>365*$G$1/BW454*BW456*BW46</f>
        <v>368751.67258107162</v>
      </c>
      <c r="BX1022" s="822">
        <f>IF(BX46="",0,$BW1022*BX46/$BW46)</f>
        <v>368751.67258107167</v>
      </c>
      <c r="BY1022" s="822">
        <f>IF(BY46="",0,$BW1022*BY46/$BW46)</f>
        <v>368751.67258107167</v>
      </c>
      <c r="BZ1022" s="610"/>
      <c r="CA1022" s="610"/>
      <c r="CB1022" s="610"/>
      <c r="CC1022" s="610"/>
      <c r="CD1022" s="1351"/>
      <c r="CE1022" s="1351"/>
      <c r="CF1022" s="1351"/>
      <c r="CG1022" s="1351"/>
      <c r="CH1022" s="1351"/>
      <c r="CI1022" s="1351"/>
      <c r="CJ1022" s="1351"/>
      <c r="CK1022" s="1351"/>
      <c r="CL1022" s="1351"/>
      <c r="CM1022" s="1351"/>
      <c r="CN1022" s="1351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4"/>
      <c r="DQ1022" s="818"/>
      <c r="DR1022" s="476"/>
    </row>
    <row r="1023" spans="1:122" s="478" customFormat="1" ht="15.75" customHeight="1">
      <c r="A1023" s="826" t="s">
        <v>429</v>
      </c>
      <c r="B1023" s="820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9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9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9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9"/>
      <c r="BV1023" s="827" t="str">
        <f>IF(OR(BV1022=0,BV1022=""),"",BV1021/BV1022)</f>
        <v/>
      </c>
      <c r="BW1023" s="827">
        <f>IF(OR(BW1022=0,BW1022=""),"",BW1021/BW1022)</f>
        <v>0</v>
      </c>
      <c r="BX1023" s="827">
        <f>IF(OR(BX1022=0,BX1022=""),"",BX1021/BX1022)</f>
        <v>1.5511794048181388E-3</v>
      </c>
      <c r="BY1023" s="827">
        <f>IF(OR(BY1022=0,BY1022=""),"",BY1021/BY1022)</f>
        <v>8.1531833576673676E-3</v>
      </c>
      <c r="BZ1023" s="610"/>
      <c r="CA1023" s="610"/>
      <c r="CB1023" s="610"/>
      <c r="CC1023" s="610"/>
      <c r="CD1023" s="1351"/>
      <c r="CE1023" s="1351"/>
      <c r="CF1023" s="1351"/>
      <c r="CG1023" s="1351"/>
      <c r="CH1023" s="1351"/>
      <c r="CI1023" s="1351"/>
      <c r="CJ1023" s="1351"/>
      <c r="CK1023" s="1351"/>
      <c r="CL1023" s="1351"/>
      <c r="CM1023" s="1351"/>
      <c r="CN1023" s="1351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4"/>
      <c r="DQ1023" s="818"/>
      <c r="DR1023" s="476"/>
    </row>
    <row r="1024" spans="1:122" s="478" customFormat="1" ht="15.75" customHeight="1">
      <c r="A1024" s="826" t="s">
        <v>430</v>
      </c>
      <c r="B1024" s="820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9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9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9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9"/>
      <c r="BV1024" s="827">
        <f>IF(BV1023="",BV1020,BV1020+BV1023)</f>
        <v>0</v>
      </c>
      <c r="BW1024" s="827">
        <f>IF(BW1023="",BW1020,BW1020+BW1023)</f>
        <v>8.0163148609381479E-2</v>
      </c>
      <c r="BX1024" s="827">
        <f>IF(BX1023="",BX1020,BX1020+BX1023)</f>
        <v>0.12818291041353544</v>
      </c>
      <c r="BY1024" s="827">
        <f>IF(BY1023="",BY1020,BY1020+BY1023)</f>
        <v>0.18444794259386493</v>
      </c>
      <c r="BZ1024" s="610"/>
      <c r="CA1024" s="610"/>
      <c r="CB1024" s="610"/>
      <c r="CC1024" s="610"/>
      <c r="CD1024" s="1351"/>
      <c r="CE1024" s="1351"/>
      <c r="CF1024" s="1351"/>
      <c r="CG1024" s="1351"/>
      <c r="CH1024" s="1351"/>
      <c r="CI1024" s="1351"/>
      <c r="CJ1024" s="1351"/>
      <c r="CK1024" s="1351"/>
      <c r="CL1024" s="1351"/>
      <c r="CM1024" s="1351"/>
      <c r="CN1024" s="1351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4"/>
      <c r="DQ1024" s="818"/>
      <c r="DR1024" s="476"/>
    </row>
    <row r="1025" spans="1:122" s="478" customFormat="1" ht="15.75" customHeight="1">
      <c r="A1025" s="826" t="s">
        <v>431</v>
      </c>
      <c r="B1025" s="820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9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9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9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9"/>
      <c r="BV1025" s="827" t="e">
        <f>BV1024*BV46/6</f>
        <v>#VALUE!</v>
      </c>
      <c r="BW1025" s="827">
        <f>BW1024*BW46/6</f>
        <v>8.0163148609381479E-2</v>
      </c>
      <c r="BX1025" s="827">
        <f>BX1024*BX46/6</f>
        <v>0.12818291041353544</v>
      </c>
      <c r="BY1025" s="827">
        <f>BY1024*BY46/6</f>
        <v>0.18444794259386491</v>
      </c>
      <c r="BZ1025" s="610"/>
      <c r="CA1025" s="610"/>
      <c r="CB1025" s="610"/>
      <c r="CC1025" s="610"/>
      <c r="CD1025" s="1351"/>
      <c r="CE1025" s="1351"/>
      <c r="CF1025" s="1351"/>
      <c r="CG1025" s="1351"/>
      <c r="CH1025" s="1351"/>
      <c r="CI1025" s="1351"/>
      <c r="CJ1025" s="1351"/>
      <c r="CK1025" s="1351"/>
      <c r="CL1025" s="1351"/>
      <c r="CM1025" s="1351"/>
      <c r="CN1025" s="1351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4"/>
      <c r="DQ1025" s="818"/>
      <c r="DR1025" s="476"/>
    </row>
    <row r="1026" spans="1:122" s="478" customFormat="1" ht="15.75" customHeight="1">
      <c r="A1026" s="826" t="s">
        <v>432</v>
      </c>
      <c r="B1026" s="820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9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9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9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9"/>
      <c r="BV1026" s="827" t="str">
        <f>IF(OR(BV48=0,BV48=""),"",BV1025/SUM(BV48))</f>
        <v/>
      </c>
      <c r="BW1026" s="827">
        <f>IF(OR(BW48=0,BW48=""),"",BW1025/SUM(BW48))</f>
        <v>0.26721049536460495</v>
      </c>
      <c r="BX1026" s="827">
        <f>IF(OR(BX48=0,BX48=""),"",BX1025/SUM(BX48))</f>
        <v>0.10681909201127954</v>
      </c>
      <c r="BY1026" s="827">
        <f>IF(OR(BY48=0,BY48=""),"",BY1025/SUM(BY48))</f>
        <v>8.0194757649506482E-2</v>
      </c>
      <c r="BZ1026" s="610"/>
      <c r="CA1026" s="610"/>
      <c r="CB1026" s="610"/>
      <c r="CC1026" s="610"/>
      <c r="CD1026" s="1351"/>
      <c r="CE1026" s="1351"/>
      <c r="CF1026" s="1351"/>
      <c r="CG1026" s="1351"/>
      <c r="CH1026" s="1351"/>
      <c r="CI1026" s="1351"/>
      <c r="CJ1026" s="1351"/>
      <c r="CK1026" s="1351"/>
      <c r="CL1026" s="1351"/>
      <c r="CM1026" s="1351"/>
      <c r="CN1026" s="1351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4"/>
      <c r="DQ1026" s="818"/>
      <c r="DR1026" s="476"/>
    </row>
    <row r="1027" spans="1:122" s="478" customFormat="1" ht="15.75" customHeight="1">
      <c r="A1027" s="667" t="s">
        <v>433</v>
      </c>
      <c r="B1027" s="816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7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7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7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7"/>
      <c r="BV1027" s="816"/>
      <c r="BW1027" s="816"/>
      <c r="BX1027" s="816"/>
      <c r="BY1027" s="816"/>
      <c r="BZ1027" s="610"/>
      <c r="CA1027" s="610"/>
      <c r="CB1027" s="610"/>
      <c r="CC1027" s="610"/>
      <c r="CD1027" s="1351"/>
      <c r="CE1027" s="1351"/>
      <c r="CF1027" s="1351"/>
      <c r="CG1027" s="1351"/>
      <c r="CH1027" s="1351"/>
      <c r="CI1027" s="1351"/>
      <c r="CJ1027" s="1351"/>
      <c r="CK1027" s="1351"/>
      <c r="CL1027" s="1351"/>
      <c r="CM1027" s="1351"/>
      <c r="CN1027" s="1351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4"/>
      <c r="DQ1027" s="818"/>
      <c r="DR1027" s="476"/>
    </row>
    <row r="1028" spans="1:122" s="478" customFormat="1" ht="15.75" customHeight="1">
      <c r="A1028" s="667" t="s">
        <v>434</v>
      </c>
      <c r="B1028" s="816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7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7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7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7"/>
      <c r="BV1028" s="734">
        <v>0.5</v>
      </c>
      <c r="BW1028" s="816"/>
      <c r="BX1028" s="816"/>
      <c r="BY1028" s="816"/>
      <c r="BZ1028" s="610"/>
      <c r="CA1028" s="610"/>
      <c r="CB1028" s="610"/>
      <c r="CC1028" s="610"/>
      <c r="CD1028" s="1351"/>
      <c r="CE1028" s="1351"/>
      <c r="CF1028" s="1351"/>
      <c r="CG1028" s="1351"/>
      <c r="CH1028" s="1351"/>
      <c r="CI1028" s="1351"/>
      <c r="CJ1028" s="1351"/>
      <c r="CK1028" s="1351"/>
      <c r="CL1028" s="1351"/>
      <c r="CM1028" s="1351"/>
      <c r="CN1028" s="1351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4"/>
      <c r="DQ1028" s="818"/>
      <c r="DR1028" s="476"/>
    </row>
    <row r="1029" spans="1:122" s="478" customFormat="1" ht="15.75" customHeight="1">
      <c r="A1029" s="258" t="s">
        <v>435</v>
      </c>
      <c r="B1029" s="819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9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9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9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9"/>
      <c r="BV1029" s="828" t="str">
        <f>IF(OR(BV47="",BV48=""),"",BV48+BV1028*(BV47-BV48))</f>
        <v/>
      </c>
      <c r="BW1029" s="828">
        <f>IF(OR(BW47="",BW48=""),"",BW48+BW1028*(BW47-BW48))</f>
        <v>0.3</v>
      </c>
      <c r="BX1029" s="828">
        <f>IF(OR(BX47="",BX48=""),"",BX48+BX1028*(BX47-BX48))</f>
        <v>1.2</v>
      </c>
      <c r="BY1029" s="828">
        <f>IF(OR(BY47="",BY48=""),"",BY48+BY1028*(BY47-BY48))</f>
        <v>2.2999999999999998</v>
      </c>
      <c r="BZ1029" s="610"/>
      <c r="CA1029" s="610"/>
      <c r="CB1029" s="610"/>
      <c r="CC1029" s="610"/>
      <c r="CD1029" s="1351"/>
      <c r="CE1029" s="1351"/>
      <c r="CF1029" s="1351"/>
      <c r="CG1029" s="1351"/>
      <c r="CH1029" s="1351"/>
      <c r="CI1029" s="1351"/>
      <c r="CJ1029" s="1351"/>
      <c r="CK1029" s="1351"/>
      <c r="CL1029" s="1351"/>
      <c r="CM1029" s="1351"/>
      <c r="CN1029" s="1351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4"/>
      <c r="DQ1029" s="818"/>
      <c r="DR1029" s="476"/>
    </row>
    <row r="1030" spans="1:122" s="478" customFormat="1" ht="15.75" customHeight="1">
      <c r="A1030" s="825" t="s">
        <v>436</v>
      </c>
      <c r="B1030" s="816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7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7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7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7"/>
      <c r="BV1030" s="829" t="str">
        <f>IF(OR(BV1029="",BV1029=0),"",BV1025/BV1029)</f>
        <v/>
      </c>
      <c r="BW1030" s="829">
        <f>IF(OR(BW1029="",BW1029=0),"",BW1025/BW1029)</f>
        <v>0.26721049536460495</v>
      </c>
      <c r="BX1030" s="829">
        <f>IF(OR(BX1029="",BX1029=0),"",BX1025/BX1029)</f>
        <v>0.10681909201127954</v>
      </c>
      <c r="BY1030" s="829">
        <f>IF(OR(BY1029="",BY1029=0),"",BY1025/BY1029)</f>
        <v>8.0194757649506482E-2</v>
      </c>
      <c r="BZ1030" s="610"/>
      <c r="CA1030" s="610"/>
      <c r="CB1030" s="610"/>
      <c r="CC1030" s="610"/>
      <c r="CD1030" s="1351"/>
      <c r="CE1030" s="1351"/>
      <c r="CF1030" s="1351"/>
      <c r="CG1030" s="1351"/>
      <c r="CH1030" s="1351"/>
      <c r="CI1030" s="1351"/>
      <c r="CJ1030" s="1351"/>
      <c r="CK1030" s="1351"/>
      <c r="CL1030" s="1351"/>
      <c r="CM1030" s="1351"/>
      <c r="CN1030" s="1351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4"/>
      <c r="DQ1030" s="818"/>
      <c r="DR1030" s="476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131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437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4" t="s">
        <v>46</v>
      </c>
      <c r="DM2" s="835"/>
      <c r="DN2" s="835"/>
      <c r="DO2" s="836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485" t="s">
        <v>701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7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8"/>
      <c r="DR3" s="848"/>
      <c r="DS3" s="848"/>
      <c r="DT3" s="848"/>
      <c r="DU3" s="848"/>
      <c r="DV3" s="848"/>
      <c r="DW3" s="463"/>
      <c r="DX3" s="477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113</v>
      </c>
      <c r="B4" s="85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5"/>
      <c r="DM4" s="68"/>
      <c r="DN4" s="68"/>
      <c r="DO4" s="856"/>
      <c r="DP4" s="70"/>
      <c r="DQ4" s="1575" t="s">
        <v>50</v>
      </c>
      <c r="DR4" s="1575"/>
      <c r="DS4" s="1575"/>
      <c r="DT4" s="1575"/>
      <c r="DU4" s="1575"/>
      <c r="DV4" s="1575"/>
      <c r="DW4" s="1575"/>
      <c r="DX4" s="69" t="s">
        <v>49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439" t="s">
        <v>702</v>
      </c>
      <c r="BW5" s="439"/>
      <c r="BX5" s="439"/>
      <c r="BY5" s="439"/>
      <c r="BZ5" s="863"/>
      <c r="CA5" s="863"/>
      <c r="CB5" s="863"/>
      <c r="CC5" s="864"/>
      <c r="CD5" s="1576" t="s">
        <v>47</v>
      </c>
      <c r="CE5" s="1576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77" t="s">
        <v>48</v>
      </c>
      <c r="CT5" s="1577"/>
      <c r="CU5" s="1578" t="s">
        <v>47</v>
      </c>
      <c r="CV5" s="157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74" t="s">
        <v>48</v>
      </c>
      <c r="DK5" s="1574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2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2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2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2"/>
      <c r="BV7" s="439"/>
      <c r="BW7" s="439"/>
      <c r="BX7" s="439"/>
      <c r="BY7" s="439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438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69"/>
      <c r="BW8" s="1369"/>
      <c r="BX8" s="1369"/>
      <c r="BY8" s="136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439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2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2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2"/>
      <c r="BD9" s="661"/>
      <c r="BE9" s="661"/>
      <c r="BF9" s="661"/>
      <c r="BG9" s="661"/>
      <c r="BH9" s="661"/>
      <c r="BI9" s="661">
        <v>0</v>
      </c>
      <c r="BJ9" s="661">
        <v>0</v>
      </c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2"/>
      <c r="BV9" s="661"/>
      <c r="BW9" s="661"/>
      <c r="BX9" s="661"/>
      <c r="BY9" s="661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301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2"/>
      <c r="AL10" s="661"/>
      <c r="AM10" s="661"/>
      <c r="AN10" s="661"/>
      <c r="AO10" s="661"/>
      <c r="AP10" s="661"/>
      <c r="AQ10" s="661">
        <v>1</v>
      </c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2"/>
      <c r="BV10" s="661"/>
      <c r="BW10" s="661"/>
      <c r="BX10" s="661"/>
      <c r="BY10" s="661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1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2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2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2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2"/>
      <c r="BV11" s="288"/>
      <c r="BW11" s="288"/>
      <c r="BX11" s="288"/>
      <c r="BY11" s="288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1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2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2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2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2"/>
      <c r="BV12" s="288"/>
      <c r="BW12" s="288"/>
      <c r="BX12" s="288"/>
      <c r="BY12" s="288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1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2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2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2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2"/>
      <c r="BV13" s="288"/>
      <c r="BW13" s="288"/>
      <c r="BX13" s="288"/>
      <c r="BY13" s="288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1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318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>
        <f t="shared" si="6"/>
        <v>2800</v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1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1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2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2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2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2"/>
      <c r="BV15" s="661"/>
      <c r="BW15" s="661"/>
      <c r="BX15" s="661"/>
      <c r="BY15" s="288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2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2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2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2"/>
      <c r="BV16" s="661"/>
      <c r="BW16" s="661"/>
      <c r="BX16" s="661"/>
      <c r="BY16" s="288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0">
        <f>COUNT(B16:R16)</f>
        <v>0</v>
      </c>
      <c r="DM16" s="835">
        <f>COUNT(T16:AJ16)</f>
        <v>0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2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2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2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2"/>
      <c r="BV17" s="288"/>
      <c r="BW17" s="288"/>
      <c r="BX17" s="288"/>
      <c r="BY17" s="288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0">
        <f>COUNT(B17:R17)</f>
        <v>0</v>
      </c>
      <c r="DM17" s="835">
        <f>COUNT(T17:AJ17)</f>
        <v>0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2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2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2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2"/>
      <c r="BV18" s="288"/>
      <c r="BW18" s="288"/>
      <c r="BX18" s="288"/>
      <c r="BY18" s="288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0">
        <f>COUNT(B18:R18)</f>
        <v>0</v>
      </c>
      <c r="DM18" s="835">
        <f>COUNT(T18:AJ18)</f>
        <v>0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2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2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2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2"/>
      <c r="BV19" s="288"/>
      <c r="BW19" s="288"/>
      <c r="BX19" s="288"/>
      <c r="BY19" s="288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0">
        <f>COUNT(B19:R19)</f>
        <v>0</v>
      </c>
      <c r="DM19" s="835">
        <f>COUNT(T19:AJ19)</f>
        <v>0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318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 t="str">
        <f t="shared" si="11"/>
        <v/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1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0">
        <f>COUNT(B20:R20)</f>
        <v>0</v>
      </c>
      <c r="DM20" s="835">
        <f>COUNT(T20:AJ20)</f>
        <v>0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2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2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2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2"/>
      <c r="BV21" s="661"/>
      <c r="BW21" s="661"/>
      <c r="BX21" s="661"/>
      <c r="BY21" s="288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301</v>
      </c>
      <c r="B22" s="661"/>
      <c r="C22" s="661"/>
      <c r="D22" s="661"/>
      <c r="E22" s="661"/>
      <c r="F22" s="661"/>
      <c r="G22" s="661"/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2"/>
      <c r="T22" s="661"/>
      <c r="U22" s="661"/>
      <c r="V22" s="661"/>
      <c r="W22" s="661"/>
      <c r="X22" s="661"/>
      <c r="Y22" s="661"/>
      <c r="Z22" s="661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872"/>
      <c r="AL22" s="661"/>
      <c r="AM22" s="661"/>
      <c r="AN22" s="661"/>
      <c r="AO22" s="661"/>
      <c r="AP22" s="661"/>
      <c r="AQ22" s="661">
        <v>4</v>
      </c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2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2"/>
      <c r="BV22" s="661"/>
      <c r="BW22" s="661">
        <v>1</v>
      </c>
      <c r="BX22" s="661"/>
      <c r="BY22" s="288"/>
      <c r="BZ22" s="878" t="str">
        <f>IF(DL22&lt;3,"",(SUM(B22:R22)-MIN(B22:R22)-MAX(B22:R22))/(DL22-2))</f>
        <v/>
      </c>
      <c r="CA22" s="878" t="str">
        <f>IF(DM22&lt;3,"",(SUM(T22:AJ22)-MIN(T22:AJ22)-MAX(T22:AJ22))/(DM22-2))</f>
        <v/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0">
        <f>COUNT(B22:R22)</f>
        <v>0</v>
      </c>
      <c r="DM22" s="835">
        <f>COUNT(T22:AJ22)</f>
        <v>0</v>
      </c>
      <c r="DN22" s="835">
        <f>COUNT(AL22:BB22)</f>
        <v>1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2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2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2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2"/>
      <c r="BV23" s="288"/>
      <c r="BW23" s="288">
        <v>1</v>
      </c>
      <c r="BX23" s="288"/>
      <c r="BY23" s="288"/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0">
        <f>COUNT(B23:R23)</f>
        <v>0</v>
      </c>
      <c r="DM23" s="835">
        <f>COUNT(T23:AJ23)</f>
        <v>0</v>
      </c>
      <c r="DN23" s="835">
        <f>COUNT(AL23:BB23)</f>
        <v>1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2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2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2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2"/>
      <c r="BV24" s="288"/>
      <c r="BW24" s="288">
        <v>1</v>
      </c>
      <c r="BX24" s="288"/>
      <c r="BY24" s="288"/>
      <c r="BZ24" s="878" t="str">
        <f>IF(DL24&lt;3,"",(SUM(B24:R24)-MIN(B24:R24)-MAX(B24:R24))/(DL24-2))</f>
        <v/>
      </c>
      <c r="CA24" s="878" t="str">
        <f>IF(DM24&lt;3,"",(SUM(T24:AJ24)-MIN(T24:AJ24)-MAX(T24:AJ24))/(DM24-2))</f>
        <v/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0">
        <f>COUNT(B24:R24)</f>
        <v>0</v>
      </c>
      <c r="DM24" s="835">
        <f>COUNT(T24:AJ24)</f>
        <v>0</v>
      </c>
      <c r="DN24" s="835">
        <f>COUNT(AL24:BB24)</f>
        <v>1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2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2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2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2"/>
      <c r="BV25" s="288"/>
      <c r="BW25" s="288">
        <v>40</v>
      </c>
      <c r="BX25" s="288"/>
      <c r="BY25" s="288"/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0">
        <f>COUNT(B25:R25)</f>
        <v>0</v>
      </c>
      <c r="DM25" s="835">
        <f>COUNT(T25:AJ25)</f>
        <v>0</v>
      </c>
      <c r="DN25" s="835">
        <f>COUNT(AL25:BB25)</f>
        <v>1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318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 t="str">
        <f t="shared" si="16"/>
        <v/>
      </c>
      <c r="G26" s="884" t="str">
        <f t="shared" si="16"/>
        <v/>
      </c>
      <c r="H26" s="884" t="str">
        <f t="shared" si="16"/>
        <v/>
      </c>
      <c r="I26" s="884" t="str">
        <f t="shared" si="16"/>
        <v/>
      </c>
      <c r="J26" s="884" t="str">
        <f t="shared" si="16"/>
        <v/>
      </c>
      <c r="K26" s="884" t="str">
        <f t="shared" si="16"/>
        <v/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 t="str">
        <f t="shared" si="17"/>
        <v/>
      </c>
      <c r="W26" s="884" t="str">
        <f t="shared" si="17"/>
        <v/>
      </c>
      <c r="X26" s="884" t="str">
        <f t="shared" si="17"/>
        <v/>
      </c>
      <c r="Y26" s="884" t="str">
        <f t="shared" si="17"/>
        <v/>
      </c>
      <c r="Z26" s="884" t="str">
        <f t="shared" si="17"/>
        <v/>
      </c>
      <c r="AA26" s="884" t="str">
        <f t="shared" si="17"/>
        <v/>
      </c>
      <c r="AB26" s="884" t="str">
        <f t="shared" si="17"/>
        <v/>
      </c>
      <c r="AC26" s="884" t="str">
        <f t="shared" si="17"/>
        <v/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>
        <f t="shared" si="18"/>
        <v>3840</v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 t="str">
        <f>IF(BV23="","",BV22*BV23*BV24*BV25)</f>
        <v/>
      </c>
      <c r="BW26" s="884">
        <f>IF(BW23="","",BW22*BW23*BW24*BW25)</f>
        <v>40</v>
      </c>
      <c r="BX26" s="884" t="str">
        <f>IF(BX23="","",BX22*BX23*BX24*BX25)</f>
        <v/>
      </c>
      <c r="BY26" s="751" t="str">
        <f>IF(BY23="","",BY22*BY23*BY24*BY25)</f>
        <v/>
      </c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0">
        <f>COUNT(B26:R26)</f>
        <v>0</v>
      </c>
      <c r="DM26" s="835">
        <f>COUNT(T26:AJ26)</f>
        <v>0</v>
      </c>
      <c r="DN26" s="835">
        <f>COUNT(AL26:BB26)</f>
        <v>1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2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2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2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2"/>
      <c r="BV27" s="661"/>
      <c r="BW27" s="661"/>
      <c r="BX27" s="661"/>
      <c r="BY27" s="661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2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2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2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2"/>
      <c r="BV28" s="661"/>
      <c r="BW28" s="661"/>
      <c r="BX28" s="661"/>
      <c r="BY28" s="661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2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2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2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2"/>
      <c r="BV29" s="288"/>
      <c r="BW29" s="288"/>
      <c r="BX29" s="288"/>
      <c r="BY29" s="288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2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2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2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2"/>
      <c r="BV30" s="288"/>
      <c r="BW30" s="288"/>
      <c r="BX30" s="288"/>
      <c r="BY30" s="288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2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2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2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2"/>
      <c r="BV31" s="288"/>
      <c r="BW31" s="288"/>
      <c r="BX31" s="288"/>
      <c r="BY31" s="288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318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1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443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2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2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2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2"/>
      <c r="BV33" s="661"/>
      <c r="BW33" s="661"/>
      <c r="BX33" s="661"/>
      <c r="BY33" s="288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2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2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2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2"/>
      <c r="BV34" s="661"/>
      <c r="BW34" s="661"/>
      <c r="BX34" s="661"/>
      <c r="BY34" s="288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2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2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2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2"/>
      <c r="BV35" s="288"/>
      <c r="BW35" s="288"/>
      <c r="BX35" s="288"/>
      <c r="BY35" s="288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2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2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2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2"/>
      <c r="BV36" s="288"/>
      <c r="BW36" s="288"/>
      <c r="BX36" s="288"/>
      <c r="BY36" s="288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2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2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2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2"/>
      <c r="BV37" s="288"/>
      <c r="BW37" s="288"/>
      <c r="BX37" s="288"/>
      <c r="BY37" s="288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318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1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347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2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2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2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2"/>
      <c r="BV39" s="661"/>
      <c r="BW39" s="661"/>
      <c r="BX39" s="661"/>
      <c r="BY39" s="288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2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2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2"/>
      <c r="BD40" s="661"/>
      <c r="BE40" s="661"/>
      <c r="BF40" s="661"/>
      <c r="BG40" s="661"/>
      <c r="BH40" s="661"/>
      <c r="BI40" s="661"/>
      <c r="BJ40" s="661"/>
      <c r="BK40" s="661">
        <v>1</v>
      </c>
      <c r="BL40" s="661"/>
      <c r="BM40" s="661"/>
      <c r="BN40" s="661"/>
      <c r="BO40" s="661"/>
      <c r="BP40" s="661"/>
      <c r="BQ40" s="661"/>
      <c r="BR40" s="661"/>
      <c r="BS40" s="661"/>
      <c r="BT40" s="661"/>
      <c r="BU40" s="872"/>
      <c r="BV40" s="661"/>
      <c r="BW40" s="661"/>
      <c r="BX40" s="661"/>
      <c r="BY40" s="288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0</v>
      </c>
      <c r="DO40" s="836">
        <f>COUNT(BD40:BT40)</f>
        <v>1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2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2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2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2"/>
      <c r="BV41" s="288"/>
      <c r="BW41" s="288"/>
      <c r="BX41" s="288"/>
      <c r="BY41" s="288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0</v>
      </c>
      <c r="DO41" s="836">
        <f>COUNT(BD41:BT41)</f>
        <v>1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2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2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2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2"/>
      <c r="BV42" s="288"/>
      <c r="BW42" s="288"/>
      <c r="BX42" s="288"/>
      <c r="BY42" s="288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0</v>
      </c>
      <c r="DO42" s="836">
        <f>COUNT(BD42:BT42)</f>
        <v>1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2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2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2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2"/>
      <c r="BV43" s="288"/>
      <c r="BW43" s="288"/>
      <c r="BX43" s="288"/>
      <c r="BY43" s="288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0</v>
      </c>
      <c r="DO43" s="836">
        <f>COUNT(BD43:BT43)</f>
        <v>1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318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 t="str">
        <f t="shared" si="43"/>
        <v/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>
        <f t="shared" si="44"/>
        <v>3600</v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1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0</v>
      </c>
      <c r="DO44" s="836">
        <f>COUNT(BD44:BT44)</f>
        <v>1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444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2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2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2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2"/>
      <c r="BV45" s="661"/>
      <c r="BW45" s="661"/>
      <c r="BX45" s="661"/>
      <c r="BY45" s="661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2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2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2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2"/>
      <c r="BV46" s="661"/>
      <c r="BW46" s="661"/>
      <c r="BX46" s="661"/>
      <c r="BY46" s="661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2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2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2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2"/>
      <c r="BV47" s="288"/>
      <c r="BW47" s="288"/>
      <c r="BX47" s="288"/>
      <c r="BY47" s="288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2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2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2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2"/>
      <c r="BV48" s="288"/>
      <c r="BW48" s="288"/>
      <c r="BX48" s="288"/>
      <c r="BY48" s="288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2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2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2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2"/>
      <c r="BV49" s="288"/>
      <c r="BW49" s="288"/>
      <c r="BX49" s="288"/>
      <c r="BY49" s="288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318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1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445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2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2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2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2"/>
      <c r="BV51" s="661"/>
      <c r="BW51" s="661"/>
      <c r="BX51" s="661"/>
      <c r="BY51" s="661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2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2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2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2"/>
      <c r="BV52" s="661"/>
      <c r="BW52" s="661"/>
      <c r="BX52" s="661"/>
      <c r="BY52" s="661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2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2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2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2"/>
      <c r="BV53" s="288"/>
      <c r="BW53" s="288"/>
      <c r="BX53" s="288"/>
      <c r="BY53" s="288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2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2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2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2"/>
      <c r="BV54" s="288"/>
      <c r="BW54" s="288"/>
      <c r="BX54" s="288"/>
      <c r="BY54" s="288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2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2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2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2"/>
      <c r="BV55" s="288"/>
      <c r="BW55" s="288"/>
      <c r="BX55" s="288"/>
      <c r="BY55" s="288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318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 t="str">
        <f t="shared" si="57"/>
        <v/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1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446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2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2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2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2"/>
      <c r="BV57" s="661"/>
      <c r="BW57" s="661"/>
      <c r="BX57" s="661"/>
      <c r="BY57" s="661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301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2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2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2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2"/>
      <c r="BV58" s="661"/>
      <c r="BW58" s="661"/>
      <c r="BX58" s="661"/>
      <c r="BY58" s="661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2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2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2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2"/>
      <c r="BV59" s="288"/>
      <c r="BW59" s="288"/>
      <c r="BX59" s="288"/>
      <c r="BY59" s="288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2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2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2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2"/>
      <c r="BV60" s="288"/>
      <c r="BW60" s="288"/>
      <c r="BX60" s="288"/>
      <c r="BY60" s="288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2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2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2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2"/>
      <c r="BV61" s="288"/>
      <c r="BW61" s="288"/>
      <c r="BX61" s="288"/>
      <c r="BY61" s="288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318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447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0</v>
      </c>
      <c r="G63" s="891">
        <f t="shared" si="92"/>
        <v>0</v>
      </c>
      <c r="H63" s="891">
        <f t="shared" si="92"/>
        <v>0</v>
      </c>
      <c r="I63" s="891">
        <f t="shared" si="92"/>
        <v>0</v>
      </c>
      <c r="J63" s="891">
        <f t="shared" si="92"/>
        <v>0</v>
      </c>
      <c r="K63" s="891">
        <f t="shared" si="92"/>
        <v>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0</v>
      </c>
      <c r="W63" s="891">
        <f t="shared" si="93"/>
        <v>0</v>
      </c>
      <c r="X63" s="891">
        <f t="shared" si="93"/>
        <v>0</v>
      </c>
      <c r="Y63" s="891">
        <f t="shared" si="93"/>
        <v>0</v>
      </c>
      <c r="Z63" s="891">
        <f t="shared" si="93"/>
        <v>0</v>
      </c>
      <c r="AA63" s="891">
        <f t="shared" si="93"/>
        <v>0</v>
      </c>
      <c r="AB63" s="891">
        <f t="shared" si="93"/>
        <v>0</v>
      </c>
      <c r="AC63" s="891">
        <f t="shared" si="93"/>
        <v>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0</v>
      </c>
      <c r="AO63" s="891">
        <f t="shared" si="94"/>
        <v>0</v>
      </c>
      <c r="AP63" s="891">
        <f t="shared" si="94"/>
        <v>0</v>
      </c>
      <c r="AQ63" s="891">
        <f t="shared" si="94"/>
        <v>6640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3600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40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0</v>
      </c>
      <c r="CA63" s="878">
        <f t="shared" si="62"/>
        <v>0</v>
      </c>
      <c r="CB63" s="878">
        <f t="shared" si="63"/>
        <v>0</v>
      </c>
      <c r="CC63" s="879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2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2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2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2"/>
      <c r="BV64" s="439"/>
      <c r="BW64" s="439"/>
      <c r="BX64" s="439"/>
      <c r="BY64" s="439"/>
      <c r="BZ64" s="893"/>
      <c r="CA64" s="893"/>
      <c r="CB64" s="893"/>
      <c r="CC64" s="894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5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5"/>
      <c r="DL64" s="896"/>
      <c r="DM64" s="896"/>
      <c r="DN64" s="896"/>
      <c r="DO64" s="895"/>
      <c r="DP64" s="439"/>
      <c r="DQ64" s="439"/>
      <c r="DR64" s="439"/>
      <c r="DS64" s="439"/>
      <c r="DT64" s="439"/>
      <c r="DU64" s="439"/>
      <c r="DV64" s="439"/>
      <c r="DW64" s="895"/>
      <c r="DX64" s="439"/>
      <c r="DY64" s="61"/>
    </row>
    <row r="65" spans="1:131" ht="12.75" customHeight="1">
      <c r="A65" s="897" t="s">
        <v>448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449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2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2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2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2"/>
      <c r="BV66" s="661"/>
      <c r="BW66" s="661"/>
      <c r="BX66" s="661"/>
      <c r="BY66" s="661"/>
      <c r="BZ66" s="885"/>
      <c r="CA66" s="885"/>
      <c r="CB66" s="885"/>
      <c r="CC66" s="886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301</v>
      </c>
      <c r="B67" s="661"/>
      <c r="C67" s="661"/>
      <c r="D67" s="661"/>
      <c r="E67" s="661"/>
      <c r="F67" s="661"/>
      <c r="G67" s="661"/>
      <c r="H67" s="661"/>
      <c r="I67" s="661"/>
      <c r="J67" s="661"/>
      <c r="K67" s="661"/>
      <c r="L67" s="661"/>
      <c r="M67" s="661"/>
      <c r="N67" s="661"/>
      <c r="O67" s="661"/>
      <c r="P67" s="661"/>
      <c r="Q67" s="661"/>
      <c r="R67" s="661"/>
      <c r="S67" s="872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2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2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2"/>
      <c r="BV67" s="661"/>
      <c r="BW67" s="288"/>
      <c r="BX67" s="661"/>
      <c r="BY67" s="661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2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2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2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2"/>
      <c r="BV68" s="288"/>
      <c r="BW68" s="955"/>
      <c r="BX68" s="288"/>
      <c r="BY68" s="288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2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2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2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2"/>
      <c r="BV69" s="288"/>
      <c r="BW69" s="288"/>
      <c r="BX69" s="288"/>
      <c r="BY69" s="288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2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2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2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2"/>
      <c r="BV70" s="288"/>
      <c r="BW70" s="288"/>
      <c r="BX70" s="288"/>
      <c r="BY70" s="288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318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 t="str">
        <f t="shared" si="101"/>
        <v/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 t="str">
        <f t="shared" si="103"/>
        <v/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1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450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2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2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2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2"/>
      <c r="BV72" s="661"/>
      <c r="BW72" s="661"/>
      <c r="BX72" s="661"/>
      <c r="BY72" s="288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2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2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2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2"/>
      <c r="BV73" s="661"/>
      <c r="BW73" s="661"/>
      <c r="BX73" s="661"/>
      <c r="BY73" s="288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2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2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2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2"/>
      <c r="BV74" s="288"/>
      <c r="BW74" s="288"/>
      <c r="BX74" s="288"/>
      <c r="BY74" s="288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2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2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2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2"/>
      <c r="BV75" s="288"/>
      <c r="BW75" s="288"/>
      <c r="BX75" s="288"/>
      <c r="BY75" s="288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2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2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2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2"/>
      <c r="BV76" s="288"/>
      <c r="BW76" s="288"/>
      <c r="BX76" s="288"/>
      <c r="BY76" s="288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318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 t="str">
        <f t="shared" si="110"/>
        <v/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1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451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2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2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2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2"/>
      <c r="BV78" s="661"/>
      <c r="BW78" s="661"/>
      <c r="BX78" s="661"/>
      <c r="BY78" s="288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2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2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2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2"/>
      <c r="BV79" s="661"/>
      <c r="BW79" s="661"/>
      <c r="BX79" s="661"/>
      <c r="BY79" s="288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2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2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2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2"/>
      <c r="BV80" s="288"/>
      <c r="BW80" s="288"/>
      <c r="BX80" s="288"/>
      <c r="BY80" s="288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2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2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2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2"/>
      <c r="BV81" s="288"/>
      <c r="BW81" s="288"/>
      <c r="BX81" s="288"/>
      <c r="BY81" s="288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2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2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2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2"/>
      <c r="BV82" s="288"/>
      <c r="BW82" s="288"/>
      <c r="BX82" s="288"/>
      <c r="BY82" s="288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318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1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452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2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2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2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2"/>
      <c r="BV84" s="661"/>
      <c r="BW84" s="661"/>
      <c r="BX84" s="661"/>
      <c r="BY84" s="661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2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2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2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2"/>
      <c r="BV85" s="661"/>
      <c r="BW85" s="661"/>
      <c r="BX85" s="661"/>
      <c r="BY85" s="661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2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2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2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2"/>
      <c r="BV86" s="288"/>
      <c r="BW86" s="288"/>
      <c r="BX86" s="288"/>
      <c r="BY86" s="288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2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2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2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2"/>
      <c r="BV87" s="288"/>
      <c r="BW87" s="288"/>
      <c r="BX87" s="288"/>
      <c r="BY87" s="288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2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2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2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2"/>
      <c r="BV88" s="288"/>
      <c r="BW88" s="288"/>
      <c r="BX88" s="288"/>
      <c r="BY88" s="288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318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 t="str">
        <f t="shared" si="127"/>
        <v/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1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453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2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2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2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2"/>
      <c r="BV90" s="661"/>
      <c r="BW90" s="661"/>
      <c r="BX90" s="661"/>
      <c r="BY90" s="288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2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2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2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2"/>
      <c r="BV91" s="661"/>
      <c r="BW91" s="661"/>
      <c r="BX91" s="661"/>
      <c r="BY91" s="288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2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2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2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2"/>
      <c r="BV92" s="288"/>
      <c r="BW92" s="288"/>
      <c r="BX92" s="288"/>
      <c r="BY92" s="288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2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2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2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2"/>
      <c r="BV93" s="288"/>
      <c r="BW93" s="288"/>
      <c r="BX93" s="288"/>
      <c r="BY93" s="288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2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2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2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2"/>
      <c r="BV94" s="288"/>
      <c r="BW94" s="288"/>
      <c r="BX94" s="288"/>
      <c r="BY94" s="288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318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1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454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2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2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2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2"/>
      <c r="BV96" s="661"/>
      <c r="BW96" s="661"/>
      <c r="BX96" s="661"/>
      <c r="BY96" s="288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2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2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2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2"/>
      <c r="BV97" s="661"/>
      <c r="BW97" s="661"/>
      <c r="BX97" s="661"/>
      <c r="BY97" s="288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2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2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2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2"/>
      <c r="BV98" s="288"/>
      <c r="BW98" s="288"/>
      <c r="BX98" s="288"/>
      <c r="BY98" s="288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2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2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2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2"/>
      <c r="BV99" s="288"/>
      <c r="BW99" s="288"/>
      <c r="BX99" s="288"/>
      <c r="BY99" s="288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2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2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2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2"/>
      <c r="BV100" s="288"/>
      <c r="BW100" s="288"/>
      <c r="BX100" s="288"/>
      <c r="BY100" s="288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318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1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455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2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2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2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2"/>
      <c r="BV102" s="661"/>
      <c r="BW102" s="661"/>
      <c r="BX102" s="661"/>
      <c r="BY102" s="661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2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2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2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2"/>
      <c r="BV103" s="661"/>
      <c r="BW103" s="661"/>
      <c r="BX103" s="661"/>
      <c r="BY103" s="661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2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2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2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2"/>
      <c r="BV104" s="288"/>
      <c r="BW104" s="288"/>
      <c r="BX104" s="288"/>
      <c r="BY104" s="288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2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2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2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2"/>
      <c r="BV105" s="288"/>
      <c r="BW105" s="288"/>
      <c r="BX105" s="288"/>
      <c r="BY105" s="288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2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2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2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2"/>
      <c r="BV106" s="288"/>
      <c r="BW106" s="288"/>
      <c r="BX106" s="288"/>
      <c r="BY106" s="288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318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 t="str">
        <f t="shared" si="150"/>
        <v/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1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456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2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2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2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2"/>
      <c r="BV108" s="661"/>
      <c r="BW108" s="661"/>
      <c r="BX108" s="661"/>
      <c r="BY108" s="661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2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2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2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2"/>
      <c r="BV109" s="661"/>
      <c r="BW109" s="661"/>
      <c r="BX109" s="661"/>
      <c r="BY109" s="661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2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2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2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2"/>
      <c r="BV110" s="288"/>
      <c r="BW110" s="288"/>
      <c r="BX110" s="288"/>
      <c r="BY110" s="288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2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2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2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2"/>
      <c r="BV111" s="288"/>
      <c r="BW111" s="288"/>
      <c r="BX111" s="288"/>
      <c r="BY111" s="288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2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2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2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2"/>
      <c r="BV112" s="288"/>
      <c r="BW112" s="288"/>
      <c r="BX112" s="288"/>
      <c r="BY112" s="288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318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1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954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2"/>
      <c r="BV114" s="661"/>
      <c r="BW114" s="661"/>
      <c r="BX114" s="661"/>
      <c r="BY114" s="661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2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2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2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>
        <v>1</v>
      </c>
      <c r="BN115" s="661"/>
      <c r="BO115" s="661"/>
      <c r="BP115" s="661"/>
      <c r="BQ115" s="661"/>
      <c r="BR115" s="661"/>
      <c r="BS115" s="661"/>
      <c r="BT115" s="661"/>
      <c r="BU115" s="872"/>
      <c r="BV115" s="661"/>
      <c r="BW115" s="661"/>
      <c r="BX115" s="661"/>
      <c r="BY115" s="661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0</v>
      </c>
      <c r="DO115" s="836">
        <f t="shared" ref="DO115:DO120" si="187">COUNT(BD115:BT115)</f>
        <v>1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2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2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2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2"/>
      <c r="BV116" s="288"/>
      <c r="BW116" s="288"/>
      <c r="BX116" s="288"/>
      <c r="BY116" s="288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0</v>
      </c>
      <c r="DO116" s="836">
        <f t="shared" si="187"/>
        <v>1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2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2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2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2"/>
      <c r="BV117" s="288"/>
      <c r="BW117" s="288"/>
      <c r="BX117" s="288"/>
      <c r="BY117" s="288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0</v>
      </c>
      <c r="DO117" s="836">
        <f t="shared" si="187"/>
        <v>1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2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2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2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2"/>
      <c r="BV118" s="288"/>
      <c r="BW118" s="288"/>
      <c r="BX118" s="288"/>
      <c r="BY118" s="288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0</v>
      </c>
      <c r="DO118" s="836">
        <f t="shared" si="187"/>
        <v>1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318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 t="str">
        <f t="shared" ref="AL119:BB119" si="190">IF(AL116="","",AL115*AL116*AL117*AL118)</f>
        <v/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>
        <f t="shared" si="191"/>
        <v>4800</v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1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0</v>
      </c>
      <c r="DO119" s="836">
        <f t="shared" si="187"/>
        <v>1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457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0</v>
      </c>
      <c r="Y120" s="891">
        <f t="shared" si="193"/>
        <v>0</v>
      </c>
      <c r="Z120" s="891">
        <f t="shared" si="193"/>
        <v>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0</v>
      </c>
      <c r="AM120" s="891">
        <f t="shared" si="194"/>
        <v>0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4800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0</v>
      </c>
      <c r="CB120" s="878">
        <f t="shared" si="163"/>
        <v>0</v>
      </c>
      <c r="CC120" s="879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2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0" t="s">
        <v>291</v>
      </c>
      <c r="AG121" s="439"/>
      <c r="AH121" s="439"/>
      <c r="AI121" s="439"/>
      <c r="AJ121" s="439"/>
      <c r="AK121" s="872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2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2"/>
      <c r="BV121" s="439"/>
      <c r="BW121" s="439"/>
      <c r="BX121" s="439"/>
      <c r="BY121" s="439"/>
      <c r="BZ121" s="893"/>
      <c r="CA121" s="893"/>
      <c r="CB121" s="893"/>
      <c r="CC121" s="894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5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5"/>
      <c r="DL121" s="896"/>
      <c r="DM121" s="896"/>
      <c r="DN121" s="896"/>
      <c r="DO121" s="895"/>
      <c r="DP121" s="439"/>
      <c r="DQ121" s="439"/>
      <c r="DR121" s="439"/>
      <c r="DS121" s="439"/>
      <c r="DT121" s="439"/>
      <c r="DU121" s="439"/>
      <c r="DV121" s="439"/>
      <c r="DW121" s="895"/>
      <c r="DX121" s="439"/>
      <c r="DY121" s="61"/>
    </row>
    <row r="122" spans="1:131" ht="12.75" customHeight="1">
      <c r="A122" s="874" t="s">
        <v>458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459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2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2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2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2"/>
      <c r="BV123" s="661"/>
      <c r="BW123" s="661"/>
      <c r="BX123" s="661"/>
      <c r="BY123" s="661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2"/>
      <c r="T124" s="661"/>
      <c r="U124" s="661"/>
      <c r="V124" s="661"/>
      <c r="W124" s="661"/>
      <c r="X124" s="661"/>
      <c r="Y124" s="661"/>
      <c r="Z124" s="661"/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2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2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2"/>
      <c r="BV124" s="661"/>
      <c r="BW124" s="661"/>
      <c r="BX124" s="661"/>
      <c r="BY124" s="661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0">
        <f>COUNT(B124:R124)</f>
        <v>0</v>
      </c>
      <c r="DM124" s="835">
        <f>COUNT(T124:AJ124)</f>
        <v>0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2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2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2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2"/>
      <c r="BV125" s="288"/>
      <c r="BW125" s="288"/>
      <c r="BX125" s="288"/>
      <c r="BY125" s="288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0">
        <f>COUNT(B125:R125)</f>
        <v>0</v>
      </c>
      <c r="DM125" s="835">
        <f>COUNT(T125:AJ125)</f>
        <v>0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2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2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2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2"/>
      <c r="BV126" s="288"/>
      <c r="BW126" s="288"/>
      <c r="BX126" s="288"/>
      <c r="BY126" s="288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0">
        <f>COUNT(B126:R126)</f>
        <v>0</v>
      </c>
      <c r="DM126" s="835">
        <f>COUNT(T126:AJ126)</f>
        <v>0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2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2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2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2"/>
      <c r="BV127" s="288"/>
      <c r="BW127" s="288"/>
      <c r="BX127" s="288"/>
      <c r="BY127" s="288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0">
        <f>COUNT(B127:R127)</f>
        <v>0</v>
      </c>
      <c r="DM127" s="835">
        <f>COUNT(T127:AJ127)</f>
        <v>0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318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 t="str">
        <f t="shared" si="201"/>
        <v/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 t="str">
        <f t="shared" si="201"/>
        <v/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1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0">
        <f>COUNT(B128:R128)</f>
        <v>0</v>
      </c>
      <c r="DM128" s="835">
        <f>COUNT(T128:AJ128)</f>
        <v>0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460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2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2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2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2"/>
      <c r="BV129" s="661"/>
      <c r="BW129" s="661"/>
      <c r="BX129" s="661"/>
      <c r="BY129" s="288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2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2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2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2"/>
      <c r="BV130" s="661"/>
      <c r="BW130" s="661"/>
      <c r="BX130" s="661"/>
      <c r="BY130" s="288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2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2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2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2"/>
      <c r="BV131" s="288"/>
      <c r="BW131" s="288"/>
      <c r="BX131" s="288"/>
      <c r="BY131" s="288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2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2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2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2"/>
      <c r="BV132" s="288"/>
      <c r="BW132" s="288"/>
      <c r="BX132" s="288"/>
      <c r="BY132" s="288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2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2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2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2"/>
      <c r="BV133" s="288"/>
      <c r="BW133" s="288"/>
      <c r="BX133" s="288"/>
      <c r="BY133" s="288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318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 t="str">
        <f t="shared" si="208"/>
        <v/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 t="str">
        <f t="shared" si="209"/>
        <v/>
      </c>
      <c r="Z134" s="884" t="str">
        <f t="shared" si="209"/>
        <v/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 t="str">
        <f t="shared" si="210"/>
        <v/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1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2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2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2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2"/>
      <c r="BV135" s="661"/>
      <c r="BW135" s="661"/>
      <c r="BX135" s="661"/>
      <c r="BY135" s="288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2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2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2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2"/>
      <c r="BV136" s="661"/>
      <c r="BW136" s="661"/>
      <c r="BX136" s="661"/>
      <c r="BY136" s="288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2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2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2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2"/>
      <c r="BV137" s="288"/>
      <c r="BW137" s="288"/>
      <c r="BX137" s="288"/>
      <c r="BY137" s="288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2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2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2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2"/>
      <c r="BV138" s="288"/>
      <c r="BW138" s="288"/>
      <c r="BX138" s="288"/>
      <c r="BY138" s="288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2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2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2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2"/>
      <c r="BV139" s="288"/>
      <c r="BW139" s="288"/>
      <c r="BX139" s="288"/>
      <c r="BY139" s="288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318</v>
      </c>
      <c r="B140" s="884" t="str">
        <f t="shared" ref="B140:R140" si="216">IF(B137="","",B136*B137*B138*B139)</f>
        <v/>
      </c>
      <c r="C140" s="884" t="str">
        <f t="shared" si="216"/>
        <v/>
      </c>
      <c r="D140" s="884" t="str">
        <f t="shared" si="216"/>
        <v/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1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462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2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2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2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2"/>
      <c r="BV141" s="661"/>
      <c r="BW141" s="661"/>
      <c r="BX141" s="661"/>
      <c r="BY141" s="661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2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2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2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2"/>
      <c r="BV142" s="661"/>
      <c r="BW142" s="661"/>
      <c r="BX142" s="661"/>
      <c r="BY142" s="661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2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2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2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2"/>
      <c r="BV143" s="288"/>
      <c r="BW143" s="288"/>
      <c r="BX143" s="288"/>
      <c r="BY143" s="288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2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2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2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2"/>
      <c r="BV144" s="288"/>
      <c r="BW144" s="288"/>
      <c r="BX144" s="288"/>
      <c r="BY144" s="288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2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2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2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2"/>
      <c r="BV145" s="288"/>
      <c r="BW145" s="288"/>
      <c r="BX145" s="288"/>
      <c r="BY145" s="288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318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 t="str">
        <f t="shared" si="226"/>
        <v/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1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446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2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2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2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2"/>
      <c r="BV147" s="661"/>
      <c r="BW147" s="661"/>
      <c r="BX147" s="661"/>
      <c r="BY147" s="288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301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2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2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2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2"/>
      <c r="BV148" s="661"/>
      <c r="BW148" s="661"/>
      <c r="BX148" s="661"/>
      <c r="BY148" s="288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2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2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2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2"/>
      <c r="BV149" s="288"/>
      <c r="BW149" s="288"/>
      <c r="BX149" s="288"/>
      <c r="BY149" s="288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2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2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2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2"/>
      <c r="BV150" s="288"/>
      <c r="BW150" s="288"/>
      <c r="BX150" s="288"/>
      <c r="BY150" s="288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2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2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2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2"/>
      <c r="BV151" s="288"/>
      <c r="BW151" s="288"/>
      <c r="BX151" s="288"/>
      <c r="BY151" s="288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318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1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463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0</v>
      </c>
      <c r="Y153" s="891">
        <f t="shared" si="260"/>
        <v>0</v>
      </c>
      <c r="Z153" s="891">
        <f t="shared" si="260"/>
        <v>0</v>
      </c>
      <c r="AA153" s="891">
        <f t="shared" si="260"/>
        <v>0</v>
      </c>
      <c r="AB153" s="891">
        <f t="shared" si="260"/>
        <v>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0</v>
      </c>
      <c r="CA153" s="878">
        <f t="shared" si="229"/>
        <v>0</v>
      </c>
      <c r="CB153" s="878">
        <f t="shared" si="230"/>
        <v>0</v>
      </c>
      <c r="CC153" s="879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2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2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2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2"/>
      <c r="BV154" s="439"/>
      <c r="BW154" s="439"/>
      <c r="BX154" s="439"/>
      <c r="BY154" s="439"/>
      <c r="BZ154" s="893"/>
      <c r="CA154" s="893"/>
      <c r="CB154" s="893"/>
      <c r="CC154" s="894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5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5"/>
      <c r="DL154" s="896"/>
      <c r="DM154" s="896"/>
      <c r="DN154" s="896"/>
      <c r="DO154" s="895"/>
      <c r="DP154" s="439"/>
      <c r="DQ154" s="439"/>
      <c r="DR154" s="439"/>
      <c r="DS154" s="439"/>
      <c r="DT154" s="439"/>
      <c r="DU154" s="439"/>
      <c r="DV154" s="439"/>
      <c r="DW154" s="895"/>
      <c r="DX154" s="439"/>
      <c r="DY154" s="61"/>
    </row>
    <row r="155" spans="1:131" ht="12.75" customHeight="1">
      <c r="A155" s="874" t="s">
        <v>464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465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2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2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2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2"/>
      <c r="BV156" s="661"/>
      <c r="BW156" s="661"/>
      <c r="BX156" s="661"/>
      <c r="BY156" s="661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2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2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2"/>
      <c r="BD157" s="661">
        <v>1</v>
      </c>
      <c r="BE157" s="661">
        <v>1</v>
      </c>
      <c r="BF157" s="661">
        <v>1</v>
      </c>
      <c r="BG157" s="661">
        <v>1</v>
      </c>
      <c r="BH157" s="661">
        <v>1</v>
      </c>
      <c r="BI157" s="661">
        <v>1</v>
      </c>
      <c r="BJ157" s="661">
        <v>1</v>
      </c>
      <c r="BK157" s="661">
        <v>1</v>
      </c>
      <c r="BL157" s="661">
        <v>1</v>
      </c>
      <c r="BM157" s="661">
        <v>1</v>
      </c>
      <c r="BN157" s="661">
        <v>1</v>
      </c>
      <c r="BO157" s="661"/>
      <c r="BP157" s="661"/>
      <c r="BQ157" s="661"/>
      <c r="BR157" s="661"/>
      <c r="BS157" s="661"/>
      <c r="BT157" s="661"/>
      <c r="BU157" s="872"/>
      <c r="BV157" s="661"/>
      <c r="BW157" s="661"/>
      <c r="BX157" s="661"/>
      <c r="BY157" s="661">
        <v>1</v>
      </c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11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2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2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2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2"/>
      <c r="BV158" s="288"/>
      <c r="BW158" s="288"/>
      <c r="BX158" s="288"/>
      <c r="BY158" s="288">
        <v>4</v>
      </c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11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2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2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2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2"/>
      <c r="BV159" s="288"/>
      <c r="BW159" s="288"/>
      <c r="BX159" s="288"/>
      <c r="BY159" s="288">
        <v>12</v>
      </c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11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2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2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2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2"/>
      <c r="BV160" s="288"/>
      <c r="BW160" s="288"/>
      <c r="BX160" s="288"/>
      <c r="BY160" s="288">
        <v>600</v>
      </c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11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318</v>
      </c>
      <c r="B161" s="884" t="str">
        <f t="shared" ref="B161:R161" si="267">IF(B158="","",B157*B158*B159*B160)</f>
        <v/>
      </c>
      <c r="C161" s="884" t="str">
        <f t="shared" si="267"/>
        <v/>
      </c>
      <c r="D161" s="884" t="str">
        <f t="shared" si="267"/>
        <v/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 t="str">
        <f t="shared" si="269"/>
        <v/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>
        <f t="shared" ref="BD161:BT161" si="270">IF(BD158="","",BD157*BD158*BD159*BD160)</f>
        <v>24000</v>
      </c>
      <c r="BE161" s="884">
        <f t="shared" si="270"/>
        <v>36000</v>
      </c>
      <c r="BF161" s="884">
        <f t="shared" si="270"/>
        <v>28800</v>
      </c>
      <c r="BG161" s="884">
        <f t="shared" si="270"/>
        <v>36000</v>
      </c>
      <c r="BH161" s="884">
        <f t="shared" si="270"/>
        <v>18000</v>
      </c>
      <c r="BI161" s="884">
        <f t="shared" si="270"/>
        <v>33000</v>
      </c>
      <c r="BJ161" s="884">
        <f t="shared" si="270"/>
        <v>24000</v>
      </c>
      <c r="BK161" s="884">
        <f t="shared" si="270"/>
        <v>28800</v>
      </c>
      <c r="BL161" s="884">
        <f t="shared" si="270"/>
        <v>21600</v>
      </c>
      <c r="BM161" s="884">
        <f t="shared" si="270"/>
        <v>28800</v>
      </c>
      <c r="BN161" s="884">
        <f t="shared" si="270"/>
        <v>45000</v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1">
        <f>IF(BY158="","",BY157*BY158*BY159*BY160)</f>
        <v>28800</v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11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466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2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2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2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2"/>
      <c r="BV162" s="661"/>
      <c r="BW162" s="661"/>
      <c r="BX162" s="661"/>
      <c r="BY162" s="288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2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2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2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2"/>
      <c r="BV163" s="661"/>
      <c r="BW163" s="661"/>
      <c r="BX163" s="661"/>
      <c r="BY163" s="288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2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2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2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2"/>
      <c r="BV164" s="288"/>
      <c r="BW164" s="288"/>
      <c r="BX164" s="288"/>
      <c r="BY164" s="288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2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2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2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2"/>
      <c r="BV165" s="288"/>
      <c r="BW165" s="288"/>
      <c r="BX165" s="288"/>
      <c r="BY165" s="288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2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2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2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2"/>
      <c r="BV166" s="288"/>
      <c r="BW166" s="288"/>
      <c r="BX166" s="288"/>
      <c r="BY166" s="288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318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1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467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2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2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2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2"/>
      <c r="BV168" s="661"/>
      <c r="BW168" s="661"/>
      <c r="BX168" s="661"/>
      <c r="BY168" s="288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301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2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2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2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2"/>
      <c r="BV169" s="661"/>
      <c r="BW169" s="661"/>
      <c r="BX169" s="661"/>
      <c r="BY169" s="288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2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2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2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2"/>
      <c r="BV170" s="288"/>
      <c r="BW170" s="288"/>
      <c r="BX170" s="288"/>
      <c r="BY170" s="288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2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2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2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2"/>
      <c r="BV171" s="288"/>
      <c r="BW171" s="288"/>
      <c r="BX171" s="288"/>
      <c r="BY171" s="288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2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2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2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2"/>
      <c r="BV172" s="288"/>
      <c r="BW172" s="288"/>
      <c r="BX172" s="288"/>
      <c r="BY172" s="288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318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 t="str">
        <f t="shared" si="284"/>
        <v/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 t="str">
        <f t="shared" si="286"/>
        <v/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1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446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2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2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2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2"/>
      <c r="BV174" s="661"/>
      <c r="BW174" s="661"/>
      <c r="BX174" s="661"/>
      <c r="BY174" s="661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301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2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2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2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2"/>
      <c r="BV175" s="661"/>
      <c r="BW175" s="661"/>
      <c r="BX175" s="661"/>
      <c r="BY175" s="661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2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2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2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2"/>
      <c r="BV176" s="288"/>
      <c r="BW176" s="288"/>
      <c r="BX176" s="288"/>
      <c r="BY176" s="288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2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2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2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2"/>
      <c r="BV177" s="288"/>
      <c r="BW177" s="288"/>
      <c r="BX177" s="288"/>
      <c r="BY177" s="288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2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2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2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2"/>
      <c r="BV178" s="288"/>
      <c r="BW178" s="288"/>
      <c r="BX178" s="288"/>
      <c r="BY178" s="288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318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1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446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2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2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2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2"/>
      <c r="BV180" s="661"/>
      <c r="BW180" s="661"/>
      <c r="BX180" s="661"/>
      <c r="BY180" s="288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2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2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2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2"/>
      <c r="BV181" s="661"/>
      <c r="BW181" s="661"/>
      <c r="BX181" s="661"/>
      <c r="BY181" s="288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2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2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2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2"/>
      <c r="BV182" s="288"/>
      <c r="BW182" s="288"/>
      <c r="BX182" s="288"/>
      <c r="BY182" s="288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2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2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2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2"/>
      <c r="BV183" s="288"/>
      <c r="BW183" s="288"/>
      <c r="BX183" s="288"/>
      <c r="BY183" s="288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2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2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2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2"/>
      <c r="BV184" s="288"/>
      <c r="BW184" s="288"/>
      <c r="BX184" s="288"/>
      <c r="BY184" s="288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318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1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468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2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2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2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2"/>
      <c r="BV186" s="661"/>
      <c r="BW186" s="661"/>
      <c r="BX186" s="661"/>
      <c r="BY186" s="288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2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2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2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2"/>
      <c r="BV187" s="661"/>
      <c r="BW187" s="661"/>
      <c r="BX187" s="661"/>
      <c r="BY187" s="288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2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2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2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2"/>
      <c r="BV188" s="288"/>
      <c r="BW188" s="288"/>
      <c r="BX188" s="288"/>
      <c r="BY188" s="288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2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2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2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2"/>
      <c r="BV189" s="288"/>
      <c r="BW189" s="288"/>
      <c r="BX189" s="288"/>
      <c r="BY189" s="288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2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2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2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2"/>
      <c r="BV190" s="288"/>
      <c r="BW190" s="288"/>
      <c r="BX190" s="288"/>
      <c r="BY190" s="288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318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1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2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2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2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2"/>
      <c r="BV192" s="661"/>
      <c r="BW192" s="661"/>
      <c r="BX192" s="661"/>
      <c r="BY192" s="661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301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2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2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2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2"/>
      <c r="BV193" s="661"/>
      <c r="BW193" s="661"/>
      <c r="BX193" s="661"/>
      <c r="BY193" s="661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2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2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2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2"/>
      <c r="BV194" s="288"/>
      <c r="BW194" s="288"/>
      <c r="BX194" s="288"/>
      <c r="BY194" s="288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2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2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2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2"/>
      <c r="BV195" s="288"/>
      <c r="BW195" s="288"/>
      <c r="BX195" s="288"/>
      <c r="BY195" s="288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2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2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2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2"/>
      <c r="BV196" s="288"/>
      <c r="BW196" s="288"/>
      <c r="BX196" s="288"/>
      <c r="BY196" s="288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318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1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2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2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2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2"/>
      <c r="BV198" s="661"/>
      <c r="BW198" s="661"/>
      <c r="BX198" s="661"/>
      <c r="BY198" s="661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2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2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2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2"/>
      <c r="BV199" s="661"/>
      <c r="BW199" s="661"/>
      <c r="BX199" s="661"/>
      <c r="BY199" s="661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2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2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2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2"/>
      <c r="BV200" s="288"/>
      <c r="BW200" s="288"/>
      <c r="BX200" s="288"/>
      <c r="BY200" s="288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2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2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2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2"/>
      <c r="BV201" s="288"/>
      <c r="BW201" s="288"/>
      <c r="BX201" s="288"/>
      <c r="BY201" s="288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2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2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2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2"/>
      <c r="BV202" s="288"/>
      <c r="BW202" s="288"/>
      <c r="BX202" s="288"/>
      <c r="BY202" s="288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318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1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469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2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2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2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2"/>
      <c r="BV204" s="661"/>
      <c r="BW204" s="661"/>
      <c r="BX204" s="661"/>
      <c r="BY204" s="661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2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2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2"/>
      <c r="BD205" s="661">
        <v>1</v>
      </c>
      <c r="BE205" s="901"/>
      <c r="BF205" s="901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2"/>
      <c r="BV205" s="661"/>
      <c r="BW205" s="661"/>
      <c r="BX205" s="661"/>
      <c r="BY205" s="661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1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2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2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2"/>
      <c r="BD206" s="288">
        <v>20</v>
      </c>
      <c r="BE206" s="901"/>
      <c r="BF206" s="901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2"/>
      <c r="BV206" s="288"/>
      <c r="BW206" s="288"/>
      <c r="BX206" s="288"/>
      <c r="BY206" s="288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1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2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2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2"/>
      <c r="BD207" s="288">
        <v>4</v>
      </c>
      <c r="BE207" s="901"/>
      <c r="BF207" s="901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2"/>
      <c r="BV207" s="288"/>
      <c r="BW207" s="288"/>
      <c r="BX207" s="288"/>
      <c r="BY207" s="288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1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2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2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2"/>
      <c r="BD208" s="288">
        <v>600</v>
      </c>
      <c r="BE208" s="901"/>
      <c r="BF208" s="901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2"/>
      <c r="BV208" s="288"/>
      <c r="BW208" s="288"/>
      <c r="BX208" s="288"/>
      <c r="BY208" s="288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1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318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>
        <f t="shared" ref="BD209:BT209" si="358">IF(BD206="","",BD205*BD206*BD207*BD208)</f>
        <v>48000</v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1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1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470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0</v>
      </c>
      <c r="AR210" s="891">
        <f t="shared" si="361"/>
        <v>0</v>
      </c>
      <c r="AS210" s="891">
        <f t="shared" si="361"/>
        <v>0</v>
      </c>
      <c r="AT210" s="891">
        <f t="shared" si="361"/>
        <v>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72000</v>
      </c>
      <c r="BE210" s="891">
        <f t="shared" si="362"/>
        <v>36000</v>
      </c>
      <c r="BF210" s="891">
        <f t="shared" si="362"/>
        <v>28800</v>
      </c>
      <c r="BG210" s="891">
        <f t="shared" si="362"/>
        <v>36000</v>
      </c>
      <c r="BH210" s="891">
        <f t="shared" si="362"/>
        <v>18000</v>
      </c>
      <c r="BI210" s="891">
        <f t="shared" si="362"/>
        <v>33000</v>
      </c>
      <c r="BJ210" s="891">
        <f t="shared" si="362"/>
        <v>24000</v>
      </c>
      <c r="BK210" s="891">
        <f t="shared" si="362"/>
        <v>28800</v>
      </c>
      <c r="BL210" s="891">
        <f t="shared" si="362"/>
        <v>21600</v>
      </c>
      <c r="BM210" s="891">
        <f t="shared" si="362"/>
        <v>28800</v>
      </c>
      <c r="BN210" s="891">
        <f t="shared" si="362"/>
        <v>45000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28800</v>
      </c>
      <c r="BZ210" s="878">
        <f t="shared" si="328"/>
        <v>0</v>
      </c>
      <c r="CA210" s="878">
        <f t="shared" si="329"/>
        <v>0</v>
      </c>
      <c r="CB210" s="878">
        <f t="shared" si="330"/>
        <v>0</v>
      </c>
      <c r="CC210" s="879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2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2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2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2"/>
      <c r="BV211" s="439"/>
      <c r="BW211" s="439"/>
      <c r="BX211" s="439"/>
      <c r="BY211" s="439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471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472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2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2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2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2"/>
      <c r="BV213" s="661"/>
      <c r="BW213" s="661"/>
      <c r="BX213" s="661"/>
      <c r="BY213" s="661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2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2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2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2"/>
      <c r="BV214" s="661"/>
      <c r="BW214" s="661"/>
      <c r="BX214" s="661"/>
      <c r="BY214" s="661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2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2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2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2"/>
      <c r="BV215" s="288"/>
      <c r="BW215" s="288"/>
      <c r="BX215" s="288"/>
      <c r="BY215" s="288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2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2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2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2"/>
      <c r="BV216" s="288"/>
      <c r="BW216" s="288"/>
      <c r="BX216" s="288"/>
      <c r="BY216" s="288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2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2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2"/>
      <c r="BD217" s="288"/>
      <c r="BE217" s="907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2"/>
      <c r="BV217" s="288"/>
      <c r="BW217" s="288"/>
      <c r="BX217" s="288"/>
      <c r="BY217" s="288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318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1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958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2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2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2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2"/>
      <c r="BV219" s="661"/>
      <c r="BW219" s="661"/>
      <c r="BX219" s="661"/>
      <c r="BY219" s="661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2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2"/>
      <c r="AL220" s="661">
        <v>1</v>
      </c>
      <c r="AM220" s="661"/>
      <c r="AN220" s="661"/>
      <c r="AO220" s="661">
        <v>1</v>
      </c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2"/>
      <c r="BD220" s="661">
        <v>1</v>
      </c>
      <c r="BE220" s="661">
        <v>2</v>
      </c>
      <c r="BF220" s="661">
        <v>1</v>
      </c>
      <c r="BG220" s="661">
        <v>1</v>
      </c>
      <c r="BH220" s="661">
        <v>1</v>
      </c>
      <c r="BI220" s="661">
        <v>1</v>
      </c>
      <c r="BJ220" s="661">
        <v>1</v>
      </c>
      <c r="BK220" s="661">
        <v>1</v>
      </c>
      <c r="BL220" s="661">
        <v>1</v>
      </c>
      <c r="BM220" s="661">
        <v>1</v>
      </c>
      <c r="BN220" s="661">
        <v>1</v>
      </c>
      <c r="BO220" s="661"/>
      <c r="BP220" s="661"/>
      <c r="BQ220" s="661"/>
      <c r="BR220" s="661"/>
      <c r="BS220" s="661"/>
      <c r="BT220" s="661"/>
      <c r="BU220" s="872"/>
      <c r="BV220" s="661"/>
      <c r="BW220" s="661"/>
      <c r="BX220" s="661"/>
      <c r="BY220" s="661">
        <v>1</v>
      </c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2</v>
      </c>
      <c r="DO220" s="836">
        <f>COUNT(BD220:BT220)</f>
        <v>11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2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2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2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61"/>
      <c r="BP221" s="288"/>
      <c r="BQ221" s="661"/>
      <c r="BR221" s="288"/>
      <c r="BS221" s="288"/>
      <c r="BT221" s="661"/>
      <c r="BU221" s="872"/>
      <c r="BV221" s="288"/>
      <c r="BW221" s="288"/>
      <c r="BX221" s="288"/>
      <c r="BY221" s="288">
        <v>30</v>
      </c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2</v>
      </c>
      <c r="DO221" s="836">
        <f>COUNT(BD221:BT221)</f>
        <v>10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2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2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2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61"/>
      <c r="BP222" s="288"/>
      <c r="BQ222" s="661"/>
      <c r="BR222" s="288"/>
      <c r="BS222" s="288"/>
      <c r="BT222" s="661"/>
      <c r="BU222" s="872"/>
      <c r="BV222" s="288"/>
      <c r="BW222" s="288"/>
      <c r="BX222" s="288"/>
      <c r="BY222" s="288">
        <v>12</v>
      </c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2</v>
      </c>
      <c r="DO222" s="836">
        <f>COUNT(BD222:BT222)</f>
        <v>8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2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2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2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61"/>
      <c r="BP223" s="288"/>
      <c r="BQ223" s="661"/>
      <c r="BR223" s="288"/>
      <c r="BS223" s="288"/>
      <c r="BT223" s="661"/>
      <c r="BU223" s="872"/>
      <c r="BV223" s="288"/>
      <c r="BW223" s="288"/>
      <c r="BX223" s="288"/>
      <c r="BY223" s="288">
        <v>20</v>
      </c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2</v>
      </c>
      <c r="DO223" s="836">
        <f>COUNT(BD223:BT223)</f>
        <v>8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318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 t="shared" si="376"/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>
        <f t="shared" ref="AL224:BB224" si="377">IF(AL221="","",AL220*AL221*AL222*AL223)</f>
        <v>8000</v>
      </c>
      <c r="AM224" s="884" t="str">
        <f t="shared" si="377"/>
        <v/>
      </c>
      <c r="AN224" s="884" t="str">
        <f t="shared" si="377"/>
        <v/>
      </c>
      <c r="AO224" s="884">
        <f t="shared" si="377"/>
        <v>2304</v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>
        <f t="shared" si="378"/>
        <v>1200</v>
      </c>
      <c r="BF224" s="884">
        <f t="shared" si="378"/>
        <v>7200</v>
      </c>
      <c r="BG224" s="884">
        <f t="shared" si="378"/>
        <v>5400</v>
      </c>
      <c r="BH224" s="884">
        <f t="shared" si="378"/>
        <v>3600</v>
      </c>
      <c r="BI224" s="884">
        <f t="shared" si="378"/>
        <v>4320</v>
      </c>
      <c r="BJ224" s="884">
        <f t="shared" si="378"/>
        <v>4320</v>
      </c>
      <c r="BK224" s="884">
        <f t="shared" si="378"/>
        <v>7200</v>
      </c>
      <c r="BL224" s="884">
        <f t="shared" si="378"/>
        <v>6480</v>
      </c>
      <c r="BM224" s="884">
        <f t="shared" si="378"/>
        <v>0</v>
      </c>
      <c r="BN224" s="884">
        <f t="shared" si="378"/>
        <v>0</v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1">
        <f>IF(BY221="","",BY220*BY221*BY222*BY223)</f>
        <v>7200</v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2</v>
      </c>
      <c r="DO224" s="836">
        <f>COUNT(BD224:BT224)</f>
        <v>10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2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2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2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2"/>
      <c r="BV225" s="661"/>
      <c r="BW225" s="661"/>
      <c r="BX225" s="661"/>
      <c r="BY225" s="661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2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2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2"/>
      <c r="BD226" s="661">
        <v>1</v>
      </c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2"/>
      <c r="BV226" s="661"/>
      <c r="BW226" s="661"/>
      <c r="BX226" s="661"/>
      <c r="BY226" s="661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1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2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2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2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2"/>
      <c r="BV227" s="288"/>
      <c r="BW227" s="288"/>
      <c r="BX227" s="288"/>
      <c r="BY227" s="288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1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2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2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2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2"/>
      <c r="BV228" s="288"/>
      <c r="BW228" s="288"/>
      <c r="BX228" s="288"/>
      <c r="BY228" s="288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1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2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2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2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2"/>
      <c r="BV229" s="288"/>
      <c r="BW229" s="288"/>
      <c r="BX229" s="288"/>
      <c r="BY229" s="288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1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318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>
        <f t="shared" ref="BD230:BT230" si="386">IF(BD227="","",BD226*BD227*BD228*BD229)</f>
        <v>14400</v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1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1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2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2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2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2"/>
      <c r="BV231" s="661"/>
      <c r="BW231" s="661"/>
      <c r="BX231" s="661"/>
      <c r="BY231" s="661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301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2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2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2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2"/>
      <c r="BV232" s="661"/>
      <c r="BW232" s="661"/>
      <c r="BX232" s="661"/>
      <c r="BY232" s="661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2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2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2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2"/>
      <c r="BV233" s="288"/>
      <c r="BW233" s="288"/>
      <c r="BX233" s="288"/>
      <c r="BY233" s="288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2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2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2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2"/>
      <c r="BV234" s="288"/>
      <c r="BW234" s="288"/>
      <c r="BX234" s="288"/>
      <c r="BY234" s="288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2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2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2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2"/>
      <c r="BV235" s="288"/>
      <c r="BW235" s="288"/>
      <c r="BX235" s="288"/>
      <c r="BY235" s="288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318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1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2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2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2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2"/>
      <c r="BV237" s="661"/>
      <c r="BW237" s="661"/>
      <c r="BX237" s="661"/>
      <c r="BY237" s="288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2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2"/>
      <c r="AL238" s="661"/>
      <c r="AM238" s="661"/>
      <c r="AN238" s="661"/>
      <c r="AO238" s="661"/>
      <c r="AP238" s="661"/>
      <c r="AQ238" s="661"/>
      <c r="AR238" s="661"/>
      <c r="AS238" s="661"/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2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2"/>
      <c r="BV238" s="661"/>
      <c r="BW238" s="661"/>
      <c r="BX238" s="661"/>
      <c r="BY238" s="288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2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2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2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2"/>
      <c r="BV239" s="288"/>
      <c r="BW239" s="288"/>
      <c r="BX239" s="288"/>
      <c r="BY239" s="288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2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2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2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2"/>
      <c r="BV240" s="288"/>
      <c r="BW240" s="288"/>
      <c r="BX240" s="288"/>
      <c r="BY240" s="288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2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2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2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2"/>
      <c r="BV241" s="288"/>
      <c r="BW241" s="288"/>
      <c r="BX241" s="288"/>
      <c r="BY241" s="288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318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1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925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2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2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2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2"/>
      <c r="BV243" s="661"/>
      <c r="BW243" s="661"/>
      <c r="BX243" s="661"/>
      <c r="BY243" s="661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2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2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2"/>
      <c r="BD244" s="661">
        <v>1</v>
      </c>
      <c r="BE244" s="661"/>
      <c r="BF244" s="661"/>
      <c r="BG244" s="661"/>
      <c r="BH244" s="661"/>
      <c r="BI244" s="661"/>
      <c r="BJ244" s="661"/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2"/>
      <c r="BV244" s="661"/>
      <c r="BW244" s="661"/>
      <c r="BX244" s="661"/>
      <c r="BY244" s="661"/>
      <c r="BZ244" s="878" t="str">
        <f t="shared" ref="BZ244:BZ249" si="403">IF(DL244&lt;3,"",(SUM(B244:R244)-MIN(B244:R244)-MAX(B244:R244))/(DL244-2))</f>
        <v/>
      </c>
      <c r="CA244" s="878" t="str">
        <f t="shared" ref="CA244:CA249" si="404">IF(DM244&lt;3,"",(SUM(T244:AJ244)-MIN(T244:AJ244)-MAX(T244:AJ244))/(DM244-2))</f>
        <v/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0</v>
      </c>
      <c r="DN244" s="835">
        <f t="shared" ref="DN244:DN249" si="428">COUNT(AL244:BB244)</f>
        <v>0</v>
      </c>
      <c r="DO244" s="836">
        <f t="shared" ref="DO244:DO249" si="429">COUNT(BD244:BT244)</f>
        <v>1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2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2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2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2"/>
      <c r="BV245" s="288"/>
      <c r="BW245" s="288"/>
      <c r="BX245" s="288"/>
      <c r="BY245" s="288"/>
      <c r="BZ245" s="878" t="str">
        <f t="shared" si="403"/>
        <v/>
      </c>
      <c r="CA245" s="878" t="str">
        <f t="shared" si="404"/>
        <v/>
      </c>
      <c r="CB245" s="878" t="str">
        <f t="shared" si="405"/>
        <v/>
      </c>
      <c r="CC245" s="879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0">
        <f t="shared" si="426"/>
        <v>0</v>
      </c>
      <c r="DM245" s="835">
        <f t="shared" si="427"/>
        <v>0</v>
      </c>
      <c r="DN245" s="835">
        <f t="shared" si="428"/>
        <v>0</v>
      </c>
      <c r="DO245" s="836">
        <f t="shared" si="429"/>
        <v>1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2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2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2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2"/>
      <c r="BV246" s="288"/>
      <c r="BW246" s="288"/>
      <c r="BX246" s="288"/>
      <c r="BY246" s="288"/>
      <c r="BZ246" s="878" t="str">
        <f t="shared" si="403"/>
        <v/>
      </c>
      <c r="CA246" s="878" t="str">
        <f t="shared" si="404"/>
        <v/>
      </c>
      <c r="CB246" s="878" t="str">
        <f t="shared" si="405"/>
        <v/>
      </c>
      <c r="CC246" s="879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0">
        <f t="shared" si="426"/>
        <v>0</v>
      </c>
      <c r="DM246" s="835">
        <f t="shared" si="427"/>
        <v>0</v>
      </c>
      <c r="DN246" s="835">
        <f t="shared" si="428"/>
        <v>0</v>
      </c>
      <c r="DO246" s="836">
        <f t="shared" si="429"/>
        <v>1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2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2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2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2"/>
      <c r="BV247" s="288"/>
      <c r="BW247" s="288"/>
      <c r="BX247" s="288"/>
      <c r="BY247" s="288"/>
      <c r="BZ247" s="878" t="str">
        <f t="shared" si="403"/>
        <v/>
      </c>
      <c r="CA247" s="878" t="str">
        <f t="shared" si="404"/>
        <v/>
      </c>
      <c r="CB247" s="878" t="str">
        <f t="shared" si="405"/>
        <v/>
      </c>
      <c r="CC247" s="879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0">
        <f t="shared" si="426"/>
        <v>0</v>
      </c>
      <c r="DM247" s="835">
        <f t="shared" si="427"/>
        <v>0</v>
      </c>
      <c r="DN247" s="835">
        <f t="shared" si="428"/>
        <v>0</v>
      </c>
      <c r="DO247" s="836">
        <f t="shared" si="429"/>
        <v>1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318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 t="str">
        <f t="shared" ref="T248:AJ248" si="431">IF(T245="","",T244*T245*T246*T247)</f>
        <v/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 t="str">
        <f t="shared" si="431"/>
        <v/>
      </c>
      <c r="AA248" s="884" t="str">
        <f t="shared" si="431"/>
        <v/>
      </c>
      <c r="AB248" s="884" t="str">
        <f t="shared" si="431"/>
        <v/>
      </c>
      <c r="AC248" s="884" t="str">
        <f t="shared" si="431"/>
        <v/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 t="str">
        <f t="shared" si="432"/>
        <v/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>
        <f t="shared" ref="BD248:BT248" si="433">IF(BD245="","",BD244*BD245*BD246*BD247)</f>
        <v>540</v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51" t="str">
        <f>IF(BY245="","",BY244*BY245*BY246*BY247)</f>
        <v/>
      </c>
      <c r="BZ248" s="878" t="str">
        <f t="shared" si="403"/>
        <v/>
      </c>
      <c r="CA248" s="878" t="str">
        <f t="shared" si="404"/>
        <v/>
      </c>
      <c r="CB248" s="878" t="str">
        <f t="shared" si="405"/>
        <v/>
      </c>
      <c r="CC248" s="879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0">
        <f t="shared" si="426"/>
        <v>0</v>
      </c>
      <c r="DM248" s="835">
        <f t="shared" si="427"/>
        <v>0</v>
      </c>
      <c r="DN248" s="835">
        <f t="shared" si="428"/>
        <v>0</v>
      </c>
      <c r="DO248" s="836">
        <f t="shared" si="429"/>
        <v>1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0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8000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2304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14940</v>
      </c>
      <c r="BE249" s="891">
        <f t="shared" ref="BE249" si="467">SUM(BE218,BE224,BE230,BE236,BE242,BE248)</f>
        <v>1200</v>
      </c>
      <c r="BF249" s="891">
        <f t="shared" ref="BF249" si="468">SUM(BF218,BF224,BF230,BF236,BF242,BF248)</f>
        <v>7200</v>
      </c>
      <c r="BG249" s="891">
        <f t="shared" ref="BG249" si="469">SUM(BG218,BG224,BG230,BG236,BG242,BG248)</f>
        <v>5400</v>
      </c>
      <c r="BH249" s="891">
        <f t="shared" ref="BH249" si="470">SUM(BH218,BH224,BH230,BH236,BH242,BH248)</f>
        <v>3600</v>
      </c>
      <c r="BI249" s="891">
        <f t="shared" ref="BI249" si="471">SUM(BI218,BI224,BI230,BI236,BI242,BI248)</f>
        <v>4320</v>
      </c>
      <c r="BJ249" s="891">
        <f t="shared" ref="BJ249" si="472">SUM(BJ218,BJ224,BJ230,BJ236,BJ242,BJ248)</f>
        <v>4320</v>
      </c>
      <c r="BK249" s="891">
        <f t="shared" ref="BK249" si="473">SUM(BK218,BK224,BK230,BK236,BK242,BK248)</f>
        <v>7200</v>
      </c>
      <c r="BL249" s="891">
        <f t="shared" ref="BL249" si="474">SUM(BL218,BL224,BL230,BL236,BL242,BL248)</f>
        <v>6480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7200</v>
      </c>
      <c r="BZ249" s="878">
        <f t="shared" si="403"/>
        <v>0</v>
      </c>
      <c r="CA249" s="878">
        <f t="shared" si="404"/>
        <v>0</v>
      </c>
      <c r="CB249" s="878">
        <f t="shared" si="405"/>
        <v>153.6</v>
      </c>
      <c r="CC249" s="879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2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2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2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2"/>
      <c r="BV250" s="439"/>
      <c r="BW250" s="439"/>
      <c r="BX250" s="439"/>
      <c r="BY250" s="439"/>
      <c r="BZ250" s="893"/>
      <c r="CA250" s="893"/>
      <c r="CB250" s="893"/>
      <c r="CC250" s="894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5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9"/>
      <c r="DM250" s="896"/>
      <c r="DN250" s="896"/>
      <c r="DO250" s="895"/>
      <c r="DP250" s="439"/>
      <c r="DQ250" s="439"/>
      <c r="DR250" s="439"/>
      <c r="DS250" s="439"/>
      <c r="DT250" s="439"/>
      <c r="DU250" s="439"/>
      <c r="DV250" s="439"/>
      <c r="DW250" s="895"/>
      <c r="DX250" s="439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5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9"/>
      <c r="DM251" s="896"/>
      <c r="DN251" s="896"/>
      <c r="DO251" s="895"/>
      <c r="DP251" s="439"/>
      <c r="DQ251" s="439"/>
      <c r="DR251" s="439"/>
      <c r="DS251" s="439"/>
      <c r="DT251" s="439"/>
      <c r="DU251" s="439"/>
      <c r="DV251" s="439"/>
      <c r="DW251" s="895"/>
      <c r="DX251" s="439"/>
      <c r="DY251" s="61"/>
    </row>
    <row r="252" spans="1:129" ht="12.75" customHeight="1">
      <c r="A252" s="876" t="s">
        <v>714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2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2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2"/>
      <c r="BD252" s="661">
        <v>1</v>
      </c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2"/>
      <c r="BV252" s="661"/>
      <c r="BW252" s="661"/>
      <c r="BX252" s="661"/>
      <c r="BY252" s="661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301</v>
      </c>
      <c r="B253" s="661"/>
      <c r="C253" s="661"/>
      <c r="D253" s="661"/>
      <c r="E253" s="661"/>
      <c r="F253" s="661"/>
      <c r="G253" s="661"/>
      <c r="H253" s="661"/>
      <c r="I253" s="775"/>
      <c r="J253" s="661"/>
      <c r="K253" s="288"/>
      <c r="L253" s="288"/>
      <c r="M253" s="288"/>
      <c r="N253" s="288"/>
      <c r="O253" s="288"/>
      <c r="P253" s="288"/>
      <c r="Q253" s="288"/>
      <c r="R253" s="288"/>
      <c r="S253" s="872"/>
      <c r="T253" s="661">
        <v>1</v>
      </c>
      <c r="U253" s="661">
        <v>1</v>
      </c>
      <c r="V253" s="661">
        <v>2</v>
      </c>
      <c r="W253" s="661">
        <v>1</v>
      </c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/>
      <c r="AF253" s="661"/>
      <c r="AG253" s="288"/>
      <c r="AH253" s="288"/>
      <c r="AI253" s="288"/>
      <c r="AJ253" s="661"/>
      <c r="AK253" s="872"/>
      <c r="AL253" s="661">
        <v>1</v>
      </c>
      <c r="AM253" s="661">
        <v>1</v>
      </c>
      <c r="AN253" s="661">
        <v>1</v>
      </c>
      <c r="AO253" s="661">
        <v>1</v>
      </c>
      <c r="AP253" s="661">
        <v>1</v>
      </c>
      <c r="AQ253" s="661">
        <v>1</v>
      </c>
      <c r="AR253" s="661">
        <v>1</v>
      </c>
      <c r="AS253" s="661">
        <v>1</v>
      </c>
      <c r="AT253" s="661">
        <v>1</v>
      </c>
      <c r="AU253" s="661">
        <v>1</v>
      </c>
      <c r="AV253" s="661">
        <v>2</v>
      </c>
      <c r="AW253" s="661"/>
      <c r="AX253" s="661"/>
      <c r="AY253" s="288"/>
      <c r="AZ253" s="288"/>
      <c r="BA253" s="288"/>
      <c r="BB253" s="288"/>
      <c r="BC253" s="872"/>
      <c r="BD253" s="661">
        <v>1</v>
      </c>
      <c r="BE253" s="661">
        <v>1</v>
      </c>
      <c r="BF253" s="661">
        <v>1</v>
      </c>
      <c r="BG253" s="661">
        <v>1</v>
      </c>
      <c r="BH253" s="661">
        <v>1</v>
      </c>
      <c r="BI253" s="661">
        <v>1</v>
      </c>
      <c r="BJ253" s="661">
        <v>1</v>
      </c>
      <c r="BK253" s="661">
        <v>1</v>
      </c>
      <c r="BL253" s="661">
        <v>1</v>
      </c>
      <c r="BM253" s="661">
        <v>1</v>
      </c>
      <c r="BN253" s="661">
        <v>2</v>
      </c>
      <c r="BO253" s="288"/>
      <c r="BP253" s="661"/>
      <c r="BQ253" s="288"/>
      <c r="BR253" s="661"/>
      <c r="BS253" s="288"/>
      <c r="BT253" s="288"/>
      <c r="BU253" s="872"/>
      <c r="BV253" s="661"/>
      <c r="BW253" s="661">
        <v>0.5</v>
      </c>
      <c r="BX253" s="661">
        <v>0.5</v>
      </c>
      <c r="BY253" s="661">
        <v>0.5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</v>
      </c>
      <c r="CC253" s="879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0">
        <f>COUNT(B253:R253)</f>
        <v>0</v>
      </c>
      <c r="DM253" s="835">
        <f>COUNT(T253:AJ253)</f>
        <v>11</v>
      </c>
      <c r="DN253" s="835">
        <f>COUNT(AL253:BB253)</f>
        <v>11</v>
      </c>
      <c r="DO253" s="836">
        <f>COUNT(BD253:BT253)</f>
        <v>11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2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2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2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0">
        <f>COUNT(B254:R254)</f>
        <v>0</v>
      </c>
      <c r="DM254" s="835">
        <f>COUNT(T254:AJ254)</f>
        <v>11</v>
      </c>
      <c r="DN254" s="835">
        <f>COUNT(AL254:BB254)</f>
        <v>11</v>
      </c>
      <c r="DO254" s="836">
        <f>COUNT(BD254:BT254)</f>
        <v>11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2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2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2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0">
        <f>COUNT(B255:R255)</f>
        <v>0</v>
      </c>
      <c r="DM255" s="835">
        <f>COUNT(T255:AJ255)</f>
        <v>11</v>
      </c>
      <c r="DN255" s="835">
        <f>COUNT(AL255:BB255)</f>
        <v>11</v>
      </c>
      <c r="DO255" s="836">
        <f>COUNT(BD255:BT255)</f>
        <v>11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2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2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2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2"/>
      <c r="BV256" s="603">
        <v>1270</v>
      </c>
      <c r="BW256" s="603">
        <v>1270</v>
      </c>
      <c r="BX256" s="603">
        <v>1270</v>
      </c>
      <c r="BY256" s="603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1420</v>
      </c>
      <c r="CB256" s="878">
        <f>IF(DN256&lt;3,"",(SUM(AL256:BB256)-MIN(AL256:BB256)-MAX(AL256:BB256))/(DN256-2))</f>
        <v>1420</v>
      </c>
      <c r="CC256" s="879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0">
        <f>COUNT(B256:R256)</f>
        <v>0</v>
      </c>
      <c r="DM256" s="835">
        <f>COUNT(T256:AJ256)</f>
        <v>11</v>
      </c>
      <c r="DN256" s="835">
        <f>COUNT(AL256:BB256)</f>
        <v>11</v>
      </c>
      <c r="DO256" s="836">
        <f>COUNT(BD256:BT256)</f>
        <v>11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318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>
        <f t="shared" ref="T257:AJ257" si="492">IF(T254="","",T253*T254*T255*T256)</f>
        <v>17040</v>
      </c>
      <c r="U257" s="884">
        <f t="shared" si="492"/>
        <v>17040</v>
      </c>
      <c r="V257" s="884">
        <f t="shared" si="492"/>
        <v>34080</v>
      </c>
      <c r="W257" s="884">
        <f t="shared" si="492"/>
        <v>17040</v>
      </c>
      <c r="X257" s="884">
        <f t="shared" si="492"/>
        <v>17040</v>
      </c>
      <c r="Y257" s="884">
        <f t="shared" si="492"/>
        <v>17040</v>
      </c>
      <c r="Z257" s="884">
        <f t="shared" si="492"/>
        <v>17040</v>
      </c>
      <c r="AA257" s="884">
        <f t="shared" si="492"/>
        <v>17040</v>
      </c>
      <c r="AB257" s="884">
        <f t="shared" si="492"/>
        <v>17040</v>
      </c>
      <c r="AC257" s="884">
        <f t="shared" si="492"/>
        <v>17040</v>
      </c>
      <c r="AD257" s="884">
        <f t="shared" si="492"/>
        <v>17040</v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17040</v>
      </c>
      <c r="AM257" s="884">
        <f t="shared" si="493"/>
        <v>17040</v>
      </c>
      <c r="AN257" s="884">
        <f t="shared" si="493"/>
        <v>17040</v>
      </c>
      <c r="AO257" s="884">
        <f t="shared" si="493"/>
        <v>17040</v>
      </c>
      <c r="AP257" s="884">
        <f t="shared" si="493"/>
        <v>17040</v>
      </c>
      <c r="AQ257" s="884">
        <f t="shared" si="493"/>
        <v>17040</v>
      </c>
      <c r="AR257" s="884">
        <f t="shared" si="493"/>
        <v>17040</v>
      </c>
      <c r="AS257" s="884">
        <f t="shared" si="493"/>
        <v>17040</v>
      </c>
      <c r="AT257" s="884">
        <f t="shared" si="493"/>
        <v>17040</v>
      </c>
      <c r="AU257" s="884">
        <f t="shared" si="493"/>
        <v>17040</v>
      </c>
      <c r="AV257" s="884">
        <f t="shared" si="493"/>
        <v>34080</v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>
        <f t="shared" ref="BD257:BT257" si="494">IF(BD254="","",BD253*BD254*BD255*BD256)</f>
        <v>17040</v>
      </c>
      <c r="BE257" s="884">
        <f t="shared" si="494"/>
        <v>17040</v>
      </c>
      <c r="BF257" s="884">
        <f t="shared" si="494"/>
        <v>17040</v>
      </c>
      <c r="BG257" s="884">
        <f t="shared" si="494"/>
        <v>17040</v>
      </c>
      <c r="BH257" s="884">
        <f t="shared" si="494"/>
        <v>17040</v>
      </c>
      <c r="BI257" s="884">
        <f t="shared" si="494"/>
        <v>17040</v>
      </c>
      <c r="BJ257" s="884">
        <f t="shared" si="494"/>
        <v>17040</v>
      </c>
      <c r="BK257" s="884">
        <f t="shared" si="494"/>
        <v>17040</v>
      </c>
      <c r="BL257" s="884">
        <f t="shared" si="494"/>
        <v>17040</v>
      </c>
      <c r="BM257" s="884">
        <f t="shared" si="494"/>
        <v>17040</v>
      </c>
      <c r="BN257" s="884">
        <f t="shared" si="494"/>
        <v>34080</v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0</v>
      </c>
      <c r="BW257" s="884">
        <f>IF(BW254="","",BW253*BW254*BW255*BW256)</f>
        <v>7620</v>
      </c>
      <c r="BX257" s="884">
        <f>IF(BX254="","",BX253*BX254*BX255*BX256)</f>
        <v>7620</v>
      </c>
      <c r="BY257" s="751">
        <f>IF(BY254="","",BY253*BY254*BY255*BY256)</f>
        <v>7620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17040</v>
      </c>
      <c r="CB257" s="878">
        <f>IF(DN257&lt;3,"",(SUM(AL257:BB257)-MIN(AL257:BB257)-MAX(AL257:BB257))/(DN257-2))</f>
        <v>17040</v>
      </c>
      <c r="CC257" s="879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0">
        <f>COUNT(B257:R257)</f>
        <v>0</v>
      </c>
      <c r="DM257" s="835">
        <f>COUNT(T257:AJ257)</f>
        <v>11</v>
      </c>
      <c r="DN257" s="835">
        <f>COUNT(AL257:BB257)</f>
        <v>11</v>
      </c>
      <c r="DO257" s="836">
        <f>COUNT(BD257:BT257)</f>
        <v>11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715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2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2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2"/>
      <c r="BD258" s="661"/>
      <c r="BE258" s="661"/>
      <c r="BF258" s="661"/>
      <c r="BG258" s="661"/>
      <c r="BH258" s="661"/>
      <c r="BI258" s="661"/>
      <c r="BJ258" s="661"/>
      <c r="BK258" s="661">
        <v>1</v>
      </c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2"/>
      <c r="BV258" s="661"/>
      <c r="BW258" s="661"/>
      <c r="BX258" s="661"/>
      <c r="BY258" s="661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301</v>
      </c>
      <c r="B259" s="661"/>
      <c r="C259" s="661"/>
      <c r="D259" s="661"/>
      <c r="E259" s="661"/>
      <c r="F259" s="661"/>
      <c r="G259" s="661"/>
      <c r="H259" s="661"/>
      <c r="I259" s="661"/>
      <c r="J259" s="661"/>
      <c r="K259" s="661"/>
      <c r="L259" s="661"/>
      <c r="M259" s="661"/>
      <c r="N259" s="661"/>
      <c r="O259" s="661"/>
      <c r="P259" s="288"/>
      <c r="Q259" s="288"/>
      <c r="R259" s="288"/>
      <c r="S259" s="872"/>
      <c r="T259" s="661">
        <v>2</v>
      </c>
      <c r="U259" s="661">
        <v>3</v>
      </c>
      <c r="V259" s="661">
        <v>3</v>
      </c>
      <c r="W259" s="661">
        <v>2</v>
      </c>
      <c r="X259" s="661">
        <v>3</v>
      </c>
      <c r="Y259" s="661">
        <v>2</v>
      </c>
      <c r="Z259" s="661">
        <v>3</v>
      </c>
      <c r="AA259" s="661">
        <v>3</v>
      </c>
      <c r="AB259" s="661">
        <v>2</v>
      </c>
      <c r="AC259" s="661">
        <v>2</v>
      </c>
      <c r="AD259" s="661">
        <v>3</v>
      </c>
      <c r="AE259" s="661"/>
      <c r="AF259" s="288"/>
      <c r="AG259" s="288"/>
      <c r="AH259" s="288"/>
      <c r="AI259" s="288"/>
      <c r="AJ259" s="288"/>
      <c r="AK259" s="872"/>
      <c r="AL259" s="661">
        <v>1</v>
      </c>
      <c r="AM259" s="661">
        <v>1</v>
      </c>
      <c r="AN259" s="661">
        <v>4</v>
      </c>
      <c r="AO259" s="661">
        <v>2</v>
      </c>
      <c r="AP259" s="661">
        <v>3</v>
      </c>
      <c r="AQ259" s="661">
        <v>2</v>
      </c>
      <c r="AR259" s="661">
        <v>4</v>
      </c>
      <c r="AS259" s="661">
        <v>4</v>
      </c>
      <c r="AT259" s="661">
        <v>1</v>
      </c>
      <c r="AU259" s="661">
        <v>1</v>
      </c>
      <c r="AV259" s="661">
        <v>2</v>
      </c>
      <c r="AW259" s="661"/>
      <c r="AX259" s="661"/>
      <c r="AY259" s="288"/>
      <c r="AZ259" s="661"/>
      <c r="BA259" s="288"/>
      <c r="BB259" s="288"/>
      <c r="BC259" s="872"/>
      <c r="BD259" s="661"/>
      <c r="BE259" s="661"/>
      <c r="BF259" s="661"/>
      <c r="BG259" s="661"/>
      <c r="BH259" s="661"/>
      <c r="BI259" s="661"/>
      <c r="BJ259" s="661"/>
      <c r="BK259" s="661">
        <v>1</v>
      </c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2"/>
      <c r="BV259" s="661"/>
      <c r="BW259" s="661">
        <v>3.5</v>
      </c>
      <c r="BX259" s="661">
        <v>3.5</v>
      </c>
      <c r="BY259" s="661"/>
      <c r="BZ259" s="878" t="str">
        <f>IF(DL259&lt;3,"",(SUM(B259:R259)-MIN(B259:R259)-MAX(B259:R259))/(DL259-2))</f>
        <v/>
      </c>
      <c r="CA259" s="878">
        <f>IF(DM259&lt;3,"",(SUM(T259:AJ259)-MIN(T259:AJ259)-MAX(T259:AJ259))/(DM259-2))</f>
        <v>2.5555555555555554</v>
      </c>
      <c r="CB259" s="878">
        <f>IF(DN259&lt;3,"",(SUM(AL259:BB259)-MIN(AL259:BB259)-MAX(AL259:BB259))/(DN259-2))</f>
        <v>2.2222222222222223</v>
      </c>
      <c r="CC259" s="879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0">
        <f>COUNT(B259:R259)</f>
        <v>0</v>
      </c>
      <c r="DM259" s="835">
        <f>COUNT(T259:AJ259)</f>
        <v>11</v>
      </c>
      <c r="DN259" s="835">
        <f>COUNT(AL259:BB259)</f>
        <v>11</v>
      </c>
      <c r="DO259" s="836">
        <f>COUNT(BD259:BT259)</f>
        <v>1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2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2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2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 t="str">
        <f>IF(DL260&lt;3,"",(SUM(B260:R260)-MIN(B260:R260)-MAX(B260:R260))/(DL260-2))</f>
        <v/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0">
        <f>COUNT(B260:R260)</f>
        <v>0</v>
      </c>
      <c r="DM260" s="835">
        <f>COUNT(T260:AJ260)</f>
        <v>11</v>
      </c>
      <c r="DN260" s="835">
        <f>COUNT(AL260:BB260)</f>
        <v>11</v>
      </c>
      <c r="DO260" s="836">
        <f>COUNT(BD260:BT260)</f>
        <v>1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2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2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2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 t="str">
        <f>IF(DL261&lt;3,"",(SUM(B261:R261)-MIN(B261:R261)-MAX(B261:R261))/(DL261-2))</f>
        <v/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0">
        <f>COUNT(B261:R261)</f>
        <v>0</v>
      </c>
      <c r="DM261" s="835">
        <f>COUNT(T261:AJ261)</f>
        <v>11</v>
      </c>
      <c r="DN261" s="835">
        <f>COUNT(AL261:BB261)</f>
        <v>11</v>
      </c>
      <c r="DO261" s="836">
        <f>COUNT(BD261:BT261)</f>
        <v>1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2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2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2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2"/>
      <c r="BV262" s="643">
        <v>300</v>
      </c>
      <c r="BW262" s="643">
        <v>300</v>
      </c>
      <c r="BX262" s="643">
        <v>300</v>
      </c>
      <c r="BY262" s="643">
        <v>300</v>
      </c>
      <c r="BZ262" s="878" t="str">
        <f>IF(DL262&lt;3,"",(SUM(B262:R262)-MIN(B262:R262)-MAX(B262:R262))/(DL262-2))</f>
        <v/>
      </c>
      <c r="CA262" s="878">
        <f>IF(DM262&lt;3,"",(SUM(T262:AJ262)-MIN(T262:AJ262)-MAX(T262:AJ262))/(DM262-2))</f>
        <v>330</v>
      </c>
      <c r="CB262" s="878">
        <f>IF(DN262&lt;3,"",(SUM(AL262:BB262)-MIN(AL262:BB262)-MAX(AL262:BB262))/(DN262-2))</f>
        <v>330</v>
      </c>
      <c r="CC262" s="879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0">
        <f>COUNT(B262:R262)</f>
        <v>0</v>
      </c>
      <c r="DM262" s="835">
        <f>COUNT(T262:AJ262)</f>
        <v>11</v>
      </c>
      <c r="DN262" s="835">
        <f>COUNT(AL262:BB262)</f>
        <v>11</v>
      </c>
      <c r="DO262" s="836">
        <f>COUNT(BD262:BT262)</f>
        <v>1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318</v>
      </c>
      <c r="B263" s="884" t="str">
        <f t="shared" ref="B263:R263" si="499">IF(B260="","",B259*B260*B261*B262)</f>
        <v/>
      </c>
      <c r="C263" s="884" t="str">
        <f t="shared" si="499"/>
        <v/>
      </c>
      <c r="D263" s="884" t="str">
        <f t="shared" si="499"/>
        <v/>
      </c>
      <c r="E263" s="884" t="str">
        <f t="shared" si="499"/>
        <v/>
      </c>
      <c r="F263" s="884" t="str">
        <f t="shared" si="499"/>
        <v/>
      </c>
      <c r="G263" s="884" t="str">
        <f t="shared" si="499"/>
        <v/>
      </c>
      <c r="H263" s="884" t="str">
        <f t="shared" si="499"/>
        <v/>
      </c>
      <c r="I263" s="884" t="str">
        <f t="shared" si="499"/>
        <v/>
      </c>
      <c r="J263" s="884" t="str">
        <f t="shared" si="499"/>
        <v/>
      </c>
      <c r="K263" s="884" t="str">
        <f t="shared" si="499"/>
        <v/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7920</v>
      </c>
      <c r="U263" s="884">
        <f t="shared" si="500"/>
        <v>11880</v>
      </c>
      <c r="V263" s="884">
        <f t="shared" si="500"/>
        <v>11880</v>
      </c>
      <c r="W263" s="884">
        <f t="shared" si="500"/>
        <v>7920</v>
      </c>
      <c r="X263" s="884">
        <f t="shared" si="500"/>
        <v>11880</v>
      </c>
      <c r="Y263" s="884">
        <f t="shared" si="500"/>
        <v>7920</v>
      </c>
      <c r="Z263" s="884">
        <f t="shared" si="500"/>
        <v>11880</v>
      </c>
      <c r="AA263" s="884">
        <f t="shared" si="500"/>
        <v>11880</v>
      </c>
      <c r="AB263" s="884">
        <f t="shared" si="500"/>
        <v>7920</v>
      </c>
      <c r="AC263" s="884">
        <f t="shared" si="500"/>
        <v>7920</v>
      </c>
      <c r="AD263" s="884">
        <f t="shared" si="500"/>
        <v>11880</v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>
        <f t="shared" ref="AL263:BB263" si="501">IF(AL260="","",AL259*AL260*AL261*AL262)</f>
        <v>3960</v>
      </c>
      <c r="AM263" s="884">
        <f t="shared" si="501"/>
        <v>3960</v>
      </c>
      <c r="AN263" s="884">
        <f t="shared" si="501"/>
        <v>15840</v>
      </c>
      <c r="AO263" s="884">
        <f t="shared" si="501"/>
        <v>7920</v>
      </c>
      <c r="AP263" s="884">
        <f t="shared" si="501"/>
        <v>11880</v>
      </c>
      <c r="AQ263" s="884">
        <f t="shared" si="501"/>
        <v>7920</v>
      </c>
      <c r="AR263" s="884">
        <f t="shared" si="501"/>
        <v>15840</v>
      </c>
      <c r="AS263" s="884">
        <f t="shared" si="501"/>
        <v>15840</v>
      </c>
      <c r="AT263" s="884">
        <f t="shared" si="501"/>
        <v>3960</v>
      </c>
      <c r="AU263" s="884">
        <f t="shared" si="501"/>
        <v>3960</v>
      </c>
      <c r="AV263" s="884">
        <f t="shared" si="501"/>
        <v>7920</v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>
        <f t="shared" si="502"/>
        <v>3960</v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0</v>
      </c>
      <c r="BW263" s="884">
        <f>IF(BW260="","",BW259*BW260*BW261*BW262)</f>
        <v>12600</v>
      </c>
      <c r="BX263" s="884">
        <f>IF(BX260="","",BX259*BX260*BX261*BX262)</f>
        <v>12600</v>
      </c>
      <c r="BY263" s="751">
        <f>IF(BY260="","",BY259*BY260*BY261*BY262)</f>
        <v>0</v>
      </c>
      <c r="BZ263" s="878" t="str">
        <f>IF(DL263&lt;3,"",(SUM(B263:R263)-MIN(B263:R263)-MAX(B263:R263))/(DL263-2))</f>
        <v/>
      </c>
      <c r="CA263" s="878">
        <f>IF(DM263&lt;3,"",(SUM(T263:AJ263)-MIN(T263:AJ263)-MAX(T263:AJ263))/(DM263-2))</f>
        <v>10120</v>
      </c>
      <c r="CB263" s="878">
        <f>IF(DN263&lt;3,"",(SUM(AL263:BB263)-MIN(AL263:BB263)-MAX(AL263:BB263))/(DN263-2))</f>
        <v>8800</v>
      </c>
      <c r="CC263" s="879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0">
        <f>COUNT(B263:R263)</f>
        <v>0</v>
      </c>
      <c r="DM263" s="835">
        <f>COUNT(T263:AJ263)</f>
        <v>11</v>
      </c>
      <c r="DN263" s="835">
        <f>COUNT(AL263:BB263)</f>
        <v>11</v>
      </c>
      <c r="DO263" s="836">
        <f>COUNT(BD263:BT263)</f>
        <v>1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479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2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2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2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2"/>
      <c r="BV264" s="661"/>
      <c r="BW264" s="661"/>
      <c r="BX264" s="661"/>
      <c r="BY264" s="661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/>
      <c r="K265" s="661"/>
      <c r="L265" s="661"/>
      <c r="M265" s="661"/>
      <c r="N265" s="661"/>
      <c r="O265" s="661"/>
      <c r="P265" s="661"/>
      <c r="Q265" s="661"/>
      <c r="R265" s="661"/>
      <c r="S265" s="872"/>
      <c r="T265" s="661"/>
      <c r="U265" s="661"/>
      <c r="V265" s="661"/>
      <c r="W265" s="661"/>
      <c r="X265" s="661"/>
      <c r="Y265" s="661"/>
      <c r="Z265" s="661"/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2"/>
      <c r="AL265" s="661"/>
      <c r="AM265" s="661">
        <v>1</v>
      </c>
      <c r="AN265" s="661"/>
      <c r="AO265" s="661"/>
      <c r="AP265" s="661"/>
      <c r="AQ265" s="661"/>
      <c r="AR265" s="661"/>
      <c r="AS265" s="661"/>
      <c r="AT265" s="661">
        <v>1</v>
      </c>
      <c r="AU265" s="661">
        <v>1</v>
      </c>
      <c r="AV265" s="661"/>
      <c r="AW265" s="661"/>
      <c r="AX265" s="661"/>
      <c r="AY265" s="661"/>
      <c r="AZ265" s="661"/>
      <c r="BA265" s="661"/>
      <c r="BB265" s="661"/>
      <c r="BC265" s="872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2"/>
      <c r="BV265" s="661"/>
      <c r="BW265" s="661"/>
      <c r="BX265" s="661"/>
      <c r="BY265" s="661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>
        <f>IF(DN265&lt;3,"",(SUM(AL265:BB265)-MIN(AL265:BB265)-MAX(AL265:BB265))/(DN265-2))</f>
        <v>1</v>
      </c>
      <c r="CC265" s="879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0">
        <f>COUNT(B265:R265)</f>
        <v>0</v>
      </c>
      <c r="DM265" s="835">
        <f>COUNT(T265:AJ265)</f>
        <v>0</v>
      </c>
      <c r="DN265" s="835">
        <f>COUNT(AL265:BB265)</f>
        <v>3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2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2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2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>
        <f>IF(DN266&lt;3,"",(SUM(AL266:BB266)-MIN(AL266:BB266)-MAX(AL266:BB266))/(DN266-2))</f>
        <v>1</v>
      </c>
      <c r="CC266" s="879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0">
        <f>COUNT(B266:R266)</f>
        <v>0</v>
      </c>
      <c r="DM266" s="835">
        <f>COUNT(T266:AJ266)</f>
        <v>0</v>
      </c>
      <c r="DN266" s="835">
        <f>COUNT(AL266:BB266)</f>
        <v>3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2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2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2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>
        <f>IF(DN267&lt;3,"",(SUM(AL267:BB267)-MIN(AL267:BB267)-MAX(AL267:BB267))/(DN267-2))</f>
        <v>12</v>
      </c>
      <c r="CC267" s="879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0">
        <f>COUNT(B267:R267)</f>
        <v>0</v>
      </c>
      <c r="DM267" s="835">
        <f>COUNT(T267:AJ267)</f>
        <v>0</v>
      </c>
      <c r="DN267" s="835">
        <f>COUNT(AL267:BB267)</f>
        <v>3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2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2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2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2"/>
      <c r="BV268" s="288">
        <v>800</v>
      </c>
      <c r="BW268" s="288">
        <v>800</v>
      </c>
      <c r="BX268" s="288">
        <v>800</v>
      </c>
      <c r="BY268" s="288">
        <v>800</v>
      </c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>
        <f>IF(DN268&lt;3,"",(SUM(AL268:BB268)-MIN(AL268:BB268)-MAX(AL268:BB268))/(DN268-2))</f>
        <v>860</v>
      </c>
      <c r="CC268" s="879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0">
        <f>COUNT(B268:R268)</f>
        <v>0</v>
      </c>
      <c r="DM268" s="835">
        <f>COUNT(T268:AJ268)</f>
        <v>0</v>
      </c>
      <c r="DN268" s="835">
        <f>COUNT(AL268:BB268)</f>
        <v>3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318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 t="str">
        <f t="shared" ref="T269:AJ269" si="508">IF(T266="","",T265*T266*T267*T268)</f>
        <v/>
      </c>
      <c r="U269" s="884" t="str">
        <f t="shared" si="508"/>
        <v/>
      </c>
      <c r="V269" s="884" t="str">
        <f t="shared" si="508"/>
        <v/>
      </c>
      <c r="W269" s="884" t="str">
        <f t="shared" si="508"/>
        <v/>
      </c>
      <c r="X269" s="884" t="str">
        <f t="shared" si="508"/>
        <v/>
      </c>
      <c r="Y269" s="884" t="str">
        <f t="shared" si="508"/>
        <v/>
      </c>
      <c r="Z269" s="884" t="str">
        <f t="shared" si="508"/>
        <v/>
      </c>
      <c r="AA269" s="884" t="str">
        <f t="shared" si="508"/>
        <v/>
      </c>
      <c r="AB269" s="884" t="str">
        <f t="shared" si="508"/>
        <v/>
      </c>
      <c r="AC269" s="884" t="str">
        <f t="shared" si="508"/>
        <v/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>
        <f t="shared" si="509"/>
        <v>10320</v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>
        <f t="shared" si="509"/>
        <v>10320</v>
      </c>
      <c r="AU269" s="884">
        <f t="shared" si="509"/>
        <v>17040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1">
        <f>IF(BY266="","",BY265*BY266*BY267*BY268)</f>
        <v>0</v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>
        <f>IF(DN269&lt;3,"",(SUM(AL269:BB269)-MIN(AL269:BB269)-MAX(AL269:BB269))/(DN269-2))</f>
        <v>10320</v>
      </c>
      <c r="CC269" s="879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0">
        <f>COUNT(B269:R269)</f>
        <v>0</v>
      </c>
      <c r="DM269" s="835">
        <f>COUNT(T269:AJ269)</f>
        <v>0</v>
      </c>
      <c r="DN269" s="835">
        <f>COUNT(AL269:BB269)</f>
        <v>3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716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2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2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2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2"/>
      <c r="BV270" s="661"/>
      <c r="BW270" s="661"/>
      <c r="BX270" s="661"/>
      <c r="BY270" s="661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2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2"/>
      <c r="AL271" s="661"/>
      <c r="AM271" s="661"/>
      <c r="AN271" s="661"/>
      <c r="AO271" s="661"/>
      <c r="AP271" s="661">
        <v>1</v>
      </c>
      <c r="AQ271" s="661"/>
      <c r="AR271" s="661"/>
      <c r="AS271" s="661">
        <v>1</v>
      </c>
      <c r="AT271" s="661"/>
      <c r="AU271" s="661"/>
      <c r="AV271" s="661">
        <v>1</v>
      </c>
      <c r="AW271" s="661"/>
      <c r="AX271" s="661"/>
      <c r="AY271" s="661"/>
      <c r="AZ271" s="661"/>
      <c r="BA271" s="661"/>
      <c r="BB271" s="661"/>
      <c r="BC271" s="872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>
        <v>1</v>
      </c>
      <c r="BO271" s="661"/>
      <c r="BP271" s="661"/>
      <c r="BQ271" s="661"/>
      <c r="BR271" s="661"/>
      <c r="BS271" s="661"/>
      <c r="BT271" s="661"/>
      <c r="BU271" s="872"/>
      <c r="BV271" s="1375"/>
      <c r="BW271" s="1375"/>
      <c r="BX271" s="1375"/>
      <c r="BY271" s="1375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>
        <f>IF(DN271&lt;3,"",(SUM(AL271:BB271)-MIN(AL271:BB271)-MAX(AL271:BB271))/(DN271-2))</f>
        <v>1</v>
      </c>
      <c r="CC271" s="879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0">
        <f>COUNT(B271:R271)</f>
        <v>0</v>
      </c>
      <c r="DM271" s="835">
        <f>COUNT(T271:AJ271)</f>
        <v>0</v>
      </c>
      <c r="DN271" s="835">
        <f>COUNT(AL271:BB271)</f>
        <v>3</v>
      </c>
      <c r="DO271" s="836">
        <f>COUNT(BD271:BT271)</f>
        <v>1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2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2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2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>
        <f>IF(DN272&lt;3,"",(SUM(AL272:BB272)-MIN(AL272:BB272)-MAX(AL272:BB272))/(DN272-2))</f>
        <v>1</v>
      </c>
      <c r="CC272" s="879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0">
        <f>COUNT(B272:R272)</f>
        <v>0</v>
      </c>
      <c r="DM272" s="835">
        <f>COUNT(T272:AJ272)</f>
        <v>0</v>
      </c>
      <c r="DN272" s="835">
        <f>COUNT(AL272:BB272)</f>
        <v>3</v>
      </c>
      <c r="DO272" s="836">
        <f>COUNT(BD272:BT272)</f>
        <v>1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2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2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2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>
        <f>IF(DN273&lt;3,"",(SUM(AL273:BB273)-MIN(AL273:BB273)-MAX(AL273:BB273))/(DN273-2))</f>
        <v>12</v>
      </c>
      <c r="CC273" s="879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0">
        <f>COUNT(B273:R273)</f>
        <v>0</v>
      </c>
      <c r="DM273" s="835">
        <f>COUNT(T273:AJ273)</f>
        <v>0</v>
      </c>
      <c r="DN273" s="835">
        <f>COUNT(AL273:BB273)</f>
        <v>3</v>
      </c>
      <c r="DO273" s="836">
        <f>COUNT(BD273:BT273)</f>
        <v>1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2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2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2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2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>
        <f>IF(DN274&lt;3,"",(SUM(AL274:BB274)-MIN(AL274:BB274)-MAX(AL274:BB274))/(DN274-2))</f>
        <v>1420</v>
      </c>
      <c r="CC274" s="879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0">
        <f>COUNT(B274:R274)</f>
        <v>0</v>
      </c>
      <c r="DM274" s="835">
        <f>COUNT(T274:AJ274)</f>
        <v>0</v>
      </c>
      <c r="DN274" s="835">
        <f>COUNT(AL274:BB274)</f>
        <v>3</v>
      </c>
      <c r="DO274" s="836">
        <f>COUNT(BD274:BT274)</f>
        <v>1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318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 t="str">
        <f t="shared" si="516"/>
        <v/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17040</v>
      </c>
      <c r="AQ275" s="884" t="str">
        <f t="shared" si="517"/>
        <v/>
      </c>
      <c r="AR275" s="884" t="str">
        <f t="shared" si="517"/>
        <v/>
      </c>
      <c r="AS275" s="884">
        <f t="shared" si="517"/>
        <v>17040</v>
      </c>
      <c r="AT275" s="884" t="str">
        <f t="shared" si="517"/>
        <v/>
      </c>
      <c r="AU275" s="884" t="str">
        <f t="shared" si="517"/>
        <v/>
      </c>
      <c r="AV275" s="884">
        <f t="shared" si="517"/>
        <v>17040</v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>
        <f t="shared" si="518"/>
        <v>17040</v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1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>
        <f>IF(DN275&lt;3,"",(SUM(AL275:BB275)-MIN(AL275:BB275)-MAX(AL275:BB275))/(DN275-2))</f>
        <v>17040</v>
      </c>
      <c r="CC275" s="879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0">
        <f>COUNT(B275:R275)</f>
        <v>0</v>
      </c>
      <c r="DM275" s="835">
        <f>COUNT(T275:AJ275)</f>
        <v>0</v>
      </c>
      <c r="DN275" s="835">
        <f>COUNT(AL275:BB275)</f>
        <v>3</v>
      </c>
      <c r="DO275" s="836">
        <f>COUNT(BD275:BT275)</f>
        <v>1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717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2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2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2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2"/>
      <c r="BV276" s="661"/>
      <c r="BW276" s="661"/>
      <c r="BX276" s="661"/>
      <c r="BY276" s="661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2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2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2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2"/>
      <c r="BV277" s="1376"/>
      <c r="BW277" s="1376"/>
      <c r="BX277" s="1376"/>
      <c r="BY277" s="1376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2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2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2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2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2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2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2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2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2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2"/>
      <c r="BV280" s="643">
        <v>1270</v>
      </c>
      <c r="BW280" s="643">
        <v>1270</v>
      </c>
      <c r="BX280" s="643">
        <v>1270</v>
      </c>
      <c r="BY280" s="643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318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1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718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2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2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2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2"/>
      <c r="BV282" s="661"/>
      <c r="BW282" s="661"/>
      <c r="BX282" s="661"/>
      <c r="BY282" s="661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2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2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2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2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2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2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2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2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2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2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2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2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2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2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318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1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719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2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2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2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2"/>
      <c r="BV288" s="661"/>
      <c r="BW288" s="661"/>
      <c r="BX288" s="661"/>
      <c r="BY288" s="661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2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2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2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2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2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2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2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2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2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2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2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2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2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2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318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1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957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2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2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2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2"/>
      <c r="BV294" s="661"/>
      <c r="BW294" s="661"/>
      <c r="BX294" s="661"/>
      <c r="BY294" s="661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301</v>
      </c>
      <c r="B295" s="661"/>
      <c r="C295" s="661">
        <v>1</v>
      </c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2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2"/>
      <c r="AL295" s="661"/>
      <c r="AM295" s="661">
        <v>1</v>
      </c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2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2"/>
      <c r="BV295" s="661"/>
      <c r="BW295" s="661"/>
      <c r="BX295" s="661"/>
      <c r="BY295" s="661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1</v>
      </c>
      <c r="DM295" s="835">
        <f t="shared" ref="DM295:DM300" si="567">COUNT(T295:AJ295)</f>
        <v>0</v>
      </c>
      <c r="DN295" s="835">
        <f t="shared" ref="DN295:DN300" si="568">COUNT(AL295:BB295)</f>
        <v>1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2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2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2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2"/>
      <c r="BV296" s="288"/>
      <c r="BW296" s="288"/>
      <c r="BX296" s="288"/>
      <c r="BY296" s="288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0">
        <f t="shared" si="566"/>
        <v>1</v>
      </c>
      <c r="DM296" s="835">
        <f t="shared" si="567"/>
        <v>0</v>
      </c>
      <c r="DN296" s="835">
        <f t="shared" si="568"/>
        <v>1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2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2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2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2"/>
      <c r="BV297" s="288"/>
      <c r="BW297" s="288"/>
      <c r="BX297" s="288"/>
      <c r="BY297" s="288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0">
        <f t="shared" si="566"/>
        <v>1</v>
      </c>
      <c r="DM297" s="835">
        <f t="shared" si="567"/>
        <v>0</v>
      </c>
      <c r="DN297" s="835">
        <f t="shared" si="568"/>
        <v>1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2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2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2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2"/>
      <c r="BV298" s="288"/>
      <c r="BW298" s="288"/>
      <c r="BX298" s="288"/>
      <c r="BY298" s="288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0">
        <f t="shared" si="566"/>
        <v>1</v>
      </c>
      <c r="DM298" s="835">
        <f t="shared" si="567"/>
        <v>0</v>
      </c>
      <c r="DN298" s="835">
        <f t="shared" si="568"/>
        <v>1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318</v>
      </c>
      <c r="B299" s="884" t="str">
        <f t="shared" ref="B299:R299" si="570">IF(B296="","",B295*B296*B297*B298)</f>
        <v/>
      </c>
      <c r="C299" s="884">
        <f t="shared" si="570"/>
        <v>20400</v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>
        <f t="shared" si="572"/>
        <v>12000</v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1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0">
        <f t="shared" si="566"/>
        <v>1</v>
      </c>
      <c r="DM299" s="835">
        <f t="shared" si="567"/>
        <v>0</v>
      </c>
      <c r="DN299" s="835">
        <f t="shared" si="568"/>
        <v>1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480</v>
      </c>
      <c r="B300" s="891">
        <f>SUM(B257,B263,B269,B275,B281,B287,B293,B299)</f>
        <v>0</v>
      </c>
      <c r="C300" s="891">
        <f t="shared" ref="C300:R300" si="574">SUM(C257,C263,C269,C275,C281,C287,C293,C299)</f>
        <v>20400</v>
      </c>
      <c r="D300" s="891">
        <f t="shared" si="574"/>
        <v>0</v>
      </c>
      <c r="E300" s="891">
        <f t="shared" si="574"/>
        <v>0</v>
      </c>
      <c r="F300" s="891">
        <f t="shared" si="574"/>
        <v>0</v>
      </c>
      <c r="G300" s="891">
        <f t="shared" si="574"/>
        <v>0</v>
      </c>
      <c r="H300" s="891">
        <f t="shared" si="574"/>
        <v>0</v>
      </c>
      <c r="I300" s="891">
        <f t="shared" si="574"/>
        <v>0</v>
      </c>
      <c r="J300" s="891">
        <f t="shared" si="574"/>
        <v>0</v>
      </c>
      <c r="K300" s="891">
        <f t="shared" si="574"/>
        <v>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24960</v>
      </c>
      <c r="U300" s="891">
        <f t="shared" si="575"/>
        <v>28920</v>
      </c>
      <c r="V300" s="891">
        <f t="shared" si="575"/>
        <v>45960</v>
      </c>
      <c r="W300" s="891">
        <f t="shared" si="575"/>
        <v>24960</v>
      </c>
      <c r="X300" s="891">
        <f t="shared" si="575"/>
        <v>28920</v>
      </c>
      <c r="Y300" s="891">
        <f t="shared" si="575"/>
        <v>24960</v>
      </c>
      <c r="Z300" s="891">
        <f t="shared" si="575"/>
        <v>28920</v>
      </c>
      <c r="AA300" s="891">
        <f t="shared" si="575"/>
        <v>28920</v>
      </c>
      <c r="AB300" s="891">
        <f t="shared" si="575"/>
        <v>24960</v>
      </c>
      <c r="AC300" s="891">
        <f t="shared" si="575"/>
        <v>24960</v>
      </c>
      <c r="AD300" s="891">
        <f t="shared" si="575"/>
        <v>28920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21000</v>
      </c>
      <c r="AM300" s="891">
        <f t="shared" si="576"/>
        <v>43320</v>
      </c>
      <c r="AN300" s="891">
        <f t="shared" si="576"/>
        <v>32880</v>
      </c>
      <c r="AO300" s="891">
        <f t="shared" si="576"/>
        <v>24960</v>
      </c>
      <c r="AP300" s="891">
        <f t="shared" si="576"/>
        <v>45960</v>
      </c>
      <c r="AQ300" s="891">
        <f t="shared" si="576"/>
        <v>24960</v>
      </c>
      <c r="AR300" s="891">
        <f t="shared" si="576"/>
        <v>32880</v>
      </c>
      <c r="AS300" s="891">
        <f t="shared" si="576"/>
        <v>49920</v>
      </c>
      <c r="AT300" s="891">
        <f t="shared" si="576"/>
        <v>31320</v>
      </c>
      <c r="AU300" s="891">
        <f t="shared" si="576"/>
        <v>38040</v>
      </c>
      <c r="AV300" s="891">
        <f t="shared" si="576"/>
        <v>59040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17040</v>
      </c>
      <c r="BE300" s="891">
        <f t="shared" si="577"/>
        <v>17040</v>
      </c>
      <c r="BF300" s="891">
        <f t="shared" si="577"/>
        <v>17040</v>
      </c>
      <c r="BG300" s="891">
        <f t="shared" si="577"/>
        <v>17040</v>
      </c>
      <c r="BH300" s="891">
        <f t="shared" si="577"/>
        <v>17040</v>
      </c>
      <c r="BI300" s="891">
        <f t="shared" si="577"/>
        <v>17040</v>
      </c>
      <c r="BJ300" s="891">
        <f t="shared" si="577"/>
        <v>17040</v>
      </c>
      <c r="BK300" s="891">
        <f t="shared" si="577"/>
        <v>21000</v>
      </c>
      <c r="BL300" s="891">
        <f t="shared" si="577"/>
        <v>17040</v>
      </c>
      <c r="BM300" s="891">
        <f t="shared" si="577"/>
        <v>17040</v>
      </c>
      <c r="BN300" s="891">
        <f t="shared" si="577"/>
        <v>51120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0</v>
      </c>
      <c r="BW300" s="891">
        <f>SUM(BW257,BW263,BW269,BW275,BW281,BW287,BW293,BW299)</f>
        <v>20220</v>
      </c>
      <c r="BX300" s="891">
        <f>SUM(BX257,BX263,BX269,BX275,BX281,BX287,BX293,BX299)</f>
        <v>20220</v>
      </c>
      <c r="BY300" s="891">
        <f>SUM(BY257,BY263,BY269,BY275,BY281,BY287,BY293,BY299)</f>
        <v>7620</v>
      </c>
      <c r="BZ300" s="878">
        <f t="shared" si="543"/>
        <v>0</v>
      </c>
      <c r="CA300" s="878">
        <f t="shared" si="544"/>
        <v>17960</v>
      </c>
      <c r="CB300" s="878">
        <f t="shared" si="545"/>
        <v>23016</v>
      </c>
      <c r="CC300" s="879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2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2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2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2"/>
      <c r="BV301" s="439"/>
      <c r="BW301" s="439"/>
      <c r="BX301" s="439"/>
      <c r="BY301" s="439"/>
      <c r="BZ301" s="893"/>
      <c r="CA301" s="893"/>
      <c r="CB301" s="893"/>
      <c r="CC301" s="894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0"/>
      <c r="CU301" s="835"/>
      <c r="CV301" s="835"/>
      <c r="CW301" s="836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0"/>
      <c r="DM301" s="835"/>
      <c r="DN301" s="835"/>
      <c r="DO301" s="836"/>
      <c r="DP301" s="439"/>
      <c r="DQ301" s="439"/>
      <c r="DR301" s="439"/>
      <c r="DS301" s="439"/>
      <c r="DT301" s="439"/>
      <c r="DU301" s="439"/>
      <c r="DV301" s="439"/>
      <c r="DW301" s="895"/>
      <c r="DX301" s="439"/>
      <c r="DY301" s="61"/>
    </row>
    <row r="302" spans="1:129" ht="12.75" customHeight="1">
      <c r="A302" s="874" t="s">
        <v>481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5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0"/>
      <c r="DM302" s="835"/>
      <c r="DN302" s="835"/>
      <c r="DO302" s="836"/>
      <c r="DP302" s="439"/>
      <c r="DQ302" s="439"/>
      <c r="DR302" s="439"/>
      <c r="DS302" s="439"/>
      <c r="DT302" s="439"/>
      <c r="DU302" s="439"/>
      <c r="DV302" s="439"/>
      <c r="DW302" s="895"/>
      <c r="DX302" s="439"/>
      <c r="DY302" s="61"/>
    </row>
    <row r="303" spans="1:129" ht="12.75" customHeight="1">
      <c r="A303" s="876" t="s">
        <v>482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2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2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2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2"/>
      <c r="BV303" s="661"/>
      <c r="BW303" s="661"/>
      <c r="BX303" s="661"/>
      <c r="BY303" s="661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301</v>
      </c>
      <c r="B304" s="661"/>
      <c r="C304" s="661"/>
      <c r="D304" s="661"/>
      <c r="E304" s="661"/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2"/>
      <c r="T304" s="661"/>
      <c r="U304" s="661"/>
      <c r="V304" s="661"/>
      <c r="W304" s="661"/>
      <c r="X304" s="661"/>
      <c r="Y304" s="661"/>
      <c r="Z304" s="661"/>
      <c r="AA304" s="661"/>
      <c r="AB304" s="661"/>
      <c r="AC304" s="661"/>
      <c r="AD304" s="661"/>
      <c r="AE304" s="661"/>
      <c r="AF304" s="288"/>
      <c r="AG304" s="288"/>
      <c r="AH304" s="288"/>
      <c r="AI304" s="288"/>
      <c r="AJ304" s="288"/>
      <c r="AK304" s="872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2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2"/>
      <c r="BV304" s="661"/>
      <c r="BW304" s="661"/>
      <c r="BX304" s="661"/>
      <c r="BY304" s="661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2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2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2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2"/>
      <c r="BV305" s="288"/>
      <c r="BW305" s="288"/>
      <c r="BX305" s="288"/>
      <c r="BY305" s="288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2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2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2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2"/>
      <c r="BV306" s="288"/>
      <c r="BW306" s="288"/>
      <c r="BX306" s="288"/>
      <c r="BY306" s="288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2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2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2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2"/>
      <c r="BV307" s="288"/>
      <c r="BW307" s="288"/>
      <c r="BX307" s="288"/>
      <c r="BY307" s="288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318</v>
      </c>
      <c r="B308" s="884" t="str">
        <f t="shared" ref="B308:R308" si="582">IF(B305="","",B304*B305*B306*B307)</f>
        <v/>
      </c>
      <c r="C308" s="884" t="str">
        <f t="shared" si="582"/>
        <v/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 t="str">
        <f t="shared" si="582"/>
        <v/>
      </c>
      <c r="K308" s="884" t="str">
        <f t="shared" si="582"/>
        <v/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 t="str">
        <f t="shared" si="583"/>
        <v/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 t="str">
        <f t="shared" si="583"/>
        <v/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51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926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2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2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2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2"/>
      <c r="BV309" s="661"/>
      <c r="BW309" s="661"/>
      <c r="BX309" s="661"/>
      <c r="BY309" s="661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301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2"/>
      <c r="T310" s="661"/>
      <c r="U310" s="661"/>
      <c r="V310" s="661">
        <v>2</v>
      </c>
      <c r="W310" s="661"/>
      <c r="X310" s="661"/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2"/>
      <c r="AL310" s="661">
        <v>1</v>
      </c>
      <c r="AM310" s="661">
        <v>1</v>
      </c>
      <c r="AN310" s="661"/>
      <c r="AO310" s="661"/>
      <c r="AP310" s="661">
        <v>1</v>
      </c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2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2"/>
      <c r="BV310" s="661"/>
      <c r="BW310" s="661"/>
      <c r="BX310" s="661">
        <v>1</v>
      </c>
      <c r="BY310" s="661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>
        <f>IF(DN310&lt;3,"",(SUM(AL310:BB310)-MIN(AL310:BB310)-MAX(AL310:BB310))/(DN310-2))</f>
        <v>1</v>
      </c>
      <c r="CC310" s="879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0">
        <f>COUNT(B310:R310)</f>
        <v>0</v>
      </c>
      <c r="DM310" s="835">
        <f>COUNT(T310:AJ310)</f>
        <v>1</v>
      </c>
      <c r="DN310" s="835">
        <f>COUNT(AL310:BB310)</f>
        <v>3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2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2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2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2"/>
      <c r="BV311" s="288"/>
      <c r="BW311" s="288"/>
      <c r="BX311" s="288">
        <v>8</v>
      </c>
      <c r="BY311" s="288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>
        <f>IF(DN311&lt;3,"",(SUM(AL311:BB311)-MIN(AL311:BB311)-MAX(AL311:BB311))/(DN311-2))</f>
        <v>8</v>
      </c>
      <c r="CC311" s="879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0">
        <f>COUNT(B311:R311)</f>
        <v>0</v>
      </c>
      <c r="DM311" s="835">
        <f>COUNT(T311:AJ311)</f>
        <v>1</v>
      </c>
      <c r="DN311" s="835">
        <f>COUNT(AL311:BB311)</f>
        <v>3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2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2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2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2"/>
      <c r="BV312" s="288"/>
      <c r="BW312" s="288"/>
      <c r="BX312" s="288">
        <v>12</v>
      </c>
      <c r="BY312" s="288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>
        <f>IF(DN312&lt;3,"",(SUM(AL312:BB312)-MIN(AL312:BB312)-MAX(AL312:BB312))/(DN312-2))</f>
        <v>12</v>
      </c>
      <c r="CC312" s="879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0">
        <f>COUNT(B312:R312)</f>
        <v>0</v>
      </c>
      <c r="DM312" s="835">
        <f>COUNT(T312:AJ312)</f>
        <v>1</v>
      </c>
      <c r="DN312" s="835">
        <f>COUNT(AL312:BB312)</f>
        <v>3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2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2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2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2"/>
      <c r="BV313" s="288"/>
      <c r="BW313" s="288"/>
      <c r="BX313" s="288">
        <v>75</v>
      </c>
      <c r="BY313" s="288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>
        <f>IF(DN313&lt;3,"",(SUM(AL313:BB313)-MIN(AL313:BB313)-MAX(AL313:BB313))/(DN313-2))</f>
        <v>75</v>
      </c>
      <c r="CC313" s="879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0">
        <f>COUNT(B313:R313)</f>
        <v>0</v>
      </c>
      <c r="DM313" s="835">
        <f>COUNT(T313:AJ313)</f>
        <v>1</v>
      </c>
      <c r="DN313" s="835">
        <f>COUNT(AL313:BB313)</f>
        <v>3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318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>
        <f t="shared" si="591"/>
        <v>15110.400000000001</v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 t="str">
        <f t="shared" si="591"/>
        <v/>
      </c>
      <c r="AA314" s="884" t="str">
        <f t="shared" si="591"/>
        <v/>
      </c>
      <c r="AB314" s="884" t="str">
        <f t="shared" si="591"/>
        <v/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>
        <f t="shared" ref="AL314:BB314" si="592">IF(AL311="","",AL310*AL311*AL312*AL313)</f>
        <v>7200</v>
      </c>
      <c r="AM314" s="884">
        <f t="shared" si="592"/>
        <v>8160</v>
      </c>
      <c r="AN314" s="884" t="str">
        <f t="shared" si="592"/>
        <v/>
      </c>
      <c r="AO314" s="884" t="str">
        <f t="shared" si="592"/>
        <v/>
      </c>
      <c r="AP314" s="884">
        <f t="shared" si="592"/>
        <v>6000</v>
      </c>
      <c r="AQ314" s="884" t="str">
        <f t="shared" si="592"/>
        <v/>
      </c>
      <c r="AR314" s="884" t="str">
        <f t="shared" si="592"/>
        <v/>
      </c>
      <c r="AS314" s="884" t="str">
        <f t="shared" si="592"/>
        <v/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>
        <f>IF(BX311="","",BX310*BX311*BX312*BX313)</f>
        <v>7200</v>
      </c>
      <c r="BY314" s="751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>
        <f>IF(DN314&lt;3,"",(SUM(AL314:BB314)-MIN(AL314:BB314)-MAX(AL314:BB314))/(DN314-2))</f>
        <v>7200</v>
      </c>
      <c r="CC314" s="879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0">
        <f>COUNT(B314:R314)</f>
        <v>0</v>
      </c>
      <c r="DM314" s="835">
        <f>COUNT(T314:AJ314)</f>
        <v>1</v>
      </c>
      <c r="DN314" s="835">
        <f>COUNT(AL314:BB314)</f>
        <v>3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952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2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2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2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2"/>
      <c r="BV315" s="661"/>
      <c r="BW315" s="661"/>
      <c r="BX315" s="661"/>
      <c r="BY315" s="661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301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2"/>
      <c r="T316" s="661"/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2"/>
      <c r="AL316" s="661">
        <v>1</v>
      </c>
      <c r="AM316" s="661">
        <v>1</v>
      </c>
      <c r="AN316" s="661"/>
      <c r="AO316" s="661"/>
      <c r="AP316" s="661">
        <v>1</v>
      </c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2"/>
      <c r="BD316" s="661"/>
      <c r="BE316" s="661"/>
      <c r="BF316" s="661"/>
      <c r="BG316" s="661"/>
      <c r="BH316" s="661"/>
      <c r="BI316" s="661">
        <v>1</v>
      </c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2"/>
      <c r="BV316" s="661"/>
      <c r="BW316" s="661"/>
      <c r="BX316" s="661"/>
      <c r="BY316" s="661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>
        <f>IF(DN316&lt;3,"",(SUM(AL316:BB316)-MIN(AL316:BB316)-MAX(AL316:BB316))/(DN316-2))</f>
        <v>1</v>
      </c>
      <c r="CC316" s="879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0">
        <f>COUNT(B316:R316)</f>
        <v>0</v>
      </c>
      <c r="DM316" s="835">
        <f>COUNT(T316:AJ316)</f>
        <v>0</v>
      </c>
      <c r="DN316" s="835">
        <f>COUNT(AL316:BB316)</f>
        <v>3</v>
      </c>
      <c r="DO316" s="836">
        <f>COUNT(BD316:BT316)</f>
        <v>1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2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2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2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2"/>
      <c r="BV317" s="288"/>
      <c r="BW317" s="288"/>
      <c r="BX317" s="288"/>
      <c r="BY317" s="288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>
        <f>IF(DN317&lt;3,"",(SUM(AL317:BB317)-MIN(AL317:BB317)-MAX(AL317:BB317))/(DN317-2))</f>
        <v>8</v>
      </c>
      <c r="CC317" s="879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0">
        <f>COUNT(B317:R317)</f>
        <v>0</v>
      </c>
      <c r="DM317" s="835">
        <f>COUNT(T317:AJ317)</f>
        <v>0</v>
      </c>
      <c r="DN317" s="835">
        <f>COUNT(AL317:BB317)</f>
        <v>3</v>
      </c>
      <c r="DO317" s="836">
        <f>COUNT(BD317:BT317)</f>
        <v>1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2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2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2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2"/>
      <c r="BV318" s="288"/>
      <c r="BW318" s="288"/>
      <c r="BX318" s="288"/>
      <c r="BY318" s="288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>
        <f>IF(DN318&lt;3,"",(SUM(AL318:BB318)-MIN(AL318:BB318)-MAX(AL318:BB318))/(DN318-2))</f>
        <v>12</v>
      </c>
      <c r="CC318" s="879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0">
        <f>COUNT(B318:R318)</f>
        <v>0</v>
      </c>
      <c r="DM318" s="835">
        <f>COUNT(T318:AJ318)</f>
        <v>0</v>
      </c>
      <c r="DN318" s="835">
        <f>COUNT(AL318:BB318)</f>
        <v>3</v>
      </c>
      <c r="DO318" s="836">
        <f>COUNT(BD318:BT318)</f>
        <v>1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2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2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2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2"/>
      <c r="BV319" s="288"/>
      <c r="BW319" s="288"/>
      <c r="BX319" s="288"/>
      <c r="BY319" s="288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>
        <f>IF(DN319&lt;3,"",(SUM(AL319:BB319)-MIN(AL319:BB319)-MAX(AL319:BB319))/(DN319-2))</f>
        <v>70</v>
      </c>
      <c r="CC319" s="879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0">
        <f>COUNT(B319:R319)</f>
        <v>0</v>
      </c>
      <c r="DM319" s="835">
        <f>COUNT(T319:AJ319)</f>
        <v>0</v>
      </c>
      <c r="DN319" s="835">
        <f>COUNT(AL319:BB319)</f>
        <v>3</v>
      </c>
      <c r="DO319" s="836">
        <f>COUNT(BD319:BT319)</f>
        <v>1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318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 t="str">
        <f t="shared" ref="T320:AJ320" si="599">IF(T317="","",T316*T317*T318*T319)</f>
        <v/>
      </c>
      <c r="U320" s="884" t="str">
        <f t="shared" si="599"/>
        <v/>
      </c>
      <c r="V320" s="884" t="str">
        <f t="shared" si="599"/>
        <v/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 t="str">
        <f t="shared" si="599"/>
        <v/>
      </c>
      <c r="AA320" s="884" t="str">
        <f t="shared" si="599"/>
        <v/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>
        <f t="shared" ref="AL320:BB320" si="600">IF(AL317="","",AL316*AL317*AL318*AL319)</f>
        <v>7200</v>
      </c>
      <c r="AM320" s="884">
        <f t="shared" si="600"/>
        <v>6720</v>
      </c>
      <c r="AN320" s="884" t="str">
        <f t="shared" si="600"/>
        <v/>
      </c>
      <c r="AO320" s="884" t="str">
        <f t="shared" si="600"/>
        <v/>
      </c>
      <c r="AP320" s="884">
        <f t="shared" si="600"/>
        <v>6000</v>
      </c>
      <c r="AQ320" s="884" t="str">
        <f t="shared" si="600"/>
        <v/>
      </c>
      <c r="AR320" s="884" t="str">
        <f t="shared" si="600"/>
        <v/>
      </c>
      <c r="AS320" s="884" t="str">
        <f t="shared" si="600"/>
        <v/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>
        <f t="shared" si="601"/>
        <v>9600</v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51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>
        <f>IF(DN320&lt;3,"",(SUM(AL320:BB320)-MIN(AL320:BB320)-MAX(AL320:BB320))/(DN320-2))</f>
        <v>6720</v>
      </c>
      <c r="CC320" s="879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0">
        <f>COUNT(B320:R320)</f>
        <v>0</v>
      </c>
      <c r="DM320" s="835">
        <f>COUNT(T320:AJ320)</f>
        <v>0</v>
      </c>
      <c r="DN320" s="835">
        <f>COUNT(AL320:BB320)</f>
        <v>3</v>
      </c>
      <c r="DO320" s="836">
        <f>COUNT(BD320:BT320)</f>
        <v>1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927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2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2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2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2"/>
      <c r="BV321" s="661"/>
      <c r="BW321" s="661"/>
      <c r="BX321" s="661"/>
      <c r="BY321" s="661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301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2"/>
      <c r="T322" s="661"/>
      <c r="U322" s="661">
        <v>1</v>
      </c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2"/>
      <c r="AL322" s="661">
        <v>1</v>
      </c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2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2"/>
      <c r="BV322" s="661"/>
      <c r="BW322" s="661"/>
      <c r="BX322" s="661"/>
      <c r="BY322" s="661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0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2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2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2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2"/>
      <c r="BV323" s="288"/>
      <c r="BW323" s="288"/>
      <c r="BX323" s="288"/>
      <c r="BY323" s="288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0">
        <f t="shared" si="625"/>
        <v>0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2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2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2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2"/>
      <c r="BV324" s="288"/>
      <c r="BW324" s="288"/>
      <c r="BX324" s="288"/>
      <c r="BY324" s="288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0">
        <f t="shared" si="625"/>
        <v>0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2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2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2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2"/>
      <c r="BV325" s="288"/>
      <c r="BW325" s="288"/>
      <c r="BX325" s="288"/>
      <c r="BY325" s="288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0">
        <f t="shared" si="625"/>
        <v>0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318</v>
      </c>
      <c r="B326" s="884" t="str">
        <f t="shared" ref="B326:R326" si="629">IF(B323="","",B322*B323*B324*B325)</f>
        <v/>
      </c>
      <c r="C326" s="884" t="str">
        <f t="shared" si="629"/>
        <v/>
      </c>
      <c r="D326" s="884" t="str">
        <f t="shared" si="629"/>
        <v/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>
        <f t="shared" si="630"/>
        <v>6720</v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 t="str">
        <f t="shared" si="630"/>
        <v/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1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0">
        <f t="shared" si="625"/>
        <v>0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0</v>
      </c>
      <c r="C327" s="891">
        <f t="shared" ref="C327:R327" si="633">SUM(C308,C314,C320,C326)</f>
        <v>0</v>
      </c>
      <c r="D327" s="891">
        <f t="shared" si="633"/>
        <v>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0</v>
      </c>
      <c r="K327" s="891">
        <f t="shared" si="633"/>
        <v>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0</v>
      </c>
      <c r="U327" s="891">
        <f t="shared" si="634"/>
        <v>6720</v>
      </c>
      <c r="V327" s="891">
        <f t="shared" si="634"/>
        <v>15110.400000000001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0</v>
      </c>
      <c r="AA327" s="891">
        <f t="shared" si="634"/>
        <v>0</v>
      </c>
      <c r="AB327" s="891">
        <f t="shared" si="634"/>
        <v>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21600</v>
      </c>
      <c r="AM327" s="891">
        <f t="shared" si="635"/>
        <v>14880</v>
      </c>
      <c r="AN327" s="891">
        <f t="shared" si="635"/>
        <v>0</v>
      </c>
      <c r="AO327" s="891">
        <f t="shared" si="635"/>
        <v>0</v>
      </c>
      <c r="AP327" s="891">
        <f t="shared" si="635"/>
        <v>12000</v>
      </c>
      <c r="AQ327" s="891">
        <f t="shared" si="635"/>
        <v>0</v>
      </c>
      <c r="AR327" s="891">
        <f t="shared" si="635"/>
        <v>0</v>
      </c>
      <c r="AS327" s="891">
        <f t="shared" si="635"/>
        <v>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9600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7200</v>
      </c>
      <c r="BY327" s="891">
        <f>SUM(BY308,BY314,BY320,BY326)</f>
        <v>0</v>
      </c>
      <c r="BZ327" s="878">
        <f t="shared" si="602"/>
        <v>0</v>
      </c>
      <c r="CA327" s="878">
        <f t="shared" si="603"/>
        <v>448</v>
      </c>
      <c r="CB327" s="878">
        <f t="shared" si="604"/>
        <v>1792</v>
      </c>
      <c r="CC327" s="879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O40" activePane="bottomRight" state="frozen"/>
      <selection pane="topRight" activeCell="AH1" sqref="AH1"/>
      <selection pane="bottomLeft" activeCell="A62" sqref="A62"/>
      <selection pane="bottomRight" activeCell="T1" sqref="T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396" t="s">
        <v>742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ht="26" customHeight="1">
      <c r="A4" s="849" t="s">
        <v>113</v>
      </c>
      <c r="B4" s="917" t="str">
        <f>IF(WB!T4="","",WB!T4)</f>
        <v>Ubuhlebezwe</v>
      </c>
      <c r="C4" s="865" t="str">
        <f>IF(WB!U4="","",WB!U4)</f>
        <v>Umzumbe</v>
      </c>
      <c r="D4" s="865" t="str">
        <f>IF(WB!V4="","",WB!V4)</f>
        <v>Ingwe</v>
      </c>
      <c r="E4" s="865" t="str">
        <f>IF(WB!W4="","",WB!W4)</f>
        <v>Ubuhlebezwe</v>
      </c>
      <c r="F4" s="865" t="str">
        <f>IF(WB!X4="","",WB!X4)</f>
        <v>Umzimkhulu</v>
      </c>
      <c r="G4" s="865" t="str">
        <f>IF(WB!Y4="","",WB!Y4)</f>
        <v>Ubuhlebezwe</v>
      </c>
      <c r="H4" s="865" t="str">
        <f>IF(WB!Z4="","",WB!Z4)</f>
        <v>Ingwe</v>
      </c>
      <c r="I4" s="865" t="str">
        <f>IF(WB!AA4="","",WB!AA4)</f>
        <v>Umzimkhulu</v>
      </c>
      <c r="J4" s="865" t="str">
        <f>IF(WB!AB4="","",WB!AB4)</f>
        <v>Umzumbe</v>
      </c>
      <c r="K4" s="865" t="str">
        <f>IF(WB!AC4="","",WB!AC4)</f>
        <v>Umzimkhulu</v>
      </c>
      <c r="L4" s="865" t="str">
        <f>IF(WB!AD4="","",WB!AD4)</f>
        <v>Umzimkhulu</v>
      </c>
      <c r="M4" s="865" t="str">
        <f>IF(WB!AE4="","",WB!AE4)</f>
        <v>Municipality</v>
      </c>
      <c r="N4" s="865" t="str">
        <f>IF(WB!AF4="","",WB!AF4)</f>
        <v>Municipality</v>
      </c>
      <c r="O4" s="865" t="str">
        <f>IF(WB!AG4="","",WB!AG4)</f>
        <v>Municipality</v>
      </c>
      <c r="P4" s="865" t="str">
        <f>IF(WB!AH4="","",WB!AH4)</f>
        <v>Municipality</v>
      </c>
      <c r="Q4" s="865" t="str">
        <f>IF(WB!AI4="","",WB!AI4)</f>
        <v>Umzumbe</v>
      </c>
      <c r="R4" s="865" t="str">
        <f>IF(WB!AJ4="","",WB!AJ4)</f>
        <v>Municipality</v>
      </c>
      <c r="S4" s="851"/>
      <c r="T4" s="865" t="str">
        <f>IF(WB!AK4="","",WB!AK4)</f>
        <v>Ubuhlebezwe</v>
      </c>
      <c r="U4" s="865" t="str">
        <f>IF(WB!AL4="","",WB!AL4)</f>
        <v>Umzumbe</v>
      </c>
      <c r="V4" s="865" t="str">
        <f>IF(WB!AM4="","",WB!AM4)</f>
        <v>Ingwe</v>
      </c>
      <c r="W4" s="865" t="str">
        <f>IF(WB!AN4="","",WB!AN4)</f>
        <v>Ubuhlebezwe</v>
      </c>
      <c r="X4" s="865" t="str">
        <f>IF(WB!AO4="","",WB!AO4)</f>
        <v>Umzimkhulu</v>
      </c>
      <c r="Y4" s="865" t="str">
        <f>IF(WB!AP4="","",WB!AP4)</f>
        <v>Ubuhlebezwe</v>
      </c>
      <c r="Z4" s="865" t="str">
        <f>IF(WB!AQ4="","",WB!AQ4)</f>
        <v>Ingwe</v>
      </c>
      <c r="AA4" s="865" t="str">
        <f>IF(WB!AR4="","",WB!AR4)</f>
        <v>Umzimkhulu</v>
      </c>
      <c r="AB4" s="865" t="str">
        <f>IF(WB!AS4="","",WB!AS4)</f>
        <v>Umzumbe</v>
      </c>
      <c r="AC4" s="865" t="str">
        <f>IF(WB!AT4="","",WB!AT4)</f>
        <v>Umzimkhulu</v>
      </c>
      <c r="AD4" s="865" t="str">
        <f>IF(WB!AU4="","",WB!AU4)</f>
        <v>Umzimkhulu</v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Ubuhlebezwe</v>
      </c>
      <c r="AM4" s="865" t="str">
        <f>IF(WB!BC4="","",WB!BC4)</f>
        <v>Umzumbe</v>
      </c>
      <c r="AN4" s="865" t="str">
        <f>IF(WB!BD4="","",WB!BD4)</f>
        <v>Ingwe</v>
      </c>
      <c r="AO4" s="865" t="str">
        <f>IF(WB!BE4="","",WB!BE4)</f>
        <v>Ubuhlebezwe</v>
      </c>
      <c r="AP4" s="865" t="str">
        <f>IF(WB!BF4="","",WB!BF4)</f>
        <v>Umzimkhulu</v>
      </c>
      <c r="AQ4" s="865" t="str">
        <f>IF(WB!BG4="","",WB!BG4)</f>
        <v>Ubuhlebezwe</v>
      </c>
      <c r="AR4" s="865" t="str">
        <f>IF(WB!BH4="","",WB!BH4)</f>
        <v>Ingwe</v>
      </c>
      <c r="AS4" s="865" t="str">
        <f>IF(WB!BI4="","",WB!BI4)</f>
        <v>Umzimkhulu</v>
      </c>
      <c r="AT4" s="865" t="str">
        <f>IF(WB!BJ4="","",WB!BJ4)</f>
        <v>Umzumbe</v>
      </c>
      <c r="AU4" s="865" t="str">
        <f>IF(WB!BK4="","",WB!BK4)</f>
        <v>Umzimkhulu</v>
      </c>
      <c r="AV4" s="865" t="str">
        <f>IF(WB!BL4="","",WB!BL4)</f>
        <v>Umzimkhulu</v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Ubuhlebezwe</v>
      </c>
      <c r="BE4" s="865" t="str">
        <f>IF(WB!BT4="","",WB!BT4)</f>
        <v>Umzumbe</v>
      </c>
      <c r="BF4" s="865" t="str">
        <f>IF(WB!BU4="","",WB!BU4)</f>
        <v>Ingwe</v>
      </c>
      <c r="BG4" s="865" t="str">
        <f>IF(WB!BV4="","",WB!BV4)</f>
        <v>Ubuhlebezwe</v>
      </c>
      <c r="BH4" s="865" t="str">
        <f>IF(WB!BW4="","",WB!BW4)</f>
        <v>Umzimkhulu</v>
      </c>
      <c r="BI4" s="865" t="str">
        <f>IF(WB!BX4="","",WB!BX4)</f>
        <v>Ubuhlebezwe</v>
      </c>
      <c r="BJ4" s="865" t="str">
        <f>IF(WB!BY4="","",WB!BY4)</f>
        <v>Ingwe</v>
      </c>
      <c r="BK4" s="865" t="str">
        <f>IF(WB!BZ4="","",WB!BZ4)</f>
        <v>Umzimkhulu</v>
      </c>
      <c r="BL4" s="865" t="str">
        <f>IF(WB!CA4="","",WB!CA4)</f>
        <v>Umzumbe</v>
      </c>
      <c r="BM4" s="865" t="str">
        <f>IF(WB!CB4="","",WB!CB4)</f>
        <v>Umzimkhulu</v>
      </c>
      <c r="BN4" s="865" t="str">
        <f>IF(WB!CC4="","",WB!CC4)</f>
        <v>Umzimkhulu</v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63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835"/>
      <c r="DV4" s="871"/>
    </row>
    <row r="5" spans="1:127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923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76" t="s">
        <v>47</v>
      </c>
      <c r="CE6" s="15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7" t="s">
        <v>48</v>
      </c>
      <c r="CT6" s="1577"/>
      <c r="CU6" s="1578" t="s">
        <v>47</v>
      </c>
      <c r="CV6" s="15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4" t="s">
        <v>48</v>
      </c>
      <c r="DK6" s="1574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933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488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88"/>
      <c r="L10" s="288"/>
      <c r="M10" s="288"/>
      <c r="N10" s="288"/>
      <c r="O10" s="288"/>
      <c r="P10" s="288"/>
      <c r="Q10" s="288"/>
      <c r="R10" s="288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4" t="str">
        <f t="shared" si="5"/>
        <v/>
      </c>
      <c r="CG10" s="84" t="str">
        <f t="shared" si="5"/>
        <v/>
      </c>
      <c r="CH10" s="84" t="str">
        <f t="shared" si="5"/>
        <v/>
      </c>
      <c r="CI10" s="84" t="str">
        <f t="shared" si="5"/>
        <v/>
      </c>
      <c r="CJ10" s="84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4" t="str">
        <f t="shared" si="5"/>
        <v/>
      </c>
      <c r="CO10" s="84" t="str">
        <f t="shared" si="5"/>
        <v/>
      </c>
      <c r="CP10" s="84" t="str">
        <f t="shared" si="5"/>
        <v/>
      </c>
      <c r="CQ10" s="84" t="str">
        <f t="shared" si="5"/>
        <v/>
      </c>
      <c r="CR10" s="84" t="str">
        <f t="shared" si="5"/>
        <v/>
      </c>
      <c r="CS10" s="83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1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1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1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1"/>
      <c r="BV11" s="276"/>
      <c r="BW11" s="276"/>
      <c r="BX11" s="276"/>
      <c r="BY11" s="276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12" t="str">
        <f t="shared" si="4"/>
        <v/>
      </c>
      <c r="CE11" s="83" t="str">
        <f t="shared" si="5"/>
        <v/>
      </c>
      <c r="CF11" s="84" t="str">
        <f t="shared" si="5"/>
        <v/>
      </c>
      <c r="CG11" s="84" t="str">
        <f t="shared" si="5"/>
        <v/>
      </c>
      <c r="CH11" s="84" t="str">
        <f t="shared" si="5"/>
        <v/>
      </c>
      <c r="CI11" s="84" t="str">
        <f t="shared" si="5"/>
        <v/>
      </c>
      <c r="CJ11" s="84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4" t="str">
        <f t="shared" si="5"/>
        <v/>
      </c>
      <c r="CO11" s="84" t="str">
        <f t="shared" si="5"/>
        <v/>
      </c>
      <c r="CP11" s="84" t="str">
        <f t="shared" si="5"/>
        <v/>
      </c>
      <c r="CQ11" s="84" t="str">
        <f t="shared" si="5"/>
        <v/>
      </c>
      <c r="CR11" s="84" t="str">
        <f t="shared" si="5"/>
        <v/>
      </c>
      <c r="CS11" s="83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51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1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1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1"/>
      <c r="BV12" s="676"/>
      <c r="BW12" s="676"/>
      <c r="BX12" s="676"/>
      <c r="BY12" s="676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2" t="str">
        <f t="shared" si="4"/>
        <v/>
      </c>
      <c r="CE12" s="83" t="str">
        <f t="shared" si="5"/>
        <v/>
      </c>
      <c r="CF12" s="84" t="str">
        <f t="shared" si="5"/>
        <v/>
      </c>
      <c r="CG12" s="84" t="str">
        <f t="shared" si="5"/>
        <v/>
      </c>
      <c r="CH12" s="84" t="str">
        <f t="shared" si="5"/>
        <v/>
      </c>
      <c r="CI12" s="84" t="str">
        <f t="shared" si="5"/>
        <v/>
      </c>
      <c r="CJ12" s="84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4" t="str">
        <f t="shared" si="5"/>
        <v/>
      </c>
      <c r="CO12" s="84" t="str">
        <f t="shared" si="5"/>
        <v/>
      </c>
      <c r="CP12" s="84" t="str">
        <f t="shared" si="5"/>
        <v/>
      </c>
      <c r="CQ12" s="84" t="str">
        <f t="shared" si="5"/>
        <v/>
      </c>
      <c r="CR12" s="84" t="str">
        <f t="shared" si="5"/>
        <v/>
      </c>
      <c r="CS12" s="83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180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1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1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1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1"/>
      <c r="BV13" s="699"/>
      <c r="BW13" s="699"/>
      <c r="BX13" s="699"/>
      <c r="BY13" s="699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2" t="str">
        <f t="shared" si="4"/>
        <v/>
      </c>
      <c r="CE13" s="83" t="str">
        <f t="shared" si="5"/>
        <v/>
      </c>
      <c r="CF13" s="84" t="str">
        <f t="shared" si="5"/>
        <v/>
      </c>
      <c r="CG13" s="84" t="str">
        <f t="shared" si="5"/>
        <v/>
      </c>
      <c r="CH13" s="84" t="str">
        <f t="shared" si="5"/>
        <v/>
      </c>
      <c r="CI13" s="84" t="str">
        <f t="shared" si="5"/>
        <v/>
      </c>
      <c r="CJ13" s="84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4" t="str">
        <f t="shared" si="5"/>
        <v/>
      </c>
      <c r="CO13" s="84" t="str">
        <f t="shared" si="5"/>
        <v/>
      </c>
      <c r="CP13" s="84" t="str">
        <f t="shared" si="5"/>
        <v/>
      </c>
      <c r="CQ13" s="84" t="str">
        <f t="shared" si="5"/>
        <v/>
      </c>
      <c r="CR13" s="84" t="str">
        <f t="shared" si="5"/>
        <v/>
      </c>
      <c r="CS13" s="83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182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6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2" t="str">
        <f t="shared" si="4"/>
        <v/>
      </c>
      <c r="CE14" s="83" t="str">
        <f t="shared" si="5"/>
        <v/>
      </c>
      <c r="CF14" s="84" t="str">
        <f t="shared" si="5"/>
        <v/>
      </c>
      <c r="CG14" s="84" t="str">
        <f t="shared" si="5"/>
        <v/>
      </c>
      <c r="CH14" s="84" t="str">
        <f t="shared" si="5"/>
        <v/>
      </c>
      <c r="CI14" s="84" t="str">
        <f t="shared" si="5"/>
        <v/>
      </c>
      <c r="CJ14" s="84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4" t="str">
        <f t="shared" si="5"/>
        <v/>
      </c>
      <c r="CO14" s="84" t="str">
        <f t="shared" si="5"/>
        <v/>
      </c>
      <c r="CP14" s="84" t="str">
        <f t="shared" si="5"/>
        <v/>
      </c>
      <c r="CQ14" s="84" t="str">
        <f t="shared" si="5"/>
        <v/>
      </c>
      <c r="CR14" s="84" t="str">
        <f t="shared" si="5"/>
        <v/>
      </c>
      <c r="CS14" s="83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6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6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6"/>
      <c r="BV15" s="635"/>
      <c r="BW15" s="635"/>
      <c r="BX15" s="635"/>
      <c r="BY15" s="635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2" t="str">
        <f t="shared" si="4"/>
        <v/>
      </c>
      <c r="CE15" s="83" t="str">
        <f t="shared" si="5"/>
        <v/>
      </c>
      <c r="CF15" s="84" t="str">
        <f t="shared" si="5"/>
        <v/>
      </c>
      <c r="CG15" s="84" t="str">
        <f t="shared" si="5"/>
        <v/>
      </c>
      <c r="CH15" s="84" t="str">
        <f t="shared" si="5"/>
        <v/>
      </c>
      <c r="CI15" s="84" t="str">
        <f t="shared" si="5"/>
        <v/>
      </c>
      <c r="CJ15" s="84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4" t="str">
        <f t="shared" si="5"/>
        <v/>
      </c>
      <c r="CO15" s="84" t="str">
        <f t="shared" si="5"/>
        <v/>
      </c>
      <c r="CP15" s="84" t="str">
        <f t="shared" si="5"/>
        <v/>
      </c>
      <c r="CQ15" s="84" t="str">
        <f t="shared" si="5"/>
        <v/>
      </c>
      <c r="CR15" s="84" t="str">
        <f t="shared" si="5"/>
        <v/>
      </c>
      <c r="CS15" s="83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88"/>
      <c r="DR15" s="288"/>
      <c r="DS15" s="965"/>
      <c r="DT15" s="955"/>
      <c r="DU15" s="61"/>
    </row>
    <row r="16" spans="1:127" ht="12.75" customHeight="1">
      <c r="A16" s="877" t="s">
        <v>226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6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6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6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6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489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2" t="str">
        <f t="shared" si="4"/>
        <v/>
      </c>
      <c r="CE17" s="83" t="str">
        <f t="shared" si="5"/>
        <v/>
      </c>
      <c r="CF17" s="84" t="str">
        <f t="shared" si="5"/>
        <v/>
      </c>
      <c r="CG17" s="84" t="str">
        <f t="shared" si="5"/>
        <v/>
      </c>
      <c r="CH17" s="84" t="str">
        <f t="shared" si="5"/>
        <v/>
      </c>
      <c r="CI17" s="84" t="str">
        <f t="shared" si="5"/>
        <v/>
      </c>
      <c r="CJ17" s="84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4" t="str">
        <f t="shared" si="5"/>
        <v/>
      </c>
      <c r="CO17" s="84" t="str">
        <f t="shared" si="5"/>
        <v/>
      </c>
      <c r="CP17" s="84" t="str">
        <f t="shared" si="5"/>
        <v/>
      </c>
      <c r="CQ17" s="84" t="str">
        <f t="shared" si="5"/>
        <v/>
      </c>
      <c r="CR17" s="84" t="str">
        <f t="shared" si="5"/>
        <v/>
      </c>
      <c r="CS17" s="83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0">
        <f t="shared" si="23"/>
        <v>0</v>
      </c>
      <c r="DM17" s="835">
        <f t="shared" si="24"/>
        <v>0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51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51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51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51"/>
      <c r="BV18" s="276"/>
      <c r="BW18" s="276"/>
      <c r="BX18" s="276"/>
      <c r="BY18" s="276"/>
      <c r="BZ18" s="878" t="str">
        <f t="shared" si="0"/>
        <v/>
      </c>
      <c r="CA18" s="878" t="str">
        <f t="shared" si="1"/>
        <v/>
      </c>
      <c r="CB18" s="878" t="str">
        <f t="shared" si="2"/>
        <v/>
      </c>
      <c r="CC18" s="879" t="str">
        <f t="shared" si="3"/>
        <v/>
      </c>
      <c r="CD18" s="512" t="str">
        <f t="shared" si="4"/>
        <v/>
      </c>
      <c r="CE18" s="83" t="str">
        <f t="shared" si="5"/>
        <v/>
      </c>
      <c r="CF18" s="84" t="str">
        <f t="shared" si="5"/>
        <v/>
      </c>
      <c r="CG18" s="84" t="str">
        <f t="shared" si="5"/>
        <v/>
      </c>
      <c r="CH18" s="84" t="str">
        <f t="shared" si="5"/>
        <v/>
      </c>
      <c r="CI18" s="84" t="str">
        <f t="shared" si="5"/>
        <v/>
      </c>
      <c r="CJ18" s="84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4" t="str">
        <f t="shared" si="5"/>
        <v/>
      </c>
      <c r="CO18" s="84" t="str">
        <f t="shared" si="5"/>
        <v/>
      </c>
      <c r="CP18" s="84" t="str">
        <f t="shared" si="5"/>
        <v/>
      </c>
      <c r="CQ18" s="84" t="str">
        <f t="shared" si="5"/>
        <v/>
      </c>
      <c r="CR18" s="84" t="str">
        <f t="shared" si="5"/>
        <v/>
      </c>
      <c r="CS18" s="83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80">
        <f t="shared" si="23"/>
        <v>0</v>
      </c>
      <c r="DM18" s="835">
        <f t="shared" si="24"/>
        <v>0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1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1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1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1"/>
      <c r="BV19" s="676"/>
      <c r="BW19" s="676"/>
      <c r="BX19" s="676"/>
      <c r="BY19" s="676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2" t="str">
        <f t="shared" si="4"/>
        <v/>
      </c>
      <c r="CE19" s="83" t="str">
        <f t="shared" si="5"/>
        <v/>
      </c>
      <c r="CF19" s="84" t="str">
        <f t="shared" si="5"/>
        <v/>
      </c>
      <c r="CG19" s="84" t="str">
        <f t="shared" si="5"/>
        <v/>
      </c>
      <c r="CH19" s="84" t="str">
        <f t="shared" si="5"/>
        <v/>
      </c>
      <c r="CI19" s="84" t="str">
        <f t="shared" si="5"/>
        <v/>
      </c>
      <c r="CJ19" s="84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4" t="str">
        <f t="shared" si="5"/>
        <v/>
      </c>
      <c r="CO19" s="84" t="str">
        <f t="shared" si="5"/>
        <v/>
      </c>
      <c r="CP19" s="84" t="str">
        <f t="shared" si="5"/>
        <v/>
      </c>
      <c r="CQ19" s="84" t="str">
        <f t="shared" si="5"/>
        <v/>
      </c>
      <c r="CR19" s="84" t="str">
        <f t="shared" si="5"/>
        <v/>
      </c>
      <c r="CS19" s="83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0">
        <f t="shared" si="23"/>
        <v>0</v>
      </c>
      <c r="DM19" s="835">
        <f t="shared" si="24"/>
        <v>0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180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1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1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1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1"/>
      <c r="BV20" s="699"/>
      <c r="BW20" s="699"/>
      <c r="BX20" s="699"/>
      <c r="BY20" s="699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2" t="str">
        <f t="shared" si="4"/>
        <v/>
      </c>
      <c r="CE20" s="83" t="str">
        <f t="shared" si="5"/>
        <v/>
      </c>
      <c r="CF20" s="84" t="str">
        <f t="shared" si="5"/>
        <v/>
      </c>
      <c r="CG20" s="84" t="str">
        <f t="shared" si="5"/>
        <v/>
      </c>
      <c r="CH20" s="84" t="str">
        <f t="shared" si="5"/>
        <v/>
      </c>
      <c r="CI20" s="84" t="str">
        <f t="shared" si="5"/>
        <v/>
      </c>
      <c r="CJ20" s="84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4" t="str">
        <f t="shared" si="5"/>
        <v/>
      </c>
      <c r="CO20" s="84" t="str">
        <f t="shared" si="5"/>
        <v/>
      </c>
      <c r="CP20" s="84" t="str">
        <f t="shared" si="5"/>
        <v/>
      </c>
      <c r="CQ20" s="84" t="str">
        <f t="shared" si="5"/>
        <v/>
      </c>
      <c r="CR20" s="84" t="str">
        <f t="shared" si="5"/>
        <v/>
      </c>
      <c r="CS20" s="83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182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2" t="str">
        <f t="shared" si="4"/>
        <v/>
      </c>
      <c r="CE21" s="83" t="str">
        <f t="shared" si="5"/>
        <v/>
      </c>
      <c r="CF21" s="84" t="str">
        <f t="shared" si="5"/>
        <v/>
      </c>
      <c r="CG21" s="84" t="str">
        <f t="shared" si="5"/>
        <v/>
      </c>
      <c r="CH21" s="84" t="str">
        <f t="shared" si="5"/>
        <v/>
      </c>
      <c r="CI21" s="84" t="str">
        <f t="shared" si="5"/>
        <v/>
      </c>
      <c r="CJ21" s="84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4" t="str">
        <f t="shared" si="5"/>
        <v/>
      </c>
      <c r="CO21" s="84" t="str">
        <f t="shared" si="5"/>
        <v/>
      </c>
      <c r="CP21" s="84" t="str">
        <f t="shared" si="5"/>
        <v/>
      </c>
      <c r="CQ21" s="84" t="str">
        <f t="shared" si="5"/>
        <v/>
      </c>
      <c r="CR21" s="84" t="str">
        <f t="shared" si="5"/>
        <v/>
      </c>
      <c r="CS21" s="83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0">
        <f t="shared" si="23"/>
        <v>0</v>
      </c>
      <c r="DM21" s="835">
        <f t="shared" si="24"/>
        <v>0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6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6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6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6"/>
      <c r="BV22" s="635"/>
      <c r="BW22" s="635"/>
      <c r="BX22" s="635"/>
      <c r="BY22" s="635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2" t="str">
        <f t="shared" si="4"/>
        <v/>
      </c>
      <c r="CE22" s="83" t="str">
        <f t="shared" si="5"/>
        <v/>
      </c>
      <c r="CF22" s="84" t="str">
        <f t="shared" si="5"/>
        <v/>
      </c>
      <c r="CG22" s="84" t="str">
        <f t="shared" si="5"/>
        <v/>
      </c>
      <c r="CH22" s="84" t="str">
        <f t="shared" si="5"/>
        <v/>
      </c>
      <c r="CI22" s="84" t="str">
        <f t="shared" si="5"/>
        <v/>
      </c>
      <c r="CJ22" s="84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4" t="str">
        <f t="shared" si="5"/>
        <v/>
      </c>
      <c r="CO22" s="84" t="str">
        <f t="shared" si="5"/>
        <v/>
      </c>
      <c r="CP22" s="84" t="str">
        <f t="shared" si="5"/>
        <v/>
      </c>
      <c r="CQ22" s="84" t="str">
        <f t="shared" si="5"/>
        <v/>
      </c>
      <c r="CR22" s="84" t="str">
        <f t="shared" si="5"/>
        <v/>
      </c>
      <c r="CS22" s="83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0">
        <f t="shared" si="23"/>
        <v>0</v>
      </c>
      <c r="DM22" s="835">
        <f t="shared" si="24"/>
        <v>0</v>
      </c>
      <c r="DN22" s="835">
        <f t="shared" si="25"/>
        <v>0</v>
      </c>
      <c r="DO22" s="835">
        <f t="shared" si="26"/>
        <v>0</v>
      </c>
      <c r="DP22" s="964"/>
      <c r="DQ22" s="288"/>
      <c r="DR22" s="288"/>
      <c r="DS22" s="965"/>
      <c r="DT22" s="955"/>
      <c r="DU22" s="61"/>
    </row>
    <row r="23" spans="1:125" ht="12.75" customHeight="1">
      <c r="A23" s="877" t="s">
        <v>226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6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6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6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6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0">
        <f t="shared" si="23"/>
        <v>0</v>
      </c>
      <c r="DM23" s="835">
        <f t="shared" si="24"/>
        <v>0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490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2" t="str">
        <f t="shared" si="4"/>
        <v/>
      </c>
      <c r="CE24" s="83" t="str">
        <f t="shared" si="5"/>
        <v/>
      </c>
      <c r="CF24" s="84" t="str">
        <f t="shared" si="5"/>
        <v/>
      </c>
      <c r="CG24" s="84" t="str">
        <f t="shared" si="5"/>
        <v/>
      </c>
      <c r="CH24" s="84" t="str">
        <f t="shared" si="5"/>
        <v/>
      </c>
      <c r="CI24" s="84" t="str">
        <f t="shared" si="5"/>
        <v/>
      </c>
      <c r="CJ24" s="84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4" t="str">
        <f t="shared" si="5"/>
        <v/>
      </c>
      <c r="CO24" s="84" t="str">
        <f t="shared" si="5"/>
        <v/>
      </c>
      <c r="CP24" s="84" t="str">
        <f t="shared" si="5"/>
        <v/>
      </c>
      <c r="CQ24" s="84" t="str">
        <f t="shared" si="5"/>
        <v/>
      </c>
      <c r="CR24" s="84" t="str">
        <f t="shared" si="5"/>
        <v/>
      </c>
      <c r="CS24" s="83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1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1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1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1"/>
      <c r="BV25" s="276"/>
      <c r="BW25" s="276"/>
      <c r="BX25" s="276"/>
      <c r="BY25" s="276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2" t="str">
        <f t="shared" si="4"/>
        <v/>
      </c>
      <c r="CE25" s="83" t="str">
        <f t="shared" si="5"/>
        <v/>
      </c>
      <c r="CF25" s="84" t="str">
        <f t="shared" si="5"/>
        <v/>
      </c>
      <c r="CG25" s="84" t="str">
        <f t="shared" si="5"/>
        <v/>
      </c>
      <c r="CH25" s="84" t="str">
        <f t="shared" si="5"/>
        <v/>
      </c>
      <c r="CI25" s="84" t="str">
        <f t="shared" si="5"/>
        <v/>
      </c>
      <c r="CJ25" s="84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4" t="str">
        <f t="shared" si="5"/>
        <v/>
      </c>
      <c r="CO25" s="84" t="str">
        <f t="shared" si="5"/>
        <v/>
      </c>
      <c r="CP25" s="84" t="str">
        <f t="shared" si="5"/>
        <v/>
      </c>
      <c r="CQ25" s="84" t="str">
        <f t="shared" si="5"/>
        <v/>
      </c>
      <c r="CR25" s="84" t="str">
        <f t="shared" si="5"/>
        <v/>
      </c>
      <c r="CS25" s="83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1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1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1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1"/>
      <c r="BV26" s="676"/>
      <c r="BW26" s="676"/>
      <c r="BX26" s="676"/>
      <c r="BY26" s="676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2" t="str">
        <f t="shared" si="4"/>
        <v/>
      </c>
      <c r="CE26" s="83" t="str">
        <f t="shared" si="45"/>
        <v/>
      </c>
      <c r="CF26" s="84" t="str">
        <f t="shared" si="45"/>
        <v/>
      </c>
      <c r="CG26" s="84" t="str">
        <f t="shared" si="45"/>
        <v/>
      </c>
      <c r="CH26" s="84" t="str">
        <f t="shared" si="45"/>
        <v/>
      </c>
      <c r="CI26" s="84" t="str">
        <f t="shared" si="45"/>
        <v/>
      </c>
      <c r="CJ26" s="84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4" t="str">
        <f t="shared" si="45"/>
        <v/>
      </c>
      <c r="CO26" s="84" t="str">
        <f t="shared" si="45"/>
        <v/>
      </c>
      <c r="CP26" s="84" t="str">
        <f t="shared" si="45"/>
        <v/>
      </c>
      <c r="CQ26" s="84" t="str">
        <f t="shared" si="45"/>
        <v/>
      </c>
      <c r="CR26" s="84" t="str">
        <f t="shared" si="45"/>
        <v/>
      </c>
      <c r="CS26" s="83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180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1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1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1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1"/>
      <c r="BV27" s="699"/>
      <c r="BW27" s="699"/>
      <c r="BX27" s="699"/>
      <c r="BY27" s="699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2" t="str">
        <f t="shared" si="4"/>
        <v/>
      </c>
      <c r="CE27" s="83" t="str">
        <f t="shared" si="45"/>
        <v/>
      </c>
      <c r="CF27" s="84" t="str">
        <f t="shared" si="45"/>
        <v/>
      </c>
      <c r="CG27" s="84" t="str">
        <f t="shared" si="45"/>
        <v/>
      </c>
      <c r="CH27" s="84" t="str">
        <f t="shared" si="45"/>
        <v/>
      </c>
      <c r="CI27" s="84" t="str">
        <f t="shared" si="45"/>
        <v/>
      </c>
      <c r="CJ27" s="84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4" t="str">
        <f t="shared" si="45"/>
        <v/>
      </c>
      <c r="CO27" s="84" t="str">
        <f t="shared" si="45"/>
        <v/>
      </c>
      <c r="CP27" s="84" t="str">
        <f t="shared" si="45"/>
        <v/>
      </c>
      <c r="CQ27" s="84" t="str">
        <f t="shared" si="45"/>
        <v/>
      </c>
      <c r="CR27" s="84" t="str">
        <f t="shared" si="45"/>
        <v/>
      </c>
      <c r="CS27" s="83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182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2" t="str">
        <f t="shared" si="4"/>
        <v/>
      </c>
      <c r="CE28" s="83" t="str">
        <f t="shared" si="45"/>
        <v/>
      </c>
      <c r="CF28" s="84" t="str">
        <f t="shared" si="45"/>
        <v/>
      </c>
      <c r="CG28" s="84" t="str">
        <f t="shared" si="45"/>
        <v/>
      </c>
      <c r="CH28" s="84" t="str">
        <f t="shared" si="45"/>
        <v/>
      </c>
      <c r="CI28" s="84" t="str">
        <f t="shared" si="45"/>
        <v/>
      </c>
      <c r="CJ28" s="84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4" t="str">
        <f t="shared" si="45"/>
        <v/>
      </c>
      <c r="CO28" s="84" t="str">
        <f t="shared" si="45"/>
        <v/>
      </c>
      <c r="CP28" s="84" t="str">
        <f t="shared" si="45"/>
        <v/>
      </c>
      <c r="CQ28" s="84" t="str">
        <f t="shared" si="45"/>
        <v/>
      </c>
      <c r="CR28" s="84" t="str">
        <f t="shared" si="45"/>
        <v/>
      </c>
      <c r="CS28" s="83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6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6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6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6"/>
      <c r="BV29" s="635"/>
      <c r="BW29" s="635"/>
      <c r="BX29" s="635"/>
      <c r="BY29" s="635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2" t="str">
        <f t="shared" si="4"/>
        <v/>
      </c>
      <c r="CE29" s="83" t="str">
        <f t="shared" si="45"/>
        <v/>
      </c>
      <c r="CF29" s="84" t="str">
        <f t="shared" si="45"/>
        <v/>
      </c>
      <c r="CG29" s="84" t="str">
        <f t="shared" si="45"/>
        <v/>
      </c>
      <c r="CH29" s="84" t="str">
        <f t="shared" si="45"/>
        <v/>
      </c>
      <c r="CI29" s="84" t="str">
        <f t="shared" si="45"/>
        <v/>
      </c>
      <c r="CJ29" s="84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4" t="str">
        <f t="shared" si="45"/>
        <v/>
      </c>
      <c r="CO29" s="84" t="str">
        <f t="shared" si="45"/>
        <v/>
      </c>
      <c r="CP29" s="84" t="str">
        <f t="shared" si="45"/>
        <v/>
      </c>
      <c r="CQ29" s="84" t="str">
        <f t="shared" si="45"/>
        <v/>
      </c>
      <c r="CR29" s="84" t="str">
        <f t="shared" si="45"/>
        <v/>
      </c>
      <c r="CS29" s="83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8"/>
      <c r="DR29" s="288"/>
      <c r="DS29" s="965"/>
      <c r="DT29" s="955"/>
      <c r="DU29" s="61"/>
    </row>
    <row r="30" spans="1:125" ht="12.75" customHeight="1">
      <c r="A30" s="877" t="s">
        <v>226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6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6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6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6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491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2" t="str">
        <f t="shared" si="4"/>
        <v/>
      </c>
      <c r="CE31" s="83" t="str">
        <f t="shared" si="45"/>
        <v/>
      </c>
      <c r="CF31" s="84" t="str">
        <f t="shared" si="45"/>
        <v/>
      </c>
      <c r="CG31" s="84" t="str">
        <f t="shared" si="45"/>
        <v/>
      </c>
      <c r="CH31" s="84" t="str">
        <f t="shared" si="45"/>
        <v/>
      </c>
      <c r="CI31" s="84" t="str">
        <f t="shared" si="45"/>
        <v/>
      </c>
      <c r="CJ31" s="84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4" t="str">
        <f t="shared" si="45"/>
        <v/>
      </c>
      <c r="CO31" s="84" t="str">
        <f t="shared" si="45"/>
        <v/>
      </c>
      <c r="CP31" s="84" t="str">
        <f t="shared" si="45"/>
        <v/>
      </c>
      <c r="CQ31" s="84" t="str">
        <f t="shared" si="45"/>
        <v/>
      </c>
      <c r="CR31" s="84" t="str">
        <f t="shared" si="45"/>
        <v/>
      </c>
      <c r="CS31" s="83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1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1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1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1"/>
      <c r="BV32" s="276"/>
      <c r="BW32" s="276"/>
      <c r="BX32" s="276"/>
      <c r="BY32" s="276"/>
      <c r="BZ32" s="878" t="str">
        <f t="shared" si="0"/>
        <v/>
      </c>
      <c r="CA32" s="878" t="str">
        <f t="shared" si="1"/>
        <v/>
      </c>
      <c r="CB32" s="878" t="str">
        <f t="shared" si="2"/>
        <v/>
      </c>
      <c r="CC32" s="879" t="str">
        <f t="shared" si="3"/>
        <v/>
      </c>
      <c r="CD32" s="512" t="str">
        <f t="shared" si="4"/>
        <v/>
      </c>
      <c r="CE32" s="83" t="str">
        <f t="shared" si="45"/>
        <v/>
      </c>
      <c r="CF32" s="84" t="str">
        <f t="shared" si="45"/>
        <v/>
      </c>
      <c r="CG32" s="84" t="str">
        <f t="shared" si="45"/>
        <v/>
      </c>
      <c r="CH32" s="84" t="str">
        <f t="shared" si="45"/>
        <v/>
      </c>
      <c r="CI32" s="84" t="str">
        <f t="shared" si="45"/>
        <v/>
      </c>
      <c r="CJ32" s="84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4" t="str">
        <f t="shared" si="45"/>
        <v/>
      </c>
      <c r="CO32" s="84" t="str">
        <f t="shared" si="45"/>
        <v/>
      </c>
      <c r="CP32" s="84" t="str">
        <f t="shared" si="45"/>
        <v/>
      </c>
      <c r="CQ32" s="84" t="str">
        <f t="shared" si="45"/>
        <v/>
      </c>
      <c r="CR32" s="84" t="str">
        <f t="shared" si="45"/>
        <v/>
      </c>
      <c r="CS32" s="83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0">
        <f t="shared" si="23"/>
        <v>0</v>
      </c>
      <c r="DM32" s="835">
        <f t="shared" si="24"/>
        <v>0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1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1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1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1"/>
      <c r="BV33" s="676"/>
      <c r="BW33" s="676"/>
      <c r="BX33" s="676"/>
      <c r="BY33" s="676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2" t="str">
        <f t="shared" si="4"/>
        <v/>
      </c>
      <c r="CE33" s="83" t="str">
        <f t="shared" si="45"/>
        <v/>
      </c>
      <c r="CF33" s="84" t="str">
        <f t="shared" si="45"/>
        <v/>
      </c>
      <c r="CG33" s="84" t="str">
        <f t="shared" si="45"/>
        <v/>
      </c>
      <c r="CH33" s="84" t="str">
        <f t="shared" si="45"/>
        <v/>
      </c>
      <c r="CI33" s="84" t="str">
        <f t="shared" si="45"/>
        <v/>
      </c>
      <c r="CJ33" s="84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4" t="str">
        <f t="shared" si="45"/>
        <v/>
      </c>
      <c r="CO33" s="84" t="str">
        <f t="shared" si="45"/>
        <v/>
      </c>
      <c r="CP33" s="84" t="str">
        <f t="shared" si="45"/>
        <v/>
      </c>
      <c r="CQ33" s="84" t="str">
        <f t="shared" si="45"/>
        <v/>
      </c>
      <c r="CR33" s="84" t="str">
        <f t="shared" si="45"/>
        <v/>
      </c>
      <c r="CS33" s="83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180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1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1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1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1"/>
      <c r="BV34" s="699"/>
      <c r="BW34" s="699"/>
      <c r="BX34" s="699"/>
      <c r="BY34" s="699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2" t="str">
        <f t="shared" si="4"/>
        <v/>
      </c>
      <c r="CE34" s="83" t="str">
        <f t="shared" si="45"/>
        <v/>
      </c>
      <c r="CF34" s="84" t="str">
        <f t="shared" si="45"/>
        <v/>
      </c>
      <c r="CG34" s="84" t="str">
        <f t="shared" si="45"/>
        <v/>
      </c>
      <c r="CH34" s="84" t="str">
        <f t="shared" si="45"/>
        <v/>
      </c>
      <c r="CI34" s="84" t="str">
        <f t="shared" si="45"/>
        <v/>
      </c>
      <c r="CJ34" s="84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4" t="str">
        <f t="shared" si="45"/>
        <v/>
      </c>
      <c r="CO34" s="84" t="str">
        <f t="shared" si="45"/>
        <v/>
      </c>
      <c r="CP34" s="84" t="str">
        <f t="shared" si="45"/>
        <v/>
      </c>
      <c r="CQ34" s="84" t="str">
        <f t="shared" si="45"/>
        <v/>
      </c>
      <c r="CR34" s="84" t="str">
        <f t="shared" si="45"/>
        <v/>
      </c>
      <c r="CS34" s="83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182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2" t="str">
        <f t="shared" si="4"/>
        <v/>
      </c>
      <c r="CE35" s="83" t="str">
        <f t="shared" si="45"/>
        <v/>
      </c>
      <c r="CF35" s="84" t="str">
        <f t="shared" si="45"/>
        <v/>
      </c>
      <c r="CG35" s="84" t="str">
        <f t="shared" si="45"/>
        <v/>
      </c>
      <c r="CH35" s="84" t="str">
        <f t="shared" si="45"/>
        <v/>
      </c>
      <c r="CI35" s="84" t="str">
        <f t="shared" si="45"/>
        <v/>
      </c>
      <c r="CJ35" s="84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4" t="str">
        <f t="shared" si="45"/>
        <v/>
      </c>
      <c r="CO35" s="84" t="str">
        <f t="shared" si="45"/>
        <v/>
      </c>
      <c r="CP35" s="84" t="str">
        <f t="shared" si="45"/>
        <v/>
      </c>
      <c r="CQ35" s="84" t="str">
        <f t="shared" si="45"/>
        <v/>
      </c>
      <c r="CR35" s="84" t="str">
        <f t="shared" si="45"/>
        <v/>
      </c>
      <c r="CS35" s="83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6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6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6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6"/>
      <c r="BV36" s="635"/>
      <c r="BW36" s="635"/>
      <c r="BX36" s="635"/>
      <c r="BY36" s="635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2" t="str">
        <f t="shared" si="4"/>
        <v/>
      </c>
      <c r="CE36" s="83" t="str">
        <f t="shared" si="45"/>
        <v/>
      </c>
      <c r="CF36" s="84" t="str">
        <f t="shared" si="45"/>
        <v/>
      </c>
      <c r="CG36" s="84" t="str">
        <f t="shared" si="45"/>
        <v/>
      </c>
      <c r="CH36" s="84" t="str">
        <f t="shared" si="45"/>
        <v/>
      </c>
      <c r="CI36" s="84" t="str">
        <f t="shared" si="45"/>
        <v/>
      </c>
      <c r="CJ36" s="84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4" t="str">
        <f t="shared" si="45"/>
        <v/>
      </c>
      <c r="CO36" s="84" t="str">
        <f t="shared" si="45"/>
        <v/>
      </c>
      <c r="CP36" s="84" t="str">
        <f t="shared" si="45"/>
        <v/>
      </c>
      <c r="CQ36" s="84" t="str">
        <f t="shared" si="45"/>
        <v/>
      </c>
      <c r="CR36" s="84" t="str">
        <f t="shared" si="45"/>
        <v/>
      </c>
      <c r="CS36" s="83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88"/>
      <c r="DR36" s="288"/>
      <c r="DS36" s="965"/>
      <c r="DT36" s="955"/>
      <c r="DU36" s="61"/>
    </row>
    <row r="37" spans="1:125" ht="12.75" customHeight="1">
      <c r="A37" s="877" t="s">
        <v>226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6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6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6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6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492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2" t="str">
        <f t="shared" si="4"/>
        <v/>
      </c>
      <c r="CE38" s="83" t="str">
        <f t="shared" si="45"/>
        <v/>
      </c>
      <c r="CF38" s="84" t="str">
        <f t="shared" si="45"/>
        <v/>
      </c>
      <c r="CG38" s="84" t="str">
        <f t="shared" si="45"/>
        <v/>
      </c>
      <c r="CH38" s="84" t="str">
        <f t="shared" si="45"/>
        <v/>
      </c>
      <c r="CI38" s="84" t="str">
        <f t="shared" si="45"/>
        <v/>
      </c>
      <c r="CJ38" s="84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4" t="str">
        <f t="shared" si="45"/>
        <v/>
      </c>
      <c r="CO38" s="84" t="str">
        <f t="shared" si="45"/>
        <v/>
      </c>
      <c r="CP38" s="84" t="str">
        <f t="shared" si="45"/>
        <v/>
      </c>
      <c r="CQ38" s="84" t="str">
        <f t="shared" si="45"/>
        <v/>
      </c>
      <c r="CR38" s="84" t="str">
        <f t="shared" si="45"/>
        <v/>
      </c>
      <c r="CS38" s="83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1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1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1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1"/>
      <c r="BV39" s="276"/>
      <c r="BW39" s="276"/>
      <c r="BX39" s="276"/>
      <c r="BY39" s="276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2" t="str">
        <f t="shared" si="4"/>
        <v/>
      </c>
      <c r="CE39" s="83" t="str">
        <f t="shared" si="45"/>
        <v/>
      </c>
      <c r="CF39" s="84" t="str">
        <f t="shared" si="45"/>
        <v/>
      </c>
      <c r="CG39" s="84" t="str">
        <f t="shared" si="45"/>
        <v/>
      </c>
      <c r="CH39" s="84" t="str">
        <f t="shared" si="45"/>
        <v/>
      </c>
      <c r="CI39" s="84" t="str">
        <f t="shared" si="45"/>
        <v/>
      </c>
      <c r="CJ39" s="84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4" t="str">
        <f t="shared" si="45"/>
        <v/>
      </c>
      <c r="CO39" s="84" t="str">
        <f t="shared" si="45"/>
        <v/>
      </c>
      <c r="CP39" s="84" t="str">
        <f t="shared" si="45"/>
        <v/>
      </c>
      <c r="CQ39" s="84" t="str">
        <f t="shared" si="45"/>
        <v/>
      </c>
      <c r="CR39" s="84" t="str">
        <f t="shared" si="45"/>
        <v/>
      </c>
      <c r="CS39" s="83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1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1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1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1"/>
      <c r="BV40" s="676"/>
      <c r="BW40" s="676"/>
      <c r="BX40" s="676"/>
      <c r="BY40" s="676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2" t="str">
        <f t="shared" si="4"/>
        <v/>
      </c>
      <c r="CE40" s="83" t="str">
        <f t="shared" si="45"/>
        <v/>
      </c>
      <c r="CF40" s="84" t="str">
        <f t="shared" si="45"/>
        <v/>
      </c>
      <c r="CG40" s="84" t="str">
        <f t="shared" si="45"/>
        <v/>
      </c>
      <c r="CH40" s="84" t="str">
        <f t="shared" si="45"/>
        <v/>
      </c>
      <c r="CI40" s="84" t="str">
        <f t="shared" si="45"/>
        <v/>
      </c>
      <c r="CJ40" s="84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4" t="str">
        <f t="shared" si="45"/>
        <v/>
      </c>
      <c r="CO40" s="84" t="str">
        <f t="shared" si="45"/>
        <v/>
      </c>
      <c r="CP40" s="84" t="str">
        <f t="shared" si="45"/>
        <v/>
      </c>
      <c r="CQ40" s="84" t="str">
        <f t="shared" si="45"/>
        <v/>
      </c>
      <c r="CR40" s="84" t="str">
        <f t="shared" si="45"/>
        <v/>
      </c>
      <c r="CS40" s="83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180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1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1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1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1"/>
      <c r="BV41" s="699"/>
      <c r="BW41" s="699"/>
      <c r="BX41" s="699"/>
      <c r="BY41" s="699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2" t="str">
        <f t="shared" si="4"/>
        <v/>
      </c>
      <c r="CE41" s="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4" t="str">
        <f t="shared" si="62"/>
        <v/>
      </c>
      <c r="CG41" s="84" t="str">
        <f t="shared" si="62"/>
        <v/>
      </c>
      <c r="CH41" s="84" t="str">
        <f t="shared" si="62"/>
        <v/>
      </c>
      <c r="CI41" s="84" t="str">
        <f t="shared" si="62"/>
        <v/>
      </c>
      <c r="CJ41" s="84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4" t="str">
        <f t="shared" si="62"/>
        <v/>
      </c>
      <c r="CO41" s="84" t="str">
        <f t="shared" si="62"/>
        <v/>
      </c>
      <c r="CP41" s="84" t="str">
        <f t="shared" si="62"/>
        <v/>
      </c>
      <c r="CQ41" s="84" t="str">
        <f t="shared" si="62"/>
        <v/>
      </c>
      <c r="CR41" s="84" t="str">
        <f t="shared" si="62"/>
        <v/>
      </c>
      <c r="CS41" s="83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182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2" t="str">
        <f t="shared" si="4"/>
        <v/>
      </c>
      <c r="CE42" s="83" t="str">
        <f t="shared" si="63"/>
        <v/>
      </c>
      <c r="CF42" s="84" t="str">
        <f t="shared" si="63"/>
        <v/>
      </c>
      <c r="CG42" s="84" t="str">
        <f t="shared" si="63"/>
        <v/>
      </c>
      <c r="CH42" s="84" t="str">
        <f t="shared" si="63"/>
        <v/>
      </c>
      <c r="CI42" s="84" t="str">
        <f t="shared" si="63"/>
        <v/>
      </c>
      <c r="CJ42" s="84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4" t="str">
        <f t="shared" si="63"/>
        <v/>
      </c>
      <c r="CO42" s="84" t="str">
        <f t="shared" si="63"/>
        <v/>
      </c>
      <c r="CP42" s="84" t="str">
        <f t="shared" si="63"/>
        <v/>
      </c>
      <c r="CQ42" s="84" t="str">
        <f t="shared" si="63"/>
        <v/>
      </c>
      <c r="CR42" s="84" t="str">
        <f t="shared" si="63"/>
        <v/>
      </c>
      <c r="CS42" s="83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6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6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6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6"/>
      <c r="BV43" s="635"/>
      <c r="BW43" s="635"/>
      <c r="BX43" s="635"/>
      <c r="BY43" s="635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2" t="str">
        <f t="shared" si="4"/>
        <v/>
      </c>
      <c r="CE43" s="83" t="str">
        <f t="shared" si="63"/>
        <v/>
      </c>
      <c r="CF43" s="84" t="str">
        <f t="shared" si="63"/>
        <v/>
      </c>
      <c r="CG43" s="84" t="str">
        <f t="shared" si="63"/>
        <v/>
      </c>
      <c r="CH43" s="84" t="str">
        <f t="shared" si="63"/>
        <v/>
      </c>
      <c r="CI43" s="84" t="str">
        <f t="shared" si="63"/>
        <v/>
      </c>
      <c r="CJ43" s="84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4" t="str">
        <f t="shared" si="63"/>
        <v/>
      </c>
      <c r="CO43" s="84" t="str">
        <f t="shared" si="63"/>
        <v/>
      </c>
      <c r="CP43" s="84" t="str">
        <f t="shared" si="63"/>
        <v/>
      </c>
      <c r="CQ43" s="84" t="str">
        <f t="shared" si="63"/>
        <v/>
      </c>
      <c r="CR43" s="84" t="str">
        <f t="shared" si="63"/>
        <v/>
      </c>
      <c r="CS43" s="83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8"/>
      <c r="DR43" s="288"/>
      <c r="DS43" s="965"/>
      <c r="DT43" s="955"/>
      <c r="DU43" s="61"/>
    </row>
    <row r="44" spans="1:125" ht="14" customHeight="1">
      <c r="A44" s="877" t="s">
        <v>226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6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6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6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6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493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3">
        <f t="shared" si="76"/>
        <v>0</v>
      </c>
      <c r="CF45" s="84">
        <f t="shared" si="76"/>
        <v>0</v>
      </c>
      <c r="CG45" s="84">
        <f t="shared" si="76"/>
        <v>0</v>
      </c>
      <c r="CH45" s="84">
        <f t="shared" si="76"/>
        <v>0</v>
      </c>
      <c r="CI45" s="84">
        <f t="shared" si="76"/>
        <v>0</v>
      </c>
      <c r="CJ45" s="84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4">
        <f t="shared" si="76"/>
        <v>0</v>
      </c>
      <c r="CO45" s="84">
        <f t="shared" si="76"/>
        <v>0</v>
      </c>
      <c r="CP45" s="84">
        <f t="shared" si="76"/>
        <v>0</v>
      </c>
      <c r="CQ45" s="84">
        <f t="shared" si="76"/>
        <v>0</v>
      </c>
      <c r="CR45" s="84">
        <f t="shared" si="76"/>
        <v>0</v>
      </c>
      <c r="CS45" s="83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494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0</v>
      </c>
      <c r="U46" s="977">
        <f t="shared" si="78"/>
        <v>0</v>
      </c>
      <c r="V46" s="977">
        <f t="shared" si="78"/>
        <v>0</v>
      </c>
      <c r="W46" s="977">
        <f t="shared" si="78"/>
        <v>0</v>
      </c>
      <c r="X46" s="977">
        <f t="shared" si="78"/>
        <v>0</v>
      </c>
      <c r="Y46" s="977">
        <f t="shared" si="78"/>
        <v>0</v>
      </c>
      <c r="Z46" s="977">
        <f t="shared" si="78"/>
        <v>0</v>
      </c>
      <c r="AA46" s="977">
        <f t="shared" si="78"/>
        <v>0</v>
      </c>
      <c r="AB46" s="977">
        <f t="shared" si="78"/>
        <v>0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0</v>
      </c>
      <c r="CB46" s="967">
        <f t="shared" si="2"/>
        <v>0</v>
      </c>
      <c r="CC46" s="968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4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4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4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4"/>
      <c r="BV47" s="439"/>
      <c r="BW47" s="439"/>
      <c r="BX47" s="439"/>
      <c r="BY47" s="439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495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496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3" t="str">
        <f t="shared" si="85"/>
        <v/>
      </c>
      <c r="CF49" s="84" t="str">
        <f t="shared" si="85"/>
        <v/>
      </c>
      <c r="CG49" s="84" t="str">
        <f t="shared" si="85"/>
        <v/>
      </c>
      <c r="CH49" s="84" t="str">
        <f t="shared" si="85"/>
        <v/>
      </c>
      <c r="CI49" s="84" t="str">
        <f t="shared" si="85"/>
        <v/>
      </c>
      <c r="CJ49" s="84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4" t="str">
        <f t="shared" si="85"/>
        <v/>
      </c>
      <c r="CO49" s="84" t="str">
        <f t="shared" si="85"/>
        <v/>
      </c>
      <c r="CP49" s="84" t="str">
        <f t="shared" si="85"/>
        <v/>
      </c>
      <c r="CQ49" s="84" t="str">
        <f t="shared" si="85"/>
        <v/>
      </c>
      <c r="CR49" s="84" t="str">
        <f t="shared" si="85"/>
        <v/>
      </c>
      <c r="CS49" s="83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8">950*4.1868</f>
        <v>3977.46</v>
      </c>
      <c r="C50" s="987">
        <f t="shared" si="108"/>
        <v>3977.46</v>
      </c>
      <c r="D50" s="987">
        <f t="shared" si="108"/>
        <v>3977.46</v>
      </c>
      <c r="E50" s="987">
        <f t="shared" si="108"/>
        <v>3977.46</v>
      </c>
      <c r="F50" s="987">
        <f t="shared" si="108"/>
        <v>3977.46</v>
      </c>
      <c r="G50" s="987">
        <f t="shared" si="108"/>
        <v>3977.46</v>
      </c>
      <c r="H50" s="987">
        <f t="shared" si="108"/>
        <v>3977.46</v>
      </c>
      <c r="I50" s="987">
        <f t="shared" si="108"/>
        <v>3977.46</v>
      </c>
      <c r="J50" s="987">
        <f t="shared" si="108"/>
        <v>3977.46</v>
      </c>
      <c r="K50" s="987">
        <f t="shared" si="108"/>
        <v>3977.46</v>
      </c>
      <c r="L50" s="987">
        <f t="shared" si="108"/>
        <v>3977.46</v>
      </c>
      <c r="M50" s="987">
        <f t="shared" si="108"/>
        <v>3977.46</v>
      </c>
      <c r="N50" s="987">
        <f t="shared" si="108"/>
        <v>3977.46</v>
      </c>
      <c r="O50" s="987">
        <f t="shared" si="108"/>
        <v>3977.46</v>
      </c>
      <c r="P50" s="987">
        <f t="shared" si="108"/>
        <v>3977.46</v>
      </c>
      <c r="Q50" s="987">
        <f t="shared" si="108"/>
        <v>3977.46</v>
      </c>
      <c r="R50" s="987">
        <f t="shared" si="108"/>
        <v>3977.46</v>
      </c>
      <c r="S50" s="951"/>
      <c r="T50" s="987">
        <f t="shared" ref="T50:AJ50" si="109">950*4.1868</f>
        <v>3977.46</v>
      </c>
      <c r="U50" s="987">
        <f t="shared" si="109"/>
        <v>3977.46</v>
      </c>
      <c r="V50" s="987">
        <f t="shared" si="109"/>
        <v>3977.46</v>
      </c>
      <c r="W50" s="987">
        <f t="shared" si="109"/>
        <v>3977.46</v>
      </c>
      <c r="X50" s="987">
        <f t="shared" si="109"/>
        <v>3977.46</v>
      </c>
      <c r="Y50" s="987">
        <f t="shared" si="109"/>
        <v>3977.46</v>
      </c>
      <c r="Z50" s="987">
        <f t="shared" si="109"/>
        <v>3977.46</v>
      </c>
      <c r="AA50" s="987">
        <f t="shared" si="109"/>
        <v>3977.46</v>
      </c>
      <c r="AB50" s="987">
        <f t="shared" si="109"/>
        <v>3977.46</v>
      </c>
      <c r="AC50" s="987">
        <f t="shared" si="109"/>
        <v>3977.46</v>
      </c>
      <c r="AD50" s="987">
        <f t="shared" si="109"/>
        <v>3977.46</v>
      </c>
      <c r="AE50" s="987">
        <f t="shared" si="109"/>
        <v>3977.46</v>
      </c>
      <c r="AF50" s="987">
        <f t="shared" si="109"/>
        <v>3977.46</v>
      </c>
      <c r="AG50" s="987">
        <f t="shared" si="109"/>
        <v>3977.46</v>
      </c>
      <c r="AH50" s="987">
        <f t="shared" si="109"/>
        <v>3977.46</v>
      </c>
      <c r="AI50" s="987">
        <f t="shared" si="109"/>
        <v>3977.46</v>
      </c>
      <c r="AJ50" s="987">
        <f t="shared" si="109"/>
        <v>3977.46</v>
      </c>
      <c r="AK50" s="951"/>
      <c r="AL50" s="987">
        <f t="shared" ref="AL50:BB50" si="110">950*4.1868</f>
        <v>3977.46</v>
      </c>
      <c r="AM50" s="987">
        <f t="shared" si="110"/>
        <v>3977.46</v>
      </c>
      <c r="AN50" s="987">
        <f t="shared" si="110"/>
        <v>3977.46</v>
      </c>
      <c r="AO50" s="987">
        <f t="shared" si="110"/>
        <v>3977.46</v>
      </c>
      <c r="AP50" s="987">
        <f t="shared" si="110"/>
        <v>3977.46</v>
      </c>
      <c r="AQ50" s="987">
        <f t="shared" si="110"/>
        <v>3977.46</v>
      </c>
      <c r="AR50" s="987">
        <f t="shared" si="110"/>
        <v>3977.46</v>
      </c>
      <c r="AS50" s="987">
        <f t="shared" si="110"/>
        <v>3977.46</v>
      </c>
      <c r="AT50" s="987">
        <f t="shared" si="110"/>
        <v>3977.46</v>
      </c>
      <c r="AU50" s="987">
        <f t="shared" si="110"/>
        <v>3977.46</v>
      </c>
      <c r="AV50" s="987">
        <f t="shared" si="110"/>
        <v>3977.46</v>
      </c>
      <c r="AW50" s="987">
        <f t="shared" si="110"/>
        <v>3977.46</v>
      </c>
      <c r="AX50" s="987">
        <f t="shared" si="110"/>
        <v>3977.46</v>
      </c>
      <c r="AY50" s="987">
        <f t="shared" si="110"/>
        <v>3977.46</v>
      </c>
      <c r="AZ50" s="987">
        <f t="shared" si="110"/>
        <v>3977.46</v>
      </c>
      <c r="BA50" s="987">
        <f t="shared" si="110"/>
        <v>3977.46</v>
      </c>
      <c r="BB50" s="987">
        <f t="shared" si="110"/>
        <v>3977.46</v>
      </c>
      <c r="BC50" s="951"/>
      <c r="BD50" s="987">
        <f t="shared" ref="BD50:BT50" si="111">950*4.1868</f>
        <v>3977.46</v>
      </c>
      <c r="BE50" s="987">
        <f t="shared" si="111"/>
        <v>3977.46</v>
      </c>
      <c r="BF50" s="987">
        <f t="shared" si="111"/>
        <v>3977.46</v>
      </c>
      <c r="BG50" s="987">
        <f t="shared" si="111"/>
        <v>3977.46</v>
      </c>
      <c r="BH50" s="987">
        <f t="shared" si="111"/>
        <v>3977.46</v>
      </c>
      <c r="BI50" s="987">
        <f t="shared" si="111"/>
        <v>3977.46</v>
      </c>
      <c r="BJ50" s="987">
        <f t="shared" si="111"/>
        <v>3977.46</v>
      </c>
      <c r="BK50" s="987">
        <f t="shared" si="111"/>
        <v>3977.46</v>
      </c>
      <c r="BL50" s="987">
        <f t="shared" si="111"/>
        <v>3977.46</v>
      </c>
      <c r="BM50" s="987">
        <f t="shared" si="111"/>
        <v>3977.46</v>
      </c>
      <c r="BN50" s="987">
        <f t="shared" si="111"/>
        <v>3977.46</v>
      </c>
      <c r="BO50" s="987">
        <f t="shared" si="111"/>
        <v>3977.46</v>
      </c>
      <c r="BP50" s="987">
        <f t="shared" si="111"/>
        <v>3977.46</v>
      </c>
      <c r="BQ50" s="987">
        <f t="shared" si="111"/>
        <v>3977.46</v>
      </c>
      <c r="BR50" s="987">
        <f t="shared" si="111"/>
        <v>3977.46</v>
      </c>
      <c r="BS50" s="987">
        <f t="shared" si="111"/>
        <v>3977.46</v>
      </c>
      <c r="BT50" s="987">
        <f t="shared" si="111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1"/>
        <v>3977.4599999999996</v>
      </c>
      <c r="CA50" s="878">
        <f t="shared" si="82"/>
        <v>3977.4599999999996</v>
      </c>
      <c r="CB50" s="878">
        <f t="shared" si="83"/>
        <v>3977.4599999999996</v>
      </c>
      <c r="CC50" s="879">
        <f t="shared" si="84"/>
        <v>3977.4599999999996</v>
      </c>
      <c r="CD50" s="512">
        <f t="shared" si="86"/>
        <v>3977.46</v>
      </c>
      <c r="CE50" s="83">
        <f t="shared" si="86"/>
        <v>3977.46</v>
      </c>
      <c r="CF50" s="84">
        <f t="shared" si="86"/>
        <v>3977.46</v>
      </c>
      <c r="CG50" s="84">
        <f t="shared" si="86"/>
        <v>3977.46</v>
      </c>
      <c r="CH50" s="84">
        <f t="shared" si="86"/>
        <v>3977.46</v>
      </c>
      <c r="CI50" s="84">
        <f t="shared" si="86"/>
        <v>3977.46</v>
      </c>
      <c r="CJ50" s="84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4">
        <f t="shared" si="86"/>
        <v>3977.46</v>
      </c>
      <c r="CO50" s="84">
        <f t="shared" si="86"/>
        <v>3977.46</v>
      </c>
      <c r="CP50" s="84">
        <f t="shared" si="86"/>
        <v>3977.46</v>
      </c>
      <c r="CQ50" s="84">
        <f t="shared" si="86"/>
        <v>3977.46</v>
      </c>
      <c r="CR50" s="84">
        <f t="shared" si="86"/>
        <v>3977.46</v>
      </c>
      <c r="CS50" s="83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1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1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1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1"/>
      <c r="BV51" s="676"/>
      <c r="BW51" s="676"/>
      <c r="BX51" s="676"/>
      <c r="BY51" s="676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12" t="str">
        <f t="shared" si="86"/>
        <v/>
      </c>
      <c r="CE51" s="83" t="str">
        <f t="shared" si="86"/>
        <v/>
      </c>
      <c r="CF51" s="84" t="str">
        <f t="shared" si="86"/>
        <v/>
      </c>
      <c r="CG51" s="84" t="str">
        <f t="shared" si="86"/>
        <v/>
      </c>
      <c r="CH51" s="84" t="str">
        <f t="shared" si="86"/>
        <v/>
      </c>
      <c r="CI51" s="84" t="str">
        <f t="shared" si="86"/>
        <v/>
      </c>
      <c r="CJ51" s="84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4" t="str">
        <f t="shared" si="86"/>
        <v/>
      </c>
      <c r="CO51" s="84" t="str">
        <f t="shared" si="86"/>
        <v/>
      </c>
      <c r="CP51" s="84" t="str">
        <f t="shared" si="86"/>
        <v/>
      </c>
      <c r="CQ51" s="84" t="str">
        <f t="shared" si="86"/>
        <v/>
      </c>
      <c r="CR51" s="84" t="str">
        <f t="shared" si="86"/>
        <v/>
      </c>
      <c r="CS51" s="83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180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1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1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1"/>
      <c r="BV52" s="699"/>
      <c r="BW52" s="699"/>
      <c r="BX52" s="699"/>
      <c r="BY52" s="699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12" t="str">
        <f t="shared" si="86"/>
        <v/>
      </c>
      <c r="CE52" s="83" t="str">
        <f t="shared" si="86"/>
        <v/>
      </c>
      <c r="CF52" s="84" t="str">
        <f t="shared" si="86"/>
        <v/>
      </c>
      <c r="CG52" s="84" t="str">
        <f t="shared" si="86"/>
        <v/>
      </c>
      <c r="CH52" s="84" t="str">
        <f t="shared" si="86"/>
        <v/>
      </c>
      <c r="CI52" s="84" t="str">
        <f t="shared" si="86"/>
        <v/>
      </c>
      <c r="CJ52" s="84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4" t="str">
        <f t="shared" si="86"/>
        <v/>
      </c>
      <c r="CO52" s="84" t="str">
        <f t="shared" si="86"/>
        <v/>
      </c>
      <c r="CP52" s="84" t="str">
        <f t="shared" si="86"/>
        <v/>
      </c>
      <c r="CQ52" s="84" t="str">
        <f t="shared" si="86"/>
        <v/>
      </c>
      <c r="CR52" s="84" t="str">
        <f t="shared" si="86"/>
        <v/>
      </c>
      <c r="CS52" s="83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182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12" t="str">
        <f t="shared" si="86"/>
        <v/>
      </c>
      <c r="CE53" s="83" t="str">
        <f t="shared" si="86"/>
        <v/>
      </c>
      <c r="CF53" s="84" t="str">
        <f t="shared" si="86"/>
        <v/>
      </c>
      <c r="CG53" s="84" t="str">
        <f t="shared" si="86"/>
        <v/>
      </c>
      <c r="CH53" s="84" t="str">
        <f t="shared" si="86"/>
        <v/>
      </c>
      <c r="CI53" s="84" t="str">
        <f t="shared" si="86"/>
        <v/>
      </c>
      <c r="CJ53" s="84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4" t="str">
        <f t="shared" si="86"/>
        <v/>
      </c>
      <c r="CO53" s="84" t="str">
        <f t="shared" si="86"/>
        <v/>
      </c>
      <c r="CP53" s="84" t="str">
        <f t="shared" si="86"/>
        <v/>
      </c>
      <c r="CQ53" s="84" t="str">
        <f t="shared" si="86"/>
        <v/>
      </c>
      <c r="CR53" s="84" t="str">
        <f t="shared" si="86"/>
        <v/>
      </c>
      <c r="CS53" s="83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6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6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6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6"/>
      <c r="BV54" s="635"/>
      <c r="BW54" s="635"/>
      <c r="BX54" s="635"/>
      <c r="BY54" s="635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12" t="str">
        <f t="shared" si="86"/>
        <v/>
      </c>
      <c r="CE54" s="83" t="str">
        <f t="shared" si="86"/>
        <v/>
      </c>
      <c r="CF54" s="84" t="str">
        <f t="shared" si="86"/>
        <v/>
      </c>
      <c r="CG54" s="84" t="str">
        <f t="shared" si="86"/>
        <v/>
      </c>
      <c r="CH54" s="84" t="str">
        <f t="shared" si="86"/>
        <v/>
      </c>
      <c r="CI54" s="84" t="str">
        <f t="shared" si="86"/>
        <v/>
      </c>
      <c r="CJ54" s="84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4" t="str">
        <f t="shared" si="86"/>
        <v/>
      </c>
      <c r="CO54" s="84" t="str">
        <f t="shared" si="86"/>
        <v/>
      </c>
      <c r="CP54" s="84" t="str">
        <f t="shared" si="86"/>
        <v/>
      </c>
      <c r="CQ54" s="84" t="str">
        <f t="shared" si="86"/>
        <v/>
      </c>
      <c r="CR54" s="84" t="str">
        <f t="shared" si="86"/>
        <v/>
      </c>
      <c r="CS54" s="83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88"/>
      <c r="DR54" s="288"/>
      <c r="DS54" s="965"/>
      <c r="DT54" s="955"/>
      <c r="DU54" s="61"/>
    </row>
    <row r="55" spans="1:125" ht="15.75" customHeight="1">
      <c r="A55" s="877" t="s">
        <v>251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6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6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6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6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497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12" t="str">
        <f t="shared" si="86"/>
        <v/>
      </c>
      <c r="CE56" s="83" t="str">
        <f t="shared" si="86"/>
        <v/>
      </c>
      <c r="CF56" s="84" t="str">
        <f t="shared" si="86"/>
        <v/>
      </c>
      <c r="CG56" s="84" t="str">
        <f t="shared" si="86"/>
        <v/>
      </c>
      <c r="CH56" s="84" t="str">
        <f t="shared" si="86"/>
        <v/>
      </c>
      <c r="CI56" s="84" t="str">
        <f t="shared" si="86"/>
        <v/>
      </c>
      <c r="CJ56" s="84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4" t="str">
        <f t="shared" si="86"/>
        <v/>
      </c>
      <c r="CO56" s="84" t="str">
        <f t="shared" si="86"/>
        <v/>
      </c>
      <c r="CP56" s="84" t="str">
        <f t="shared" si="86"/>
        <v/>
      </c>
      <c r="CQ56" s="84" t="str">
        <f t="shared" si="86"/>
        <v/>
      </c>
      <c r="CR56" s="84" t="str">
        <f t="shared" si="86"/>
        <v/>
      </c>
      <c r="CS56" s="83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0">3090*4.1868</f>
        <v>12937.212</v>
      </c>
      <c r="C57" s="987">
        <f t="shared" si="120"/>
        <v>12937.212</v>
      </c>
      <c r="D57" s="987">
        <f t="shared" si="120"/>
        <v>12937.212</v>
      </c>
      <c r="E57" s="987">
        <f t="shared" si="120"/>
        <v>12937.212</v>
      </c>
      <c r="F57" s="987">
        <f t="shared" si="120"/>
        <v>12937.212</v>
      </c>
      <c r="G57" s="987">
        <f t="shared" si="120"/>
        <v>12937.212</v>
      </c>
      <c r="H57" s="987">
        <f t="shared" si="120"/>
        <v>12937.212</v>
      </c>
      <c r="I57" s="987">
        <f t="shared" si="120"/>
        <v>12937.212</v>
      </c>
      <c r="J57" s="987">
        <f t="shared" si="120"/>
        <v>12937.212</v>
      </c>
      <c r="K57" s="987">
        <f t="shared" si="120"/>
        <v>12937.212</v>
      </c>
      <c r="L57" s="987">
        <f t="shared" si="120"/>
        <v>12937.212</v>
      </c>
      <c r="M57" s="987">
        <f t="shared" si="120"/>
        <v>12937.212</v>
      </c>
      <c r="N57" s="987">
        <f t="shared" si="120"/>
        <v>12937.212</v>
      </c>
      <c r="O57" s="987">
        <f t="shared" si="120"/>
        <v>12937.212</v>
      </c>
      <c r="P57" s="987">
        <f t="shared" si="120"/>
        <v>12937.212</v>
      </c>
      <c r="Q57" s="987">
        <f t="shared" si="120"/>
        <v>12937.212</v>
      </c>
      <c r="R57" s="987">
        <f t="shared" si="120"/>
        <v>12937.212</v>
      </c>
      <c r="S57" s="951"/>
      <c r="T57" s="987">
        <f t="shared" ref="T57:AJ57" si="121">3090*4.1868</f>
        <v>12937.212</v>
      </c>
      <c r="U57" s="987">
        <f t="shared" si="121"/>
        <v>12937.212</v>
      </c>
      <c r="V57" s="987">
        <f t="shared" si="121"/>
        <v>12937.212</v>
      </c>
      <c r="W57" s="987">
        <f t="shared" si="121"/>
        <v>12937.212</v>
      </c>
      <c r="X57" s="987">
        <f t="shared" si="121"/>
        <v>12937.212</v>
      </c>
      <c r="Y57" s="987">
        <f t="shared" si="121"/>
        <v>12937.212</v>
      </c>
      <c r="Z57" s="987">
        <f t="shared" si="121"/>
        <v>12937.212</v>
      </c>
      <c r="AA57" s="987">
        <f t="shared" si="121"/>
        <v>12937.212</v>
      </c>
      <c r="AB57" s="987">
        <f t="shared" si="121"/>
        <v>12937.212</v>
      </c>
      <c r="AC57" s="987">
        <f t="shared" si="121"/>
        <v>12937.212</v>
      </c>
      <c r="AD57" s="987">
        <f t="shared" si="121"/>
        <v>12937.212</v>
      </c>
      <c r="AE57" s="987">
        <f t="shared" si="121"/>
        <v>12937.212</v>
      </c>
      <c r="AF57" s="987">
        <f t="shared" si="121"/>
        <v>12937.212</v>
      </c>
      <c r="AG57" s="987">
        <f t="shared" si="121"/>
        <v>12937.212</v>
      </c>
      <c r="AH57" s="987">
        <f t="shared" si="121"/>
        <v>12937.212</v>
      </c>
      <c r="AI57" s="987">
        <f t="shared" si="121"/>
        <v>12937.212</v>
      </c>
      <c r="AJ57" s="987">
        <f t="shared" si="121"/>
        <v>12937.212</v>
      </c>
      <c r="AK57" s="951"/>
      <c r="AL57" s="987">
        <f t="shared" ref="AL57:BB57" si="122">3090*4.1868</f>
        <v>12937.212</v>
      </c>
      <c r="AM57" s="987">
        <f t="shared" si="122"/>
        <v>12937.212</v>
      </c>
      <c r="AN57" s="987">
        <f t="shared" si="122"/>
        <v>12937.212</v>
      </c>
      <c r="AO57" s="987">
        <f t="shared" si="122"/>
        <v>12937.212</v>
      </c>
      <c r="AP57" s="987">
        <f t="shared" si="122"/>
        <v>12937.212</v>
      </c>
      <c r="AQ57" s="987">
        <f t="shared" si="122"/>
        <v>12937.212</v>
      </c>
      <c r="AR57" s="987">
        <f t="shared" si="122"/>
        <v>12937.212</v>
      </c>
      <c r="AS57" s="987">
        <f t="shared" si="122"/>
        <v>12937.212</v>
      </c>
      <c r="AT57" s="987">
        <f t="shared" si="122"/>
        <v>12937.212</v>
      </c>
      <c r="AU57" s="987">
        <f t="shared" si="122"/>
        <v>12937.212</v>
      </c>
      <c r="AV57" s="987">
        <f t="shared" si="122"/>
        <v>12937.212</v>
      </c>
      <c r="AW57" s="987">
        <f t="shared" si="122"/>
        <v>12937.212</v>
      </c>
      <c r="AX57" s="987">
        <f t="shared" si="122"/>
        <v>12937.212</v>
      </c>
      <c r="AY57" s="987">
        <f t="shared" si="122"/>
        <v>12937.212</v>
      </c>
      <c r="AZ57" s="987">
        <f t="shared" si="122"/>
        <v>12937.212</v>
      </c>
      <c r="BA57" s="987">
        <f t="shared" si="122"/>
        <v>12937.212</v>
      </c>
      <c r="BB57" s="987">
        <f t="shared" si="122"/>
        <v>12937.212</v>
      </c>
      <c r="BC57" s="951"/>
      <c r="BD57" s="987">
        <f t="shared" ref="BD57:BT57" si="123">3090*4.1868</f>
        <v>12937.212</v>
      </c>
      <c r="BE57" s="987">
        <f t="shared" si="123"/>
        <v>12937.212</v>
      </c>
      <c r="BF57" s="987">
        <f t="shared" si="123"/>
        <v>12937.212</v>
      </c>
      <c r="BG57" s="987">
        <f t="shared" si="123"/>
        <v>12937.212</v>
      </c>
      <c r="BH57" s="987">
        <f t="shared" si="123"/>
        <v>12937.212</v>
      </c>
      <c r="BI57" s="987">
        <f t="shared" si="123"/>
        <v>12937.212</v>
      </c>
      <c r="BJ57" s="987">
        <f t="shared" si="123"/>
        <v>12937.212</v>
      </c>
      <c r="BK57" s="987">
        <f t="shared" si="123"/>
        <v>12937.212</v>
      </c>
      <c r="BL57" s="987">
        <f t="shared" si="123"/>
        <v>12937.212</v>
      </c>
      <c r="BM57" s="987">
        <f t="shared" si="123"/>
        <v>12937.212</v>
      </c>
      <c r="BN57" s="987">
        <f t="shared" si="123"/>
        <v>12937.212</v>
      </c>
      <c r="BO57" s="987">
        <f t="shared" si="123"/>
        <v>12937.212</v>
      </c>
      <c r="BP57" s="987">
        <f t="shared" si="123"/>
        <v>12937.212</v>
      </c>
      <c r="BQ57" s="987">
        <f t="shared" si="123"/>
        <v>12937.212</v>
      </c>
      <c r="BR57" s="987">
        <f t="shared" si="123"/>
        <v>12937.212</v>
      </c>
      <c r="BS57" s="987">
        <f t="shared" si="123"/>
        <v>12937.212</v>
      </c>
      <c r="BT57" s="987">
        <f t="shared" si="123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1"/>
        <v>12937.212</v>
      </c>
      <c r="CA57" s="878">
        <f t="shared" si="82"/>
        <v>12937.212</v>
      </c>
      <c r="CB57" s="878">
        <f t="shared" si="83"/>
        <v>12937.212</v>
      </c>
      <c r="CC57" s="879">
        <f t="shared" si="84"/>
        <v>12937.212</v>
      </c>
      <c r="CD57" s="512">
        <f t="shared" si="86"/>
        <v>12937.212</v>
      </c>
      <c r="CE57" s="83">
        <f t="shared" si="86"/>
        <v>12937.212</v>
      </c>
      <c r="CF57" s="84">
        <f t="shared" si="86"/>
        <v>12937.212</v>
      </c>
      <c r="CG57" s="84">
        <f t="shared" si="86"/>
        <v>12937.212</v>
      </c>
      <c r="CH57" s="84">
        <f t="shared" si="86"/>
        <v>12937.212</v>
      </c>
      <c r="CI57" s="84">
        <f t="shared" si="86"/>
        <v>12937.212</v>
      </c>
      <c r="CJ57" s="84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4">
        <f t="shared" si="86"/>
        <v>12937.212</v>
      </c>
      <c r="CO57" s="84">
        <f t="shared" si="86"/>
        <v>12937.212</v>
      </c>
      <c r="CP57" s="84">
        <f t="shared" si="86"/>
        <v>12937.212</v>
      </c>
      <c r="CQ57" s="84">
        <f t="shared" si="86"/>
        <v>12937.212</v>
      </c>
      <c r="CR57" s="84">
        <f t="shared" si="86"/>
        <v>12937.212</v>
      </c>
      <c r="CS57" s="83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1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1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1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1"/>
      <c r="BV58" s="676"/>
      <c r="BW58" s="676"/>
      <c r="BX58" s="676"/>
      <c r="BY58" s="676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12" t="str">
        <f t="shared" si="86"/>
        <v/>
      </c>
      <c r="CE58" s="83" t="str">
        <f t="shared" si="86"/>
        <v/>
      </c>
      <c r="CF58" s="84" t="str">
        <f t="shared" si="86"/>
        <v/>
      </c>
      <c r="CG58" s="84" t="str">
        <f t="shared" si="86"/>
        <v/>
      </c>
      <c r="CH58" s="84" t="str">
        <f t="shared" si="86"/>
        <v/>
      </c>
      <c r="CI58" s="84" t="str">
        <f t="shared" si="86"/>
        <v/>
      </c>
      <c r="CJ58" s="84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4" t="str">
        <f t="shared" si="86"/>
        <v/>
      </c>
      <c r="CO58" s="84" t="str">
        <f t="shared" si="86"/>
        <v/>
      </c>
      <c r="CP58" s="84" t="str">
        <f t="shared" si="86"/>
        <v/>
      </c>
      <c r="CQ58" s="84" t="str">
        <f t="shared" si="86"/>
        <v/>
      </c>
      <c r="CR58" s="84" t="str">
        <f t="shared" si="86"/>
        <v/>
      </c>
      <c r="CS58" s="83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180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1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1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1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1"/>
      <c r="BV59" s="699"/>
      <c r="BW59" s="699"/>
      <c r="BX59" s="699"/>
      <c r="BY59" s="699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12" t="str">
        <f t="shared" si="86"/>
        <v/>
      </c>
      <c r="CE59" s="83" t="str">
        <f t="shared" si="86"/>
        <v/>
      </c>
      <c r="CF59" s="84" t="str">
        <f t="shared" si="86"/>
        <v/>
      </c>
      <c r="CG59" s="84" t="str">
        <f t="shared" si="86"/>
        <v/>
      </c>
      <c r="CH59" s="84" t="str">
        <f t="shared" si="86"/>
        <v/>
      </c>
      <c r="CI59" s="84" t="str">
        <f t="shared" si="86"/>
        <v/>
      </c>
      <c r="CJ59" s="84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4" t="str">
        <f t="shared" si="86"/>
        <v/>
      </c>
      <c r="CO59" s="84" t="str">
        <f t="shared" si="86"/>
        <v/>
      </c>
      <c r="CP59" s="84" t="str">
        <f t="shared" si="86"/>
        <v/>
      </c>
      <c r="CQ59" s="84" t="str">
        <f t="shared" si="86"/>
        <v/>
      </c>
      <c r="CR59" s="84" t="str">
        <f t="shared" si="86"/>
        <v/>
      </c>
      <c r="CS59" s="83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182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12" t="str">
        <f t="shared" si="86"/>
        <v/>
      </c>
      <c r="CE60" s="83" t="str">
        <f t="shared" si="86"/>
        <v/>
      </c>
      <c r="CF60" s="84" t="str">
        <f t="shared" si="86"/>
        <v/>
      </c>
      <c r="CG60" s="84" t="str">
        <f t="shared" si="86"/>
        <v/>
      </c>
      <c r="CH60" s="84" t="str">
        <f t="shared" si="86"/>
        <v/>
      </c>
      <c r="CI60" s="84" t="str">
        <f t="shared" si="86"/>
        <v/>
      </c>
      <c r="CJ60" s="84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4" t="str">
        <f t="shared" si="86"/>
        <v/>
      </c>
      <c r="CO60" s="84" t="str">
        <f t="shared" si="86"/>
        <v/>
      </c>
      <c r="CP60" s="84" t="str">
        <f t="shared" si="86"/>
        <v/>
      </c>
      <c r="CQ60" s="84" t="str">
        <f t="shared" si="86"/>
        <v/>
      </c>
      <c r="CR60" s="84" t="str">
        <f t="shared" si="86"/>
        <v/>
      </c>
      <c r="CS60" s="83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6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6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6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6"/>
      <c r="BV61" s="635"/>
      <c r="BW61" s="635"/>
      <c r="BX61" s="635"/>
      <c r="BY61" s="635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12" t="str">
        <f t="shared" si="86"/>
        <v/>
      </c>
      <c r="CE61" s="83" t="str">
        <f t="shared" si="86"/>
        <v/>
      </c>
      <c r="CF61" s="84" t="str">
        <f t="shared" si="86"/>
        <v/>
      </c>
      <c r="CG61" s="84" t="str">
        <f t="shared" si="86"/>
        <v/>
      </c>
      <c r="CH61" s="84" t="str">
        <f t="shared" si="86"/>
        <v/>
      </c>
      <c r="CI61" s="84" t="str">
        <f t="shared" si="86"/>
        <v/>
      </c>
      <c r="CJ61" s="84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4" t="str">
        <f t="shared" si="86"/>
        <v/>
      </c>
      <c r="CO61" s="84" t="str">
        <f t="shared" si="86"/>
        <v/>
      </c>
      <c r="CP61" s="84" t="str">
        <f t="shared" si="86"/>
        <v/>
      </c>
      <c r="CQ61" s="84" t="str">
        <f t="shared" si="86"/>
        <v/>
      </c>
      <c r="CR61" s="84" t="str">
        <f t="shared" si="86"/>
        <v/>
      </c>
      <c r="CS61" s="83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88"/>
      <c r="DR61" s="288"/>
      <c r="DS61" s="965"/>
      <c r="DT61" s="955"/>
      <c r="DU61" s="61"/>
    </row>
    <row r="62" spans="1:125" ht="12.75" customHeight="1">
      <c r="A62" s="877" t="s">
        <v>251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6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6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6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6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498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3" t="str">
        <f t="shared" si="132"/>
        <v/>
      </c>
      <c r="CF63" s="84" t="str">
        <f t="shared" si="132"/>
        <v/>
      </c>
      <c r="CG63" s="84" t="str">
        <f t="shared" si="132"/>
        <v/>
      </c>
      <c r="CH63" s="84" t="str">
        <f t="shared" si="132"/>
        <v/>
      </c>
      <c r="CI63" s="84" t="str">
        <f t="shared" si="132"/>
        <v/>
      </c>
      <c r="CJ63" s="84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4" t="str">
        <f t="shared" si="132"/>
        <v/>
      </c>
      <c r="CO63" s="84" t="str">
        <f t="shared" si="132"/>
        <v/>
      </c>
      <c r="CP63" s="84" t="str">
        <f t="shared" si="132"/>
        <v/>
      </c>
      <c r="CQ63" s="84" t="str">
        <f t="shared" si="132"/>
        <v/>
      </c>
      <c r="CR63" s="84" t="str">
        <f t="shared" si="132"/>
        <v/>
      </c>
      <c r="CS63" s="83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0">
        <f t="shared" si="104"/>
        <v>0</v>
      </c>
      <c r="DM63" s="835">
        <f t="shared" si="105"/>
        <v>0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1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1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1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1"/>
      <c r="BV64" s="276"/>
      <c r="BW64" s="276"/>
      <c r="BX64" s="276"/>
      <c r="BY64" s="276"/>
      <c r="BZ64" s="878">
        <f t="shared" si="81"/>
        <v>8460</v>
      </c>
      <c r="CA64" s="878">
        <f t="shared" si="82"/>
        <v>8460</v>
      </c>
      <c r="CB64" s="878">
        <f t="shared" si="83"/>
        <v>8460</v>
      </c>
      <c r="CC64" s="879">
        <f t="shared" si="84"/>
        <v>8460</v>
      </c>
      <c r="CD64" s="512">
        <f t="shared" si="133"/>
        <v>8460</v>
      </c>
      <c r="CE64" s="83">
        <f t="shared" si="133"/>
        <v>8460</v>
      </c>
      <c r="CF64" s="84">
        <f t="shared" si="133"/>
        <v>8460</v>
      </c>
      <c r="CG64" s="84">
        <f t="shared" si="133"/>
        <v>8460</v>
      </c>
      <c r="CH64" s="84">
        <f t="shared" si="133"/>
        <v>8460</v>
      </c>
      <c r="CI64" s="84">
        <f t="shared" si="133"/>
        <v>8460</v>
      </c>
      <c r="CJ64" s="84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4">
        <f t="shared" si="133"/>
        <v>8460</v>
      </c>
      <c r="CO64" s="84">
        <f t="shared" si="133"/>
        <v>8460</v>
      </c>
      <c r="CP64" s="84">
        <f t="shared" si="133"/>
        <v>8460</v>
      </c>
      <c r="CQ64" s="84">
        <f t="shared" si="133"/>
        <v>8460</v>
      </c>
      <c r="CR64" s="84">
        <f t="shared" si="133"/>
        <v>8460</v>
      </c>
      <c r="CS64" s="83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0">
        <f t="shared" si="104"/>
        <v>17</v>
      </c>
      <c r="DM64" s="835">
        <f t="shared" si="105"/>
        <v>17</v>
      </c>
      <c r="DN64" s="835">
        <f t="shared" si="106"/>
        <v>17</v>
      </c>
      <c r="DO64" s="835">
        <f t="shared" si="107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1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1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1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1"/>
      <c r="BV65" s="676"/>
      <c r="BW65" s="676"/>
      <c r="BX65" s="676"/>
      <c r="BY65" s="676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12" t="str">
        <f t="shared" si="133"/>
        <v/>
      </c>
      <c r="CE65" s="83" t="str">
        <f t="shared" si="133"/>
        <v/>
      </c>
      <c r="CF65" s="84" t="str">
        <f t="shared" si="133"/>
        <v/>
      </c>
      <c r="CG65" s="84" t="str">
        <f t="shared" si="133"/>
        <v/>
      </c>
      <c r="CH65" s="84" t="str">
        <f t="shared" si="133"/>
        <v/>
      </c>
      <c r="CI65" s="84" t="str">
        <f t="shared" si="133"/>
        <v/>
      </c>
      <c r="CJ65" s="84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4" t="str">
        <f t="shared" si="133"/>
        <v/>
      </c>
      <c r="CO65" s="84" t="str">
        <f t="shared" si="133"/>
        <v/>
      </c>
      <c r="CP65" s="84" t="str">
        <f t="shared" si="133"/>
        <v/>
      </c>
      <c r="CQ65" s="84" t="str">
        <f t="shared" si="133"/>
        <v/>
      </c>
      <c r="CR65" s="84" t="str">
        <f t="shared" si="133"/>
        <v/>
      </c>
      <c r="CS65" s="83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0">
        <f t="shared" si="104"/>
        <v>0</v>
      </c>
      <c r="DM65" s="835">
        <f t="shared" si="105"/>
        <v>0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180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1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1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1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1"/>
      <c r="BV66" s="699"/>
      <c r="BW66" s="699"/>
      <c r="BX66" s="699"/>
      <c r="BY66" s="699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12" t="str">
        <f t="shared" si="133"/>
        <v/>
      </c>
      <c r="CE66" s="83" t="str">
        <f t="shared" si="133"/>
        <v/>
      </c>
      <c r="CF66" s="84" t="str">
        <f t="shared" si="133"/>
        <v/>
      </c>
      <c r="CG66" s="84" t="str">
        <f t="shared" si="133"/>
        <v/>
      </c>
      <c r="CH66" s="84" t="str">
        <f t="shared" si="133"/>
        <v/>
      </c>
      <c r="CI66" s="84" t="str">
        <f t="shared" si="133"/>
        <v/>
      </c>
      <c r="CJ66" s="84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4" t="str">
        <f t="shared" si="133"/>
        <v/>
      </c>
      <c r="CO66" s="84" t="str">
        <f t="shared" si="133"/>
        <v/>
      </c>
      <c r="CP66" s="84" t="str">
        <f t="shared" si="133"/>
        <v/>
      </c>
      <c r="CQ66" s="84" t="str">
        <f t="shared" si="133"/>
        <v/>
      </c>
      <c r="CR66" s="84" t="str">
        <f t="shared" si="133"/>
        <v/>
      </c>
      <c r="CS66" s="83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0">
        <f t="shared" si="104"/>
        <v>0</v>
      </c>
      <c r="DM66" s="835">
        <f t="shared" si="105"/>
        <v>0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182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12" t="str">
        <f t="shared" si="133"/>
        <v/>
      </c>
      <c r="CE67" s="83" t="str">
        <f t="shared" si="133"/>
        <v/>
      </c>
      <c r="CF67" s="84" t="str">
        <f t="shared" si="133"/>
        <v/>
      </c>
      <c r="CG67" s="84" t="str">
        <f t="shared" si="133"/>
        <v/>
      </c>
      <c r="CH67" s="84" t="str">
        <f t="shared" si="133"/>
        <v/>
      </c>
      <c r="CI67" s="84" t="str">
        <f t="shared" si="133"/>
        <v/>
      </c>
      <c r="CJ67" s="84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4" t="str">
        <f t="shared" si="133"/>
        <v/>
      </c>
      <c r="CO67" s="84" t="str">
        <f t="shared" si="133"/>
        <v/>
      </c>
      <c r="CP67" s="84" t="str">
        <f t="shared" si="133"/>
        <v/>
      </c>
      <c r="CQ67" s="84" t="str">
        <f t="shared" si="133"/>
        <v/>
      </c>
      <c r="CR67" s="84" t="str">
        <f t="shared" si="133"/>
        <v/>
      </c>
      <c r="CS67" s="83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0">
        <f t="shared" si="104"/>
        <v>0</v>
      </c>
      <c r="DM67" s="835">
        <f t="shared" si="105"/>
        <v>0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6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6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6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6"/>
      <c r="BV68" s="635"/>
      <c r="BW68" s="635"/>
      <c r="BX68" s="635"/>
      <c r="BY68" s="635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12" t="str">
        <f t="shared" si="133"/>
        <v/>
      </c>
      <c r="CE68" s="83" t="str">
        <f t="shared" si="133"/>
        <v/>
      </c>
      <c r="CF68" s="84" t="str">
        <f t="shared" si="133"/>
        <v/>
      </c>
      <c r="CG68" s="84" t="str">
        <f t="shared" si="133"/>
        <v/>
      </c>
      <c r="CH68" s="84" t="str">
        <f t="shared" si="133"/>
        <v/>
      </c>
      <c r="CI68" s="84" t="str">
        <f t="shared" si="133"/>
        <v/>
      </c>
      <c r="CJ68" s="84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4" t="str">
        <f t="shared" si="133"/>
        <v/>
      </c>
      <c r="CO68" s="84" t="str">
        <f t="shared" si="133"/>
        <v/>
      </c>
      <c r="CP68" s="84" t="str">
        <f t="shared" si="133"/>
        <v/>
      </c>
      <c r="CQ68" s="84" t="str">
        <f t="shared" si="133"/>
        <v/>
      </c>
      <c r="CR68" s="84" t="str">
        <f t="shared" si="133"/>
        <v/>
      </c>
      <c r="CS68" s="83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0">
        <f t="shared" si="104"/>
        <v>0</v>
      </c>
      <c r="DM68" s="835">
        <f t="shared" si="105"/>
        <v>0</v>
      </c>
      <c r="DN68" s="835">
        <f t="shared" si="106"/>
        <v>0</v>
      </c>
      <c r="DO68" s="835">
        <f t="shared" si="107"/>
        <v>0</v>
      </c>
      <c r="DP68" s="964"/>
      <c r="DQ68" s="288"/>
      <c r="DR68" s="288"/>
      <c r="DS68" s="965"/>
      <c r="DT68" s="955"/>
      <c r="DU68" s="61"/>
    </row>
    <row r="69" spans="1:125" ht="12.75" customHeight="1">
      <c r="A69" s="877" t="s">
        <v>251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6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6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6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6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0">
        <f t="shared" si="104"/>
        <v>0</v>
      </c>
      <c r="DM69" s="835">
        <f t="shared" si="105"/>
        <v>0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499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12" t="str">
        <f t="shared" si="133"/>
        <v/>
      </c>
      <c r="CE70" s="83" t="str">
        <f t="shared" si="133"/>
        <v/>
      </c>
      <c r="CF70" s="84" t="str">
        <f t="shared" si="133"/>
        <v/>
      </c>
      <c r="CG70" s="84" t="str">
        <f t="shared" si="133"/>
        <v/>
      </c>
      <c r="CH70" s="84" t="str">
        <f t="shared" si="133"/>
        <v/>
      </c>
      <c r="CI70" s="84" t="str">
        <f t="shared" si="133"/>
        <v/>
      </c>
      <c r="CJ70" s="84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4" t="str">
        <f t="shared" si="133"/>
        <v/>
      </c>
      <c r="CO70" s="84" t="str">
        <f t="shared" si="133"/>
        <v/>
      </c>
      <c r="CP70" s="84" t="str">
        <f t="shared" si="133"/>
        <v/>
      </c>
      <c r="CQ70" s="84" t="str">
        <f t="shared" si="133"/>
        <v/>
      </c>
      <c r="CR70" s="84" t="str">
        <f t="shared" si="133"/>
        <v/>
      </c>
      <c r="CS70" s="83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1"/>
      <c r="BV71" s="276"/>
      <c r="BW71" s="276"/>
      <c r="BX71" s="276"/>
      <c r="BY71" s="276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12" t="str">
        <f t="shared" si="133"/>
        <v/>
      </c>
      <c r="CE71" s="83" t="str">
        <f t="shared" si="133"/>
        <v/>
      </c>
      <c r="CF71" s="84" t="str">
        <f t="shared" si="133"/>
        <v/>
      </c>
      <c r="CG71" s="84" t="str">
        <f t="shared" si="133"/>
        <v/>
      </c>
      <c r="CH71" s="84" t="str">
        <f t="shared" si="133"/>
        <v/>
      </c>
      <c r="CI71" s="84" t="str">
        <f t="shared" si="133"/>
        <v/>
      </c>
      <c r="CJ71" s="84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4" t="str">
        <f t="shared" si="133"/>
        <v/>
      </c>
      <c r="CO71" s="84" t="str">
        <f t="shared" si="133"/>
        <v/>
      </c>
      <c r="CP71" s="84" t="str">
        <f t="shared" si="133"/>
        <v/>
      </c>
      <c r="CQ71" s="84" t="str">
        <f t="shared" si="133"/>
        <v/>
      </c>
      <c r="CR71" s="84" t="str">
        <f t="shared" si="133"/>
        <v/>
      </c>
      <c r="CS71" s="83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1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1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1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1"/>
      <c r="BV72" s="676"/>
      <c r="BW72" s="676"/>
      <c r="BX72" s="676"/>
      <c r="BY72" s="676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12" t="str">
        <f t="shared" si="133"/>
        <v/>
      </c>
      <c r="CE72" s="83" t="str">
        <f t="shared" si="133"/>
        <v/>
      </c>
      <c r="CF72" s="84" t="str">
        <f t="shared" si="133"/>
        <v/>
      </c>
      <c r="CG72" s="84" t="str">
        <f t="shared" si="133"/>
        <v/>
      </c>
      <c r="CH72" s="84" t="str">
        <f t="shared" si="133"/>
        <v/>
      </c>
      <c r="CI72" s="84" t="str">
        <f t="shared" si="133"/>
        <v/>
      </c>
      <c r="CJ72" s="84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4" t="str">
        <f t="shared" si="133"/>
        <v/>
      </c>
      <c r="CO72" s="84" t="str">
        <f t="shared" si="133"/>
        <v/>
      </c>
      <c r="CP72" s="84" t="str">
        <f t="shared" si="133"/>
        <v/>
      </c>
      <c r="CQ72" s="84" t="str">
        <f t="shared" si="133"/>
        <v/>
      </c>
      <c r="CR72" s="84" t="str">
        <f t="shared" si="133"/>
        <v/>
      </c>
      <c r="CS72" s="83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180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1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1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1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1"/>
      <c r="BV73" s="699"/>
      <c r="BW73" s="699"/>
      <c r="BX73" s="699"/>
      <c r="BY73" s="699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12" t="str">
        <f t="shared" si="133"/>
        <v/>
      </c>
      <c r="CE73" s="83" t="str">
        <f t="shared" si="133"/>
        <v/>
      </c>
      <c r="CF73" s="84" t="str">
        <f t="shared" si="133"/>
        <v/>
      </c>
      <c r="CG73" s="84" t="str">
        <f t="shared" si="133"/>
        <v/>
      </c>
      <c r="CH73" s="84" t="str">
        <f t="shared" si="133"/>
        <v/>
      </c>
      <c r="CI73" s="84" t="str">
        <f t="shared" si="133"/>
        <v/>
      </c>
      <c r="CJ73" s="84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4" t="str">
        <f t="shared" si="133"/>
        <v/>
      </c>
      <c r="CO73" s="84" t="str">
        <f t="shared" si="133"/>
        <v/>
      </c>
      <c r="CP73" s="84" t="str">
        <f t="shared" si="133"/>
        <v/>
      </c>
      <c r="CQ73" s="84" t="str">
        <f t="shared" si="133"/>
        <v/>
      </c>
      <c r="CR73" s="84" t="str">
        <f t="shared" si="133"/>
        <v/>
      </c>
      <c r="CS73" s="83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182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12" t="str">
        <f t="shared" si="133"/>
        <v/>
      </c>
      <c r="CE74" s="83" t="str">
        <f t="shared" si="133"/>
        <v/>
      </c>
      <c r="CF74" s="84" t="str">
        <f t="shared" si="133"/>
        <v/>
      </c>
      <c r="CG74" s="84" t="str">
        <f t="shared" si="133"/>
        <v/>
      </c>
      <c r="CH74" s="84" t="str">
        <f t="shared" si="133"/>
        <v/>
      </c>
      <c r="CI74" s="84" t="str">
        <f t="shared" si="133"/>
        <v/>
      </c>
      <c r="CJ74" s="84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4" t="str">
        <f t="shared" si="133"/>
        <v/>
      </c>
      <c r="CO74" s="84" t="str">
        <f t="shared" si="133"/>
        <v/>
      </c>
      <c r="CP74" s="84" t="str">
        <f t="shared" si="133"/>
        <v/>
      </c>
      <c r="CQ74" s="84" t="str">
        <f t="shared" si="133"/>
        <v/>
      </c>
      <c r="CR74" s="84" t="str">
        <f t="shared" si="133"/>
        <v/>
      </c>
      <c r="CS74" s="83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6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6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6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6"/>
      <c r="BV75" s="635"/>
      <c r="BW75" s="635"/>
      <c r="BX75" s="635"/>
      <c r="BY75" s="635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12" t="str">
        <f t="shared" si="133"/>
        <v/>
      </c>
      <c r="CE75" s="83" t="str">
        <f t="shared" si="133"/>
        <v/>
      </c>
      <c r="CF75" s="84" t="str">
        <f t="shared" si="133"/>
        <v/>
      </c>
      <c r="CG75" s="84" t="str">
        <f t="shared" si="133"/>
        <v/>
      </c>
      <c r="CH75" s="84" t="str">
        <f t="shared" si="133"/>
        <v/>
      </c>
      <c r="CI75" s="84" t="str">
        <f t="shared" si="133"/>
        <v/>
      </c>
      <c r="CJ75" s="84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4" t="str">
        <f t="shared" si="133"/>
        <v/>
      </c>
      <c r="CO75" s="84" t="str">
        <f t="shared" si="133"/>
        <v/>
      </c>
      <c r="CP75" s="84" t="str">
        <f t="shared" si="133"/>
        <v/>
      </c>
      <c r="CQ75" s="84" t="str">
        <f t="shared" si="133"/>
        <v/>
      </c>
      <c r="CR75" s="84" t="str">
        <f t="shared" si="133"/>
        <v/>
      </c>
      <c r="CS75" s="83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88"/>
      <c r="DR75" s="288"/>
      <c r="DS75" s="965"/>
      <c r="DT75" s="955"/>
      <c r="DU75" s="61"/>
    </row>
    <row r="76" spans="1:125" ht="12.75" customHeight="1">
      <c r="A76" s="877" t="s">
        <v>251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6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6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6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6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500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12" t="str">
        <f t="shared" si="133"/>
        <v/>
      </c>
      <c r="CE77" s="83" t="str">
        <f t="shared" si="133"/>
        <v/>
      </c>
      <c r="CF77" s="84" t="str">
        <f t="shared" si="133"/>
        <v/>
      </c>
      <c r="CG77" s="84" t="str">
        <f t="shared" si="133"/>
        <v/>
      </c>
      <c r="CH77" s="84" t="str">
        <f t="shared" si="133"/>
        <v/>
      </c>
      <c r="CI77" s="84" t="str">
        <f t="shared" si="133"/>
        <v/>
      </c>
      <c r="CJ77" s="84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4" t="str">
        <f t="shared" si="133"/>
        <v/>
      </c>
      <c r="CO77" s="84" t="str">
        <f t="shared" si="133"/>
        <v/>
      </c>
      <c r="CP77" s="84" t="str">
        <f t="shared" si="133"/>
        <v/>
      </c>
      <c r="CQ77" s="84" t="str">
        <f t="shared" si="133"/>
        <v/>
      </c>
      <c r="CR77" s="84" t="str">
        <f t="shared" si="133"/>
        <v/>
      </c>
      <c r="CS77" s="83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1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1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1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1"/>
      <c r="BV78" s="276"/>
      <c r="BW78" s="276"/>
      <c r="BX78" s="276"/>
      <c r="BY78" s="276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12" t="str">
        <f t="shared" si="133"/>
        <v/>
      </c>
      <c r="CE78" s="83" t="str">
        <f t="shared" si="133"/>
        <v/>
      </c>
      <c r="CF78" s="84" t="str">
        <f t="shared" si="133"/>
        <v/>
      </c>
      <c r="CG78" s="84" t="str">
        <f t="shared" si="133"/>
        <v/>
      </c>
      <c r="CH78" s="84" t="str">
        <f t="shared" si="133"/>
        <v/>
      </c>
      <c r="CI78" s="84" t="str">
        <f t="shared" si="133"/>
        <v/>
      </c>
      <c r="CJ78" s="84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4" t="str">
        <f t="shared" si="133"/>
        <v/>
      </c>
      <c r="CO78" s="84" t="str">
        <f t="shared" si="133"/>
        <v/>
      </c>
      <c r="CP78" s="84" t="str">
        <f t="shared" si="133"/>
        <v/>
      </c>
      <c r="CQ78" s="84" t="str">
        <f t="shared" si="133"/>
        <v/>
      </c>
      <c r="CR78" s="84" t="str">
        <f t="shared" si="133"/>
        <v/>
      </c>
      <c r="CS78" s="83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1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1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1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1"/>
      <c r="BV79" s="676"/>
      <c r="BW79" s="676"/>
      <c r="BX79" s="676"/>
      <c r="BY79" s="676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12" t="str">
        <f t="shared" si="150"/>
        <v/>
      </c>
      <c r="CE79" s="83" t="str">
        <f t="shared" si="150"/>
        <v/>
      </c>
      <c r="CF79" s="84" t="str">
        <f t="shared" si="150"/>
        <v/>
      </c>
      <c r="CG79" s="84" t="str">
        <f t="shared" si="150"/>
        <v/>
      </c>
      <c r="CH79" s="84" t="str">
        <f t="shared" si="150"/>
        <v/>
      </c>
      <c r="CI79" s="84" t="str">
        <f t="shared" si="150"/>
        <v/>
      </c>
      <c r="CJ79" s="84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4" t="str">
        <f t="shared" si="150"/>
        <v/>
      </c>
      <c r="CO79" s="84" t="str">
        <f t="shared" si="150"/>
        <v/>
      </c>
      <c r="CP79" s="84" t="str">
        <f t="shared" si="150"/>
        <v/>
      </c>
      <c r="CQ79" s="84" t="str">
        <f t="shared" si="150"/>
        <v/>
      </c>
      <c r="CR79" s="84" t="str">
        <f t="shared" si="150"/>
        <v/>
      </c>
      <c r="CS79" s="83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180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1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1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1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1"/>
      <c r="BV80" s="699"/>
      <c r="BW80" s="699"/>
      <c r="BX80" s="699"/>
      <c r="BY80" s="699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12" t="str">
        <f t="shared" si="150"/>
        <v/>
      </c>
      <c r="CE80" s="83" t="str">
        <f t="shared" si="150"/>
        <v/>
      </c>
      <c r="CF80" s="84" t="str">
        <f t="shared" si="150"/>
        <v/>
      </c>
      <c r="CG80" s="84" t="str">
        <f t="shared" si="150"/>
        <v/>
      </c>
      <c r="CH80" s="84" t="str">
        <f t="shared" si="150"/>
        <v/>
      </c>
      <c r="CI80" s="84" t="str">
        <f t="shared" si="150"/>
        <v/>
      </c>
      <c r="CJ80" s="84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4" t="str">
        <f t="shared" si="150"/>
        <v/>
      </c>
      <c r="CO80" s="84" t="str">
        <f t="shared" si="150"/>
        <v/>
      </c>
      <c r="CP80" s="84" t="str">
        <f t="shared" si="150"/>
        <v/>
      </c>
      <c r="CQ80" s="84" t="str">
        <f t="shared" si="150"/>
        <v/>
      </c>
      <c r="CR80" s="84" t="str">
        <f t="shared" si="150"/>
        <v/>
      </c>
      <c r="CS80" s="83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182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12" t="str">
        <f t="shared" si="150"/>
        <v/>
      </c>
      <c r="CE81" s="83" t="str">
        <f t="shared" si="150"/>
        <v/>
      </c>
      <c r="CF81" s="84" t="str">
        <f t="shared" si="150"/>
        <v/>
      </c>
      <c r="CG81" s="84" t="str">
        <f t="shared" si="150"/>
        <v/>
      </c>
      <c r="CH81" s="84" t="str">
        <f t="shared" si="150"/>
        <v/>
      </c>
      <c r="CI81" s="84" t="str">
        <f t="shared" si="150"/>
        <v/>
      </c>
      <c r="CJ81" s="84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4" t="str">
        <f t="shared" si="150"/>
        <v/>
      </c>
      <c r="CO81" s="84" t="str">
        <f t="shared" si="150"/>
        <v/>
      </c>
      <c r="CP81" s="84" t="str">
        <f t="shared" si="150"/>
        <v/>
      </c>
      <c r="CQ81" s="84" t="str">
        <f t="shared" si="150"/>
        <v/>
      </c>
      <c r="CR81" s="84" t="str">
        <f t="shared" si="150"/>
        <v/>
      </c>
      <c r="CS81" s="83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6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6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6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6"/>
      <c r="BV82" s="635"/>
      <c r="BW82" s="635"/>
      <c r="BX82" s="635"/>
      <c r="BY82" s="635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12" t="str">
        <f t="shared" si="150"/>
        <v/>
      </c>
      <c r="CE82" s="83" t="str">
        <f t="shared" si="150"/>
        <v/>
      </c>
      <c r="CF82" s="84" t="str">
        <f t="shared" si="150"/>
        <v/>
      </c>
      <c r="CG82" s="84" t="str">
        <f t="shared" si="150"/>
        <v/>
      </c>
      <c r="CH82" s="84" t="str">
        <f t="shared" si="150"/>
        <v/>
      </c>
      <c r="CI82" s="84" t="str">
        <f t="shared" si="150"/>
        <v/>
      </c>
      <c r="CJ82" s="84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4" t="str">
        <f t="shared" si="150"/>
        <v/>
      </c>
      <c r="CO82" s="84" t="str">
        <f t="shared" si="150"/>
        <v/>
      </c>
      <c r="CP82" s="84" t="str">
        <f t="shared" si="150"/>
        <v/>
      </c>
      <c r="CQ82" s="84" t="str">
        <f t="shared" si="150"/>
        <v/>
      </c>
      <c r="CR82" s="84" t="str">
        <f t="shared" si="150"/>
        <v/>
      </c>
      <c r="CS82" s="83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88"/>
      <c r="DR82" s="288"/>
      <c r="DS82" s="965"/>
      <c r="DT82" s="955"/>
      <c r="DU82" s="61"/>
    </row>
    <row r="83" spans="1:125" ht="14" customHeight="1">
      <c r="A83" s="877" t="s">
        <v>251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6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6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6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6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501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12">
        <f t="shared" si="150"/>
        <v>0</v>
      </c>
      <c r="CE84" s="83">
        <f t="shared" si="150"/>
        <v>0</v>
      </c>
      <c r="CF84" s="84">
        <f t="shared" si="150"/>
        <v>0</v>
      </c>
      <c r="CG84" s="84">
        <f t="shared" si="150"/>
        <v>0</v>
      </c>
      <c r="CH84" s="84">
        <f t="shared" si="150"/>
        <v>0</v>
      </c>
      <c r="CI84" s="84">
        <f t="shared" si="150"/>
        <v>0</v>
      </c>
      <c r="CJ84" s="84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4">
        <f t="shared" si="150"/>
        <v>0</v>
      </c>
      <c r="CO84" s="84">
        <f t="shared" si="150"/>
        <v>0</v>
      </c>
      <c r="CP84" s="84">
        <f t="shared" si="150"/>
        <v>0</v>
      </c>
      <c r="CQ84" s="84">
        <f t="shared" si="150"/>
        <v>0</v>
      </c>
      <c r="CR84" s="84">
        <f t="shared" si="150"/>
        <v>0</v>
      </c>
      <c r="CS84" s="83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502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0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503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s="857" customFormat="1" ht="39" customHeight="1">
      <c r="A4" s="988" t="s">
        <v>113</v>
      </c>
      <c r="B4" s="989" t="str">
        <f>IF(WB!T4="","",WB!T4)</f>
        <v>Ubuhlebezwe</v>
      </c>
      <c r="C4" s="860" t="str">
        <f>IF(WB!U4="","",WB!U4)</f>
        <v>Umzumbe</v>
      </c>
      <c r="D4" s="860" t="str">
        <f>IF(WB!V4="","",WB!V4)</f>
        <v>Ingwe</v>
      </c>
      <c r="E4" s="860" t="str">
        <f>IF(WB!W4="","",WB!W4)</f>
        <v>Ubuhlebezwe</v>
      </c>
      <c r="F4" s="860" t="str">
        <f>IF(WB!X4="","",WB!X4)</f>
        <v>Umzimkhulu</v>
      </c>
      <c r="G4" s="860" t="str">
        <f>IF(WB!Y4="","",WB!Y4)</f>
        <v>Ubuhlebezwe</v>
      </c>
      <c r="H4" s="860" t="str">
        <f>IF(WB!Z4="","",WB!Z4)</f>
        <v>Ingwe</v>
      </c>
      <c r="I4" s="860" t="str">
        <f>IF(WB!AA4="","",WB!AA4)</f>
        <v>Umzimkhulu</v>
      </c>
      <c r="J4" s="860" t="str">
        <f>IF(WB!AB4="","",WB!AB4)</f>
        <v>Umzumbe</v>
      </c>
      <c r="K4" s="860" t="str">
        <f>IF(WB!AC4="","",WB!AC4)</f>
        <v>Umzimkhulu</v>
      </c>
      <c r="L4" s="860" t="str">
        <f>IF(WB!AD4="","",WB!AD4)</f>
        <v>Umzimkhulu</v>
      </c>
      <c r="M4" s="860" t="str">
        <f>IF(WB!AE4="","",WB!AE4)</f>
        <v>Municipality</v>
      </c>
      <c r="N4" s="860" t="str">
        <f>IF(WB!AF4="","",WB!AF4)</f>
        <v>Municipality</v>
      </c>
      <c r="O4" s="860" t="str">
        <f>IF(WB!AG4="","",WB!AG4)</f>
        <v>Municipality</v>
      </c>
      <c r="P4" s="860" t="str">
        <f>IF(WB!AH4="","",WB!AH4)</f>
        <v>Municipality</v>
      </c>
      <c r="Q4" s="860" t="str">
        <f>IF(WB!AI4="","",WB!AI4)</f>
        <v>Umzumbe</v>
      </c>
      <c r="R4" s="860" t="str">
        <f>IF(WB!AJ4="","",WB!AJ4)</f>
        <v>Municipality</v>
      </c>
      <c r="S4" s="851"/>
      <c r="T4" s="860" t="str">
        <f>IF(WB!AK4="","",WB!AK4)</f>
        <v>Ubuhlebezwe</v>
      </c>
      <c r="U4" s="860" t="str">
        <f>IF(WB!AL4="","",WB!AL4)</f>
        <v>Umzumbe</v>
      </c>
      <c r="V4" s="860" t="str">
        <f>IF(WB!AM4="","",WB!AM4)</f>
        <v>Ingwe</v>
      </c>
      <c r="W4" s="860" t="str">
        <f>IF(WB!AN4="","",WB!AN4)</f>
        <v>Ubuhlebezwe</v>
      </c>
      <c r="X4" s="860" t="str">
        <f>IF(WB!AO4="","",WB!AO4)</f>
        <v>Umzimkhulu</v>
      </c>
      <c r="Y4" s="860" t="str">
        <f>IF(WB!AP4="","",WB!AP4)</f>
        <v>Ubuhlebezwe</v>
      </c>
      <c r="Z4" s="860" t="str">
        <f>IF(WB!AQ4="","",WB!AQ4)</f>
        <v>Ingwe</v>
      </c>
      <c r="AA4" s="860" t="str">
        <f>IF(WB!AR4="","",WB!AR4)</f>
        <v>Umzimkhulu</v>
      </c>
      <c r="AB4" s="860" t="str">
        <f>IF(WB!AS4="","",WB!AS4)</f>
        <v>Umzumbe</v>
      </c>
      <c r="AC4" s="860" t="str">
        <f>IF(WB!AT4="","",WB!AT4)</f>
        <v>Umzimkhulu</v>
      </c>
      <c r="AD4" s="860" t="str">
        <f>IF(WB!AU4="","",WB!AU4)</f>
        <v>Umzimkhulu</v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Ubuhlebezwe</v>
      </c>
      <c r="AM4" s="860" t="str">
        <f>IF(WB!BC4="","",WB!BC4)</f>
        <v>Umzumbe</v>
      </c>
      <c r="AN4" s="860" t="str">
        <f>IF(WB!BD4="","",WB!BD4)</f>
        <v>Ingwe</v>
      </c>
      <c r="AO4" s="860" t="str">
        <f>IF(WB!BE4="","",WB!BE4)</f>
        <v>Ubuhlebezwe</v>
      </c>
      <c r="AP4" s="860" t="str">
        <f>IF(WB!BF4="","",WB!BF4)</f>
        <v>Umzimkhulu</v>
      </c>
      <c r="AQ4" s="860" t="str">
        <f>IF(WB!BG4="","",WB!BG4)</f>
        <v>Ubuhlebezwe</v>
      </c>
      <c r="AR4" s="860" t="str">
        <f>IF(WB!BH4="","",WB!BH4)</f>
        <v>Ingwe</v>
      </c>
      <c r="AS4" s="860" t="str">
        <f>IF(WB!BI4="","",WB!BI4)</f>
        <v>Umzimkhulu</v>
      </c>
      <c r="AT4" s="860" t="str">
        <f>IF(WB!BJ4="","",WB!BJ4)</f>
        <v>Umzumbe</v>
      </c>
      <c r="AU4" s="860" t="str">
        <f>IF(WB!BK4="","",WB!BK4)</f>
        <v>Umzimkhulu</v>
      </c>
      <c r="AV4" s="860" t="str">
        <f>IF(WB!BL4="","",WB!BL4)</f>
        <v>Umzimkhulu</v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Ubuhlebezwe</v>
      </c>
      <c r="BE4" s="860" t="str">
        <f>IF(WB!BT4="","",WB!BT4)</f>
        <v>Umzumbe</v>
      </c>
      <c r="BF4" s="860" t="str">
        <f>IF(WB!BU4="","",WB!BU4)</f>
        <v>Ingwe</v>
      </c>
      <c r="BG4" s="860" t="str">
        <f>IF(WB!BV4="","",WB!BV4)</f>
        <v>Ubuhlebezwe</v>
      </c>
      <c r="BH4" s="860" t="str">
        <f>IF(WB!BW4="","",WB!BW4)</f>
        <v>Umzimkhulu</v>
      </c>
      <c r="BI4" s="860" t="str">
        <f>IF(WB!BX4="","",WB!BX4)</f>
        <v>Ubuhlebezwe</v>
      </c>
      <c r="BJ4" s="860" t="str">
        <f>IF(WB!BY4="","",WB!BY4)</f>
        <v>Ingwe</v>
      </c>
      <c r="BK4" s="860" t="str">
        <f>IF(WB!BZ4="","",WB!BZ4)</f>
        <v>Umzimkhulu</v>
      </c>
      <c r="BL4" s="860" t="str">
        <f>IF(WB!CA4="","",WB!CA4)</f>
        <v>Umzumbe</v>
      </c>
      <c r="BM4" s="860" t="str">
        <f>IF(WB!CB4="","",WB!CB4)</f>
        <v>Umzimkhulu</v>
      </c>
      <c r="BN4" s="860" t="str">
        <f>IF(WB!CC4="","",WB!CC4)</f>
        <v>Umzimkhulu</v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607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68"/>
      <c r="DV4" s="71"/>
    </row>
    <row r="5" spans="1:127" s="857" customFormat="1" ht="26" customHeight="1">
      <c r="A5" s="990" t="s">
        <v>118</v>
      </c>
      <c r="B5" s="991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59" t="str">
        <f>IF(WB!AD5="","",WB!AD5)</f>
        <v>Maplazini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862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119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76" t="s">
        <v>47</v>
      </c>
      <c r="CE6" s="15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7" t="s">
        <v>48</v>
      </c>
      <c r="CT6" s="1577"/>
      <c r="CU6" s="1578" t="s">
        <v>47</v>
      </c>
      <c r="CV6" s="15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4" t="s">
        <v>48</v>
      </c>
      <c r="DK6" s="1574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865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993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4"/>
      <c r="T8" s="900"/>
      <c r="U8" s="900"/>
      <c r="V8" s="900"/>
      <c r="W8" s="900"/>
      <c r="X8" s="900"/>
      <c r="Y8" s="900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4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4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4"/>
      <c r="BV8" s="439"/>
      <c r="BW8" s="439"/>
      <c r="BX8" s="439"/>
      <c r="BY8" s="43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504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6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505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7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7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7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7"/>
      <c r="BV10" s="288" t="s">
        <v>506</v>
      </c>
      <c r="BW10" s="288" t="s">
        <v>506</v>
      </c>
      <c r="BX10" s="288" t="s">
        <v>506</v>
      </c>
      <c r="BY10" s="288" t="s">
        <v>506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7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97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7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97"/>
      <c r="BV11" s="288">
        <v>1</v>
      </c>
      <c r="BW11" s="288"/>
      <c r="BX11" s="288"/>
      <c r="BY11" s="288">
        <v>10</v>
      </c>
      <c r="BZ11" s="878" t="str">
        <f>IF(DL11&lt;3,"",(SUM(B11:R11)-MIN(B11:R11)-MAX(B11:R11))/(DL11-2))</f>
        <v/>
      </c>
      <c r="CA11" s="878">
        <f>IF(DM11&lt;3,"",(SUM(T11:AJ11)-MIN(T11:AJ11)-MAX(T11:AJ11))/(DM11-2))</f>
        <v>12.5</v>
      </c>
      <c r="CB11" s="878" t="str">
        <f>IF(DN11&lt;3,"",(SUM(AL11:BB11)-MIN(AL11:BB11)-MAX(AL11:BB11))/(DN11-2))</f>
        <v/>
      </c>
      <c r="CC11" s="879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6</v>
      </c>
      <c r="DN11" s="835">
        <f t="shared" ref="DN11:DN18" si="21">COUNT(AL11:BB11)</f>
        <v>2</v>
      </c>
      <c r="DO11" s="835">
        <f t="shared" ref="DO11:DO18" si="22">COUNT(BD11:BT11)</f>
        <v>11</v>
      </c>
      <c r="DP11" s="952"/>
      <c r="DQ11" s="953"/>
      <c r="DR11" s="953"/>
      <c r="DS11" s="954"/>
      <c r="DU11" s="61"/>
    </row>
    <row r="12" spans="1:127" ht="12.75" customHeight="1">
      <c r="A12" s="950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0"/>
      <c r="T12" s="676">
        <v>1</v>
      </c>
      <c r="U12" s="661"/>
      <c r="V12" s="676">
        <v>1</v>
      </c>
      <c r="W12" s="661">
        <v>1</v>
      </c>
      <c r="X12" s="676">
        <v>1</v>
      </c>
      <c r="Y12" s="661">
        <v>1</v>
      </c>
      <c r="Z12" s="676"/>
      <c r="AA12" s="661"/>
      <c r="AB12" s="676">
        <v>1</v>
      </c>
      <c r="AC12" s="661"/>
      <c r="AD12" s="676"/>
      <c r="AE12" s="661"/>
      <c r="AF12" s="676"/>
      <c r="AG12" s="661"/>
      <c r="AH12" s="676"/>
      <c r="AI12" s="661"/>
      <c r="AJ12" s="676"/>
      <c r="AK12" s="1000"/>
      <c r="AL12" s="676"/>
      <c r="AM12" s="661">
        <v>1</v>
      </c>
      <c r="AN12" s="676"/>
      <c r="AO12" s="661"/>
      <c r="AP12" s="676"/>
      <c r="AQ12" s="661">
        <v>1</v>
      </c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0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>
        <v>1</v>
      </c>
      <c r="BO12" s="676"/>
      <c r="BP12" s="661"/>
      <c r="BQ12" s="676"/>
      <c r="BR12" s="661"/>
      <c r="BS12" s="676"/>
      <c r="BT12" s="661"/>
      <c r="BU12" s="1000"/>
      <c r="BV12" s="676"/>
      <c r="BW12" s="661"/>
      <c r="BX12" s="676"/>
      <c r="BY12" s="661">
        <v>1</v>
      </c>
      <c r="BZ12" s="878" t="str">
        <f t="shared" ref="BZ12:BZ13" si="23">IF(DL12&lt;3,"",(SUM(B12:R12)-MIN(B12:R12)-MAX(B12:R12))/(DL12-2))</f>
        <v/>
      </c>
      <c r="CA12" s="878">
        <f t="shared" ref="CA12:CA13" si="24">IF(DM12&lt;3,"",(SUM(T12:AJ12)-MIN(T12:AJ12)-MAX(T12:AJ12))/(DM12-2))</f>
        <v>1</v>
      </c>
      <c r="CB12" s="878" t="str">
        <f t="shared" ref="CB12:CB13" si="25">IF(DN12&lt;3,"",(SUM(AL12:BB12)-MIN(AL12:BB12)-MAX(AL12:BB12))/(DN12-2))</f>
        <v/>
      </c>
      <c r="CC12" s="879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0">
        <f t="shared" si="19"/>
        <v>0</v>
      </c>
      <c r="DM12" s="835">
        <f t="shared" si="20"/>
        <v>6</v>
      </c>
      <c r="DN12" s="835">
        <f t="shared" si="21"/>
        <v>2</v>
      </c>
      <c r="DO12" s="835">
        <f t="shared" si="22"/>
        <v>11</v>
      </c>
      <c r="DP12" s="952"/>
      <c r="DQ12" s="953"/>
      <c r="DR12" s="953"/>
      <c r="DS12" s="954"/>
      <c r="DU12" s="61"/>
    </row>
    <row r="13" spans="1:127" ht="12.75" customHeight="1">
      <c r="A13" s="877" t="s">
        <v>287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7"/>
      <c r="T13" s="676">
        <v>12</v>
      </c>
      <c r="U13" s="288"/>
      <c r="V13" s="676">
        <v>12</v>
      </c>
      <c r="W13" s="288">
        <v>12</v>
      </c>
      <c r="X13" s="676">
        <v>12</v>
      </c>
      <c r="Y13" s="288">
        <v>12</v>
      </c>
      <c r="Z13" s="676"/>
      <c r="AA13" s="288"/>
      <c r="AB13" s="676">
        <v>12</v>
      </c>
      <c r="AC13" s="288"/>
      <c r="AD13" s="676"/>
      <c r="AE13" s="288"/>
      <c r="AF13" s="676"/>
      <c r="AG13" s="288"/>
      <c r="AH13" s="676"/>
      <c r="AI13" s="288"/>
      <c r="AJ13" s="676"/>
      <c r="AK13" s="997"/>
      <c r="AL13" s="676"/>
      <c r="AM13" s="288">
        <v>12</v>
      </c>
      <c r="AN13" s="676"/>
      <c r="AO13" s="288"/>
      <c r="AP13" s="676"/>
      <c r="AQ13" s="288">
        <v>12</v>
      </c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7"/>
      <c r="BD13" s="676">
        <v>12</v>
      </c>
      <c r="BE13" s="676">
        <v>12</v>
      </c>
      <c r="BF13" s="288">
        <v>12</v>
      </c>
      <c r="BG13" s="676">
        <v>12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>
        <v>12</v>
      </c>
      <c r="BO13" s="676"/>
      <c r="BP13" s="288"/>
      <c r="BQ13" s="676"/>
      <c r="BR13" s="288"/>
      <c r="BS13" s="676"/>
      <c r="BT13" s="288"/>
      <c r="BU13" s="997"/>
      <c r="BV13" s="676"/>
      <c r="BW13" s="288"/>
      <c r="BX13" s="676"/>
      <c r="BY13" s="288">
        <v>12</v>
      </c>
      <c r="BZ13" s="878" t="str">
        <f t="shared" si="23"/>
        <v/>
      </c>
      <c r="CA13" s="878">
        <f t="shared" si="24"/>
        <v>12</v>
      </c>
      <c r="CB13" s="878" t="str">
        <f t="shared" si="25"/>
        <v/>
      </c>
      <c r="CC13" s="879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0">
        <f t="shared" si="19"/>
        <v>0</v>
      </c>
      <c r="DM13" s="835">
        <f t="shared" si="20"/>
        <v>6</v>
      </c>
      <c r="DN13" s="835">
        <f t="shared" si="21"/>
        <v>2</v>
      </c>
      <c r="DO13" s="835">
        <f t="shared" si="22"/>
        <v>11</v>
      </c>
      <c r="DP13" s="952"/>
      <c r="DQ13" s="953"/>
      <c r="DR13" s="953"/>
      <c r="DS13" s="954"/>
      <c r="DU13" s="61"/>
    </row>
    <row r="14" spans="1:127" ht="12.75" customHeight="1">
      <c r="A14" s="1001" t="s">
        <v>269</v>
      </c>
      <c r="B14" s="1002" t="str">
        <f t="shared" ref="B14:R14" si="28">IF(B12="","",B11*B12*B13)</f>
        <v/>
      </c>
      <c r="C14" s="751" t="str">
        <f t="shared" si="28"/>
        <v/>
      </c>
      <c r="D14" s="751" t="str">
        <f t="shared" si="28"/>
        <v/>
      </c>
      <c r="E14" s="751" t="str">
        <f t="shared" si="28"/>
        <v/>
      </c>
      <c r="F14" s="751" t="str">
        <f t="shared" si="28"/>
        <v/>
      </c>
      <c r="G14" s="751" t="str">
        <f t="shared" si="28"/>
        <v/>
      </c>
      <c r="H14" s="751" t="str">
        <f t="shared" si="28"/>
        <v/>
      </c>
      <c r="I14" s="751" t="str">
        <f t="shared" si="28"/>
        <v/>
      </c>
      <c r="J14" s="751" t="str">
        <f t="shared" si="28"/>
        <v/>
      </c>
      <c r="K14" s="751" t="str">
        <f t="shared" si="28"/>
        <v/>
      </c>
      <c r="L14" s="751" t="str">
        <f t="shared" si="28"/>
        <v/>
      </c>
      <c r="M14" s="751" t="str">
        <f t="shared" si="28"/>
        <v/>
      </c>
      <c r="N14" s="751" t="str">
        <f t="shared" si="28"/>
        <v/>
      </c>
      <c r="O14" s="751" t="str">
        <f t="shared" si="28"/>
        <v/>
      </c>
      <c r="P14" s="751" t="str">
        <f t="shared" si="28"/>
        <v/>
      </c>
      <c r="Q14" s="751" t="str">
        <f t="shared" si="28"/>
        <v/>
      </c>
      <c r="R14" s="751" t="str">
        <f t="shared" si="28"/>
        <v/>
      </c>
      <c r="S14" s="755"/>
      <c r="T14" s="751">
        <f t="shared" ref="T14:AJ14" si="29">IF(T12="","",T11*T12*T13)</f>
        <v>150</v>
      </c>
      <c r="U14" s="751" t="str">
        <f t="shared" si="29"/>
        <v/>
      </c>
      <c r="V14" s="751">
        <f t="shared" si="29"/>
        <v>150</v>
      </c>
      <c r="W14" s="751">
        <f t="shared" si="29"/>
        <v>150</v>
      </c>
      <c r="X14" s="751">
        <f t="shared" si="29"/>
        <v>150</v>
      </c>
      <c r="Y14" s="751">
        <f t="shared" si="29"/>
        <v>150</v>
      </c>
      <c r="Z14" s="751" t="str">
        <f t="shared" si="29"/>
        <v/>
      </c>
      <c r="AA14" s="751" t="str">
        <f t="shared" si="29"/>
        <v/>
      </c>
      <c r="AB14" s="751">
        <f t="shared" si="29"/>
        <v>150</v>
      </c>
      <c r="AC14" s="751" t="str">
        <f t="shared" si="29"/>
        <v/>
      </c>
      <c r="AD14" s="751" t="str">
        <f t="shared" si="29"/>
        <v/>
      </c>
      <c r="AE14" s="751" t="str">
        <f t="shared" si="29"/>
        <v/>
      </c>
      <c r="AF14" s="751" t="str">
        <f t="shared" si="29"/>
        <v/>
      </c>
      <c r="AG14" s="751" t="str">
        <f t="shared" si="29"/>
        <v/>
      </c>
      <c r="AH14" s="751" t="str">
        <f t="shared" si="29"/>
        <v/>
      </c>
      <c r="AI14" s="751" t="str">
        <f t="shared" si="29"/>
        <v/>
      </c>
      <c r="AJ14" s="751" t="str">
        <f t="shared" si="29"/>
        <v/>
      </c>
      <c r="AK14" s="755"/>
      <c r="AL14" s="751" t="str">
        <f t="shared" ref="AL14:BB14" si="30">IF(AL12="","",AL11*AL12*AL13)</f>
        <v/>
      </c>
      <c r="AM14" s="751">
        <f t="shared" si="30"/>
        <v>120</v>
      </c>
      <c r="AN14" s="751" t="str">
        <f t="shared" si="30"/>
        <v/>
      </c>
      <c r="AO14" s="751" t="str">
        <f t="shared" si="30"/>
        <v/>
      </c>
      <c r="AP14" s="751" t="str">
        <f t="shared" si="30"/>
        <v/>
      </c>
      <c r="AQ14" s="751">
        <f t="shared" si="30"/>
        <v>120</v>
      </c>
      <c r="AR14" s="751" t="str">
        <f t="shared" si="30"/>
        <v/>
      </c>
      <c r="AS14" s="751" t="str">
        <f t="shared" si="30"/>
        <v/>
      </c>
      <c r="AT14" s="751" t="str">
        <f t="shared" si="30"/>
        <v/>
      </c>
      <c r="AU14" s="751" t="str">
        <f t="shared" si="30"/>
        <v/>
      </c>
      <c r="AV14" s="751" t="str">
        <f t="shared" si="30"/>
        <v/>
      </c>
      <c r="AW14" s="751" t="str">
        <f t="shared" si="30"/>
        <v/>
      </c>
      <c r="AX14" s="751" t="str">
        <f t="shared" si="30"/>
        <v/>
      </c>
      <c r="AY14" s="751" t="str">
        <f t="shared" si="30"/>
        <v/>
      </c>
      <c r="AZ14" s="751" t="str">
        <f t="shared" si="30"/>
        <v/>
      </c>
      <c r="BA14" s="751" t="str">
        <f t="shared" si="30"/>
        <v/>
      </c>
      <c r="BB14" s="751" t="str">
        <f t="shared" si="30"/>
        <v/>
      </c>
      <c r="BC14" s="755"/>
      <c r="BD14" s="751">
        <f t="shared" ref="BD14:BT14" si="31">IF(BD12="","",BD11*BD12*BD13)</f>
        <v>150</v>
      </c>
      <c r="BE14" s="751">
        <f t="shared" si="31"/>
        <v>120</v>
      </c>
      <c r="BF14" s="751">
        <f t="shared" si="31"/>
        <v>120</v>
      </c>
      <c r="BG14" s="751">
        <f t="shared" si="31"/>
        <v>120</v>
      </c>
      <c r="BH14" s="751">
        <f t="shared" si="31"/>
        <v>150</v>
      </c>
      <c r="BI14" s="751">
        <f t="shared" si="31"/>
        <v>150</v>
      </c>
      <c r="BJ14" s="751">
        <f t="shared" si="31"/>
        <v>120</v>
      </c>
      <c r="BK14" s="751">
        <f t="shared" si="31"/>
        <v>120</v>
      </c>
      <c r="BL14" s="751">
        <f t="shared" si="31"/>
        <v>120</v>
      </c>
      <c r="BM14" s="751">
        <f t="shared" si="31"/>
        <v>120</v>
      </c>
      <c r="BN14" s="751">
        <f t="shared" si="31"/>
        <v>150</v>
      </c>
      <c r="BO14" s="751" t="str">
        <f t="shared" si="31"/>
        <v/>
      </c>
      <c r="BP14" s="751" t="str">
        <f t="shared" si="31"/>
        <v/>
      </c>
      <c r="BQ14" s="751" t="str">
        <f t="shared" si="31"/>
        <v/>
      </c>
      <c r="BR14" s="751" t="str">
        <f t="shared" si="31"/>
        <v/>
      </c>
      <c r="BS14" s="751" t="str">
        <f t="shared" si="31"/>
        <v/>
      </c>
      <c r="BT14" s="751" t="str">
        <f t="shared" si="31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>
        <f>IF(BY12="","",BY11*BY12*BY13)</f>
        <v>120</v>
      </c>
      <c r="BZ14" s="878" t="str">
        <f>IF(DL14&lt;3,"",(SUM(B14:R14)-MIN(B14:R14)-MAX(B14:R14))/(DL14-2))</f>
        <v/>
      </c>
      <c r="CA14" s="878">
        <f>IF(DM14&lt;3,"",(SUM(T14:AJ14)-MIN(T14:AJ14)-MAX(T14:AJ14))/(DM14-2))</f>
        <v>150</v>
      </c>
      <c r="CB14" s="878" t="str">
        <f>IF(DN14&lt;3,"",(SUM(AL14:BB14)-MIN(AL14:BB14)-MAX(AL14:BB14))/(DN14-2))</f>
        <v/>
      </c>
      <c r="CC14" s="879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0">
        <f t="shared" si="19"/>
        <v>0</v>
      </c>
      <c r="DM14" s="835">
        <f t="shared" si="20"/>
        <v>6</v>
      </c>
      <c r="DN14" s="835">
        <f t="shared" si="21"/>
        <v>2</v>
      </c>
      <c r="DO14" s="835">
        <f t="shared" si="22"/>
        <v>11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e">
        <f>IF(SUM(BY14)&gt;0,(BY10-DS17-SUM(BY17)*(DS17=""))*'Exp factors'!F$23,"")</f>
        <v>#VALUE!</v>
      </c>
      <c r="DU14" s="61"/>
    </row>
    <row r="15" spans="1:127" ht="12.75" customHeight="1">
      <c r="A15" s="1001" t="s">
        <v>296</v>
      </c>
      <c r="B15" s="1003">
        <f>3460*$K$1</f>
        <v>14486.328</v>
      </c>
      <c r="C15" s="1003">
        <f t="shared" ref="C15:R15" si="32">3460*$K$1</f>
        <v>14486.328</v>
      </c>
      <c r="D15" s="1003">
        <f t="shared" si="32"/>
        <v>14486.328</v>
      </c>
      <c r="E15" s="1003">
        <f t="shared" si="32"/>
        <v>14486.328</v>
      </c>
      <c r="F15" s="1003">
        <f t="shared" si="32"/>
        <v>14486.328</v>
      </c>
      <c r="G15" s="1003">
        <f t="shared" si="32"/>
        <v>14486.328</v>
      </c>
      <c r="H15" s="1003">
        <f t="shared" si="32"/>
        <v>14486.328</v>
      </c>
      <c r="I15" s="1003">
        <f t="shared" si="32"/>
        <v>14486.328</v>
      </c>
      <c r="J15" s="1003">
        <f t="shared" si="32"/>
        <v>14486.328</v>
      </c>
      <c r="K15" s="1003">
        <f t="shared" si="32"/>
        <v>14486.328</v>
      </c>
      <c r="L15" s="1003">
        <f t="shared" si="32"/>
        <v>14486.328</v>
      </c>
      <c r="M15" s="1003">
        <f t="shared" si="32"/>
        <v>14486.328</v>
      </c>
      <c r="N15" s="1003">
        <f t="shared" si="32"/>
        <v>14486.328</v>
      </c>
      <c r="O15" s="1003">
        <f t="shared" si="32"/>
        <v>14486.328</v>
      </c>
      <c r="P15" s="1003">
        <f t="shared" si="32"/>
        <v>14486.328</v>
      </c>
      <c r="Q15" s="1003">
        <f t="shared" si="32"/>
        <v>14486.328</v>
      </c>
      <c r="R15" s="1003">
        <f t="shared" si="32"/>
        <v>14486.328</v>
      </c>
      <c r="S15" s="1000"/>
      <c r="T15" s="1003">
        <f>3460*$K$1</f>
        <v>14486.328</v>
      </c>
      <c r="U15" s="1003">
        <f t="shared" ref="U15:AJ15" si="33">3460*$K$1</f>
        <v>14486.328</v>
      </c>
      <c r="V15" s="1003">
        <f t="shared" si="33"/>
        <v>14486.328</v>
      </c>
      <c r="W15" s="1003">
        <f t="shared" si="33"/>
        <v>14486.328</v>
      </c>
      <c r="X15" s="1003">
        <f t="shared" si="33"/>
        <v>14486.328</v>
      </c>
      <c r="Y15" s="1003">
        <f t="shared" si="33"/>
        <v>14486.328</v>
      </c>
      <c r="Z15" s="1003">
        <f t="shared" si="33"/>
        <v>14486.328</v>
      </c>
      <c r="AA15" s="1003">
        <f t="shared" si="33"/>
        <v>14486.328</v>
      </c>
      <c r="AB15" s="1003">
        <f t="shared" si="33"/>
        <v>14486.328</v>
      </c>
      <c r="AC15" s="1003">
        <f t="shared" si="33"/>
        <v>14486.328</v>
      </c>
      <c r="AD15" s="1003">
        <f t="shared" si="33"/>
        <v>14486.328</v>
      </c>
      <c r="AE15" s="1003">
        <f t="shared" si="33"/>
        <v>14486.328</v>
      </c>
      <c r="AF15" s="1003">
        <f t="shared" si="33"/>
        <v>14486.328</v>
      </c>
      <c r="AG15" s="1003">
        <f t="shared" si="33"/>
        <v>14486.328</v>
      </c>
      <c r="AH15" s="1003">
        <f t="shared" si="33"/>
        <v>14486.328</v>
      </c>
      <c r="AI15" s="1003">
        <f t="shared" si="33"/>
        <v>14486.328</v>
      </c>
      <c r="AJ15" s="1003">
        <f t="shared" si="33"/>
        <v>14486.328</v>
      </c>
      <c r="AK15" s="1000"/>
      <c r="AL15" s="1003">
        <f>3460*$K$1</f>
        <v>14486.328</v>
      </c>
      <c r="AM15" s="1003">
        <f t="shared" ref="AM15:BB15" si="34">3460*$K$1</f>
        <v>14486.328</v>
      </c>
      <c r="AN15" s="1003">
        <f t="shared" si="34"/>
        <v>14486.328</v>
      </c>
      <c r="AO15" s="1003">
        <f t="shared" si="34"/>
        <v>14486.328</v>
      </c>
      <c r="AP15" s="1003">
        <f t="shared" si="34"/>
        <v>14486.328</v>
      </c>
      <c r="AQ15" s="1003">
        <f t="shared" si="34"/>
        <v>14486.328</v>
      </c>
      <c r="AR15" s="1003">
        <f t="shared" si="34"/>
        <v>14486.328</v>
      </c>
      <c r="AS15" s="1003">
        <f t="shared" si="34"/>
        <v>14486.328</v>
      </c>
      <c r="AT15" s="1003">
        <f t="shared" si="34"/>
        <v>14486.328</v>
      </c>
      <c r="AU15" s="1003">
        <f t="shared" si="34"/>
        <v>14486.328</v>
      </c>
      <c r="AV15" s="1003">
        <f t="shared" si="34"/>
        <v>14486.328</v>
      </c>
      <c r="AW15" s="1003">
        <f t="shared" si="34"/>
        <v>14486.328</v>
      </c>
      <c r="AX15" s="1003">
        <f t="shared" si="34"/>
        <v>14486.328</v>
      </c>
      <c r="AY15" s="1003">
        <f t="shared" si="34"/>
        <v>14486.328</v>
      </c>
      <c r="AZ15" s="1003">
        <f t="shared" si="34"/>
        <v>14486.328</v>
      </c>
      <c r="BA15" s="1003">
        <f t="shared" si="34"/>
        <v>14486.328</v>
      </c>
      <c r="BB15" s="1003">
        <f t="shared" si="34"/>
        <v>14486.328</v>
      </c>
      <c r="BC15" s="1000"/>
      <c r="BD15" s="1003">
        <f>3460*$K$1</f>
        <v>14486.328</v>
      </c>
      <c r="BE15" s="1003">
        <f t="shared" ref="BE15:BY15" si="35">3460*$K$1</f>
        <v>14486.328</v>
      </c>
      <c r="BF15" s="1003">
        <f t="shared" si="35"/>
        <v>14486.328</v>
      </c>
      <c r="BG15" s="1003">
        <f t="shared" si="35"/>
        <v>14486.328</v>
      </c>
      <c r="BH15" s="1003">
        <f t="shared" si="35"/>
        <v>14486.328</v>
      </c>
      <c r="BI15" s="1003">
        <f t="shared" si="35"/>
        <v>14486.328</v>
      </c>
      <c r="BJ15" s="1003">
        <f t="shared" si="35"/>
        <v>14486.328</v>
      </c>
      <c r="BK15" s="1003">
        <f t="shared" si="35"/>
        <v>14486.328</v>
      </c>
      <c r="BL15" s="1003">
        <f t="shared" si="35"/>
        <v>14486.328</v>
      </c>
      <c r="BM15" s="1003">
        <f t="shared" si="35"/>
        <v>14486.328</v>
      </c>
      <c r="BN15" s="1003">
        <f t="shared" si="35"/>
        <v>14486.328</v>
      </c>
      <c r="BO15" s="1003">
        <f t="shared" si="35"/>
        <v>14486.328</v>
      </c>
      <c r="BP15" s="1003">
        <f t="shared" si="35"/>
        <v>14486.328</v>
      </c>
      <c r="BQ15" s="1003">
        <f t="shared" si="35"/>
        <v>14486.328</v>
      </c>
      <c r="BR15" s="1003">
        <f t="shared" si="35"/>
        <v>14486.328</v>
      </c>
      <c r="BS15" s="1003">
        <f t="shared" si="35"/>
        <v>14486.328</v>
      </c>
      <c r="BT15" s="1003">
        <f t="shared" si="35"/>
        <v>14486.328</v>
      </c>
      <c r="BU15" s="1000"/>
      <c r="BV15" s="1003">
        <f t="shared" si="35"/>
        <v>14486.328</v>
      </c>
      <c r="BW15" s="1003">
        <f t="shared" si="35"/>
        <v>14486.328</v>
      </c>
      <c r="BX15" s="1003">
        <f t="shared" si="35"/>
        <v>14486.328</v>
      </c>
      <c r="BY15" s="1003">
        <f t="shared" si="35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4" t="str">
        <f t="shared" ref="B16:R16" si="36">IF(B14="","",B14*B15/B$7/365/$G$1)</f>
        <v/>
      </c>
      <c r="C16" s="754" t="str">
        <f t="shared" si="36"/>
        <v/>
      </c>
      <c r="D16" s="754" t="str">
        <f t="shared" si="36"/>
        <v/>
      </c>
      <c r="E16" s="754" t="str">
        <f t="shared" si="36"/>
        <v/>
      </c>
      <c r="F16" s="754" t="str">
        <f t="shared" si="36"/>
        <v/>
      </c>
      <c r="G16" s="754" t="str">
        <f t="shared" si="36"/>
        <v/>
      </c>
      <c r="H16" s="754" t="str">
        <f t="shared" si="36"/>
        <v/>
      </c>
      <c r="I16" s="754" t="str">
        <f t="shared" si="36"/>
        <v/>
      </c>
      <c r="J16" s="754" t="str">
        <f t="shared" si="36"/>
        <v/>
      </c>
      <c r="K16" s="754" t="str">
        <f t="shared" si="36"/>
        <v/>
      </c>
      <c r="L16" s="754" t="str">
        <f t="shared" si="36"/>
        <v/>
      </c>
      <c r="M16" s="754" t="str">
        <f t="shared" si="36"/>
        <v/>
      </c>
      <c r="N16" s="754" t="str">
        <f t="shared" si="36"/>
        <v/>
      </c>
      <c r="O16" s="754" t="str">
        <f t="shared" si="36"/>
        <v/>
      </c>
      <c r="P16" s="754" t="str">
        <f t="shared" si="36"/>
        <v/>
      </c>
      <c r="Q16" s="754" t="str">
        <f t="shared" si="36"/>
        <v/>
      </c>
      <c r="R16" s="754" t="str">
        <f t="shared" si="36"/>
        <v/>
      </c>
      <c r="S16" s="966"/>
      <c r="T16" s="625">
        <f>IF(T14="","",T14*T15/T$7/365/$G$1)</f>
        <v>0.11275161892901618</v>
      </c>
      <c r="U16" s="625" t="str">
        <f t="shared" ref="U16" si="37">IF(U14="","",U14*U15/U$7/365/$G$1)</f>
        <v/>
      </c>
      <c r="V16" s="625">
        <f t="shared" ref="V16" si="38">IF(V14="","",V14*V15/V$7/365/$G$1)</f>
        <v>9.6644244796299572E-2</v>
      </c>
      <c r="W16" s="625">
        <f t="shared" ref="W16" si="39">IF(W14="","",W14*W15/W$7/365/$G$1)</f>
        <v>8.4563714196762133E-2</v>
      </c>
      <c r="X16" s="625">
        <f t="shared" ref="X16" si="40">IF(X14="","",X14*X15/X$7/365/$G$1)</f>
        <v>0.11275161892901618</v>
      </c>
      <c r="Y16" s="625">
        <f t="shared" ref="Y16" si="41">IF(Y14="","",Y14*Y15/Y$7/365/$G$1)</f>
        <v>0.11275161892901618</v>
      </c>
      <c r="Z16" s="625" t="str">
        <f t="shared" ref="Z16" si="42">IF(Z14="","",Z14*Z15/Z$7/365/$G$1)</f>
        <v/>
      </c>
      <c r="AA16" s="625" t="str">
        <f t="shared" ref="AA16" si="43">IF(AA14="","",AA14*AA15/AA$7/365/$G$1)</f>
        <v/>
      </c>
      <c r="AB16" s="625">
        <f t="shared" ref="AB16" si="44">IF(AB14="","",AB14*AB15/AB$7/365/$G$1)</f>
        <v>0.16912742839352427</v>
      </c>
      <c r="AC16" s="625" t="str">
        <f t="shared" ref="AC16" si="45">IF(AC14="","",AC14*AC15/AC$7/365/$G$1)</f>
        <v/>
      </c>
      <c r="AD16" s="625" t="str">
        <f t="shared" ref="AD16" si="46">IF(AD14="","",AD14*AD15/AD$7/365/$G$1)</f>
        <v/>
      </c>
      <c r="AE16" s="625" t="str">
        <f t="shared" ref="AE16" si="47">IF(AE14="","",AE14*AE15/AE$7/365/$G$1)</f>
        <v/>
      </c>
      <c r="AF16" s="625" t="str">
        <f t="shared" ref="AF16" si="48">IF(AF14="","",AF14*AF15/AF$7/365/$G$1)</f>
        <v/>
      </c>
      <c r="AG16" s="625" t="str">
        <f t="shared" ref="AG16" si="49">IF(AG14="","",AG14*AG15/AG$7/365/$G$1)</f>
        <v/>
      </c>
      <c r="AH16" s="625" t="str">
        <f t="shared" ref="AH16" si="50">IF(AH14="","",AH14*AH15/AH$7/365/$G$1)</f>
        <v/>
      </c>
      <c r="AI16" s="625" t="str">
        <f t="shared" ref="AI16" si="51">IF(AI14="","",AI14*AI15/AI$7/365/$G$1)</f>
        <v/>
      </c>
      <c r="AJ16" s="625" t="str">
        <f t="shared" ref="AJ16" si="52">IF(AJ14="","",AJ14*AJ15/AJ$7/365/$G$1)</f>
        <v/>
      </c>
      <c r="AK16" s="966"/>
      <c r="AL16" s="754" t="str">
        <f t="shared" ref="AL16:BB16" si="53">IF(AL14="","",AL14*AL15/AL$7/365/$G$1)</f>
        <v/>
      </c>
      <c r="AM16" s="754">
        <f t="shared" si="53"/>
        <v>0.10824155417185553</v>
      </c>
      <c r="AN16" s="754" t="str">
        <f t="shared" si="53"/>
        <v/>
      </c>
      <c r="AO16" s="754" t="str">
        <f t="shared" si="53"/>
        <v/>
      </c>
      <c r="AP16" s="754" t="str">
        <f t="shared" si="53"/>
        <v/>
      </c>
      <c r="AQ16" s="754">
        <f t="shared" si="53"/>
        <v>9.0201295143212942E-2</v>
      </c>
      <c r="AR16" s="754" t="str">
        <f t="shared" si="53"/>
        <v/>
      </c>
      <c r="AS16" s="754" t="str">
        <f t="shared" si="53"/>
        <v/>
      </c>
      <c r="AT16" s="754" t="str">
        <f t="shared" si="53"/>
        <v/>
      </c>
      <c r="AU16" s="754" t="str">
        <f t="shared" si="53"/>
        <v/>
      </c>
      <c r="AV16" s="754" t="str">
        <f t="shared" si="53"/>
        <v/>
      </c>
      <c r="AW16" s="754" t="str">
        <f t="shared" si="53"/>
        <v/>
      </c>
      <c r="AX16" s="754" t="str">
        <f t="shared" si="53"/>
        <v/>
      </c>
      <c r="AY16" s="754" t="str">
        <f t="shared" si="53"/>
        <v/>
      </c>
      <c r="AZ16" s="754" t="str">
        <f t="shared" si="53"/>
        <v/>
      </c>
      <c r="BA16" s="754" t="str">
        <f t="shared" si="53"/>
        <v/>
      </c>
      <c r="BB16" s="754" t="str">
        <f t="shared" si="53"/>
        <v/>
      </c>
      <c r="BC16" s="966"/>
      <c r="BD16" s="625">
        <f>IF(BD14="","",BD14*BD15/BD$7/365/$G$1)</f>
        <v>0.11275161892901618</v>
      </c>
      <c r="BE16" s="625">
        <f t="shared" ref="BE16" si="54">IF(BE14="","",BE14*BE15/BE$7/365/$G$1)</f>
        <v>0.18040259028642588</v>
      </c>
      <c r="BF16" s="625">
        <f t="shared" ref="BF16" si="55">IF(BF14="","",BF14*BF15/BF$7/365/$G$1)</f>
        <v>0.10824155417185553</v>
      </c>
      <c r="BG16" s="625">
        <f t="shared" ref="BG16" si="56">IF(BG14="","",BG14*BG15/BG$7/365/$G$1)</f>
        <v>9.0201295143212942E-2</v>
      </c>
      <c r="BH16" s="625">
        <f t="shared" ref="BH16" si="57">IF(BH14="","",BH14*BH15/BH$7/365/$G$1)</f>
        <v>0.13530194271481941</v>
      </c>
      <c r="BI16" s="625">
        <f t="shared" ref="BI16" si="58">IF(BI14="","",BI14*BI15/BI$7/365/$G$1)</f>
        <v>0.22550323785803236</v>
      </c>
      <c r="BJ16" s="625">
        <f t="shared" ref="BJ16" si="59">IF(BJ14="","",BJ14*BJ15/BJ$7/365/$G$1)</f>
        <v>9.0201295143212942E-2</v>
      </c>
      <c r="BK16" s="625">
        <f t="shared" ref="BK16" si="60">IF(BK14="","",BK14*BK15/BK$7/365/$G$1)</f>
        <v>6.7650971357409703E-2</v>
      </c>
      <c r="BL16" s="625">
        <f t="shared" ref="BL16" si="61">IF(BL14="","",BL14*BL15/BL$7/365/$G$1)</f>
        <v>9.0201295143212942E-2</v>
      </c>
      <c r="BM16" s="625">
        <f t="shared" ref="BM16" si="62">IF(BM14="","",BM14*BM15/BM$7/365/$G$1)</f>
        <v>0.13530194271481941</v>
      </c>
      <c r="BN16" s="625">
        <f t="shared" ref="BN16" si="63">IF(BN14="","",BN14*BN15/BN$7/365/$G$1)</f>
        <v>8.4563714196762133E-2</v>
      </c>
      <c r="BO16" s="625" t="str">
        <f t="shared" ref="BO16" si="64">IF(BO14="","",BO14*BO15/BO$7/365/$G$1)</f>
        <v/>
      </c>
      <c r="BP16" s="625" t="str">
        <f t="shared" ref="BP16" si="65">IF(BP14="","",BP14*BP15/BP$7/365/$G$1)</f>
        <v/>
      </c>
      <c r="BQ16" s="625" t="str">
        <f t="shared" ref="BQ16" si="66">IF(BQ14="","",BQ14*BQ15/BQ$7/365/$G$1)</f>
        <v/>
      </c>
      <c r="BR16" s="625" t="str">
        <f t="shared" ref="BR16" si="67">IF(BR14="","",BR14*BR15/BR$7/365/$G$1)</f>
        <v/>
      </c>
      <c r="BS16" s="625" t="str">
        <f t="shared" ref="BS16" si="68">IF(BS14="","",BS14*BS15/BS$7/365/$G$1)</f>
        <v/>
      </c>
      <c r="BT16" s="625" t="str">
        <f t="shared" ref="BT16" si="69">IF(BT14="","",BT14*BT15/BT$7/365/$G$1)</f>
        <v/>
      </c>
      <c r="BU16" s="966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>
        <f>IF(BY14="","",BY14*BY15/BY$7/365/$G$1)</f>
        <v>9.0201295143212942E-2</v>
      </c>
      <c r="BZ16" s="878" t="str">
        <f>IF(DL16&lt;3,"",(SUM(B16:R16)-MIN(B16:R16)-MAX(B16:R16))/(DL16-2))</f>
        <v/>
      </c>
      <c r="CA16" s="878">
        <f>IF(DM16&lt;3,"",(SUM(T16:AJ16)-MIN(T16:AJ16)-MAX(T16:AJ16))/(DM16-2))</f>
        <v>0.10872477539583703</v>
      </c>
      <c r="CB16" s="878" t="str">
        <f>IF(DN16&lt;3,"",(SUM(AL16:BB16)-MIN(AL16:BB16)-MAX(AL16:BB16))/(DN16-2))</f>
        <v/>
      </c>
      <c r="CC16" s="879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302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0">
        <f t="shared" si="19"/>
        <v>0</v>
      </c>
      <c r="DM16" s="835">
        <f t="shared" si="20"/>
        <v>6</v>
      </c>
      <c r="DN16" s="835">
        <f t="shared" si="21"/>
        <v>2</v>
      </c>
      <c r="DO16" s="835">
        <f t="shared" si="22"/>
        <v>11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e">
        <f>IF(DS14="","",DS14*BY15)</f>
        <v>#VALUE!</v>
      </c>
      <c r="DU16" s="61"/>
    </row>
    <row r="17" spans="1:125" ht="12.75" customHeight="1">
      <c r="A17" s="1004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5"/>
      <c r="T17" s="635">
        <v>7.2</v>
      </c>
      <c r="U17" s="670"/>
      <c r="V17" s="635">
        <v>7.2</v>
      </c>
      <c r="W17" s="670">
        <v>7.2</v>
      </c>
      <c r="X17" s="635">
        <v>7.2</v>
      </c>
      <c r="Y17" s="670">
        <v>7.2</v>
      </c>
      <c r="Z17" s="635"/>
      <c r="AA17" s="670"/>
      <c r="AB17" s="635">
        <v>7.2</v>
      </c>
      <c r="AC17" s="670"/>
      <c r="AD17" s="635"/>
      <c r="AE17" s="670"/>
      <c r="AF17" s="635"/>
      <c r="AG17" s="670"/>
      <c r="AH17" s="635"/>
      <c r="AI17" s="670"/>
      <c r="AJ17" s="635"/>
      <c r="AK17" s="1005"/>
      <c r="AL17" s="635"/>
      <c r="AM17" s="670">
        <v>11.5</v>
      </c>
      <c r="AN17" s="635"/>
      <c r="AO17" s="670"/>
      <c r="AP17" s="635"/>
      <c r="AQ17" s="670">
        <v>11</v>
      </c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5"/>
      <c r="BD17" s="635">
        <v>8</v>
      </c>
      <c r="BE17" s="635">
        <v>8</v>
      </c>
      <c r="BF17" s="670">
        <v>8.5</v>
      </c>
      <c r="BG17" s="635">
        <v>9</v>
      </c>
      <c r="BH17" s="670">
        <v>9</v>
      </c>
      <c r="BI17" s="635">
        <v>9.5</v>
      </c>
      <c r="BJ17" s="670">
        <v>9.5</v>
      </c>
      <c r="BK17" s="635">
        <v>8.5</v>
      </c>
      <c r="BL17" s="670">
        <v>9.5</v>
      </c>
      <c r="BM17" s="635">
        <v>9.5</v>
      </c>
      <c r="BN17" s="670">
        <v>7.2</v>
      </c>
      <c r="BO17" s="635"/>
      <c r="BP17" s="670"/>
      <c r="BQ17" s="635"/>
      <c r="BR17" s="670"/>
      <c r="BS17" s="635"/>
      <c r="BT17" s="670"/>
      <c r="BU17" s="1005"/>
      <c r="BV17" s="635"/>
      <c r="BW17" s="670"/>
      <c r="BX17" s="635"/>
      <c r="BY17" s="670">
        <v>9</v>
      </c>
      <c r="BZ17" s="878" t="str">
        <f>IF(DL17&lt;3,"",(SUM(B17:R17)-MIN(B17:R17)-MAX(B17:R17))/(DL17-2))</f>
        <v/>
      </c>
      <c r="CA17" s="878">
        <f>IF(DM17&lt;3,"",(SUM(T17:AJ17)-MIN(T17:AJ17)-MAX(T17:AJ17))/(DM17-2))</f>
        <v>7.2</v>
      </c>
      <c r="CB17" s="878" t="str">
        <f>IF(DN17&lt;3,"",(SUM(AL17:BB17)-MIN(AL17:BB17)-MAX(AL17:BB17))/(DN17-2))</f>
        <v/>
      </c>
      <c r="CC17" s="879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0">
        <f t="shared" si="19"/>
        <v>0</v>
      </c>
      <c r="DM17" s="835">
        <f t="shared" si="20"/>
        <v>6</v>
      </c>
      <c r="DN17" s="835">
        <f t="shared" si="21"/>
        <v>2</v>
      </c>
      <c r="DO17" s="835">
        <f t="shared" si="22"/>
        <v>11</v>
      </c>
      <c r="DP17" s="964"/>
      <c r="DQ17" s="288"/>
      <c r="DR17" s="288"/>
      <c r="DS17" s="965"/>
      <c r="DU17" s="61"/>
    </row>
    <row r="18" spans="1:125" ht="12.75" customHeight="1">
      <c r="A18" s="877" t="s">
        <v>290</v>
      </c>
      <c r="B18" s="1002" t="str">
        <f t="shared" ref="B18:R18" si="70">IF(B17="","",B14*B17)</f>
        <v/>
      </c>
      <c r="C18" s="751" t="str">
        <f t="shared" si="70"/>
        <v/>
      </c>
      <c r="D18" s="751" t="str">
        <f t="shared" si="70"/>
        <v/>
      </c>
      <c r="E18" s="751" t="str">
        <f t="shared" si="70"/>
        <v/>
      </c>
      <c r="F18" s="751" t="str">
        <f t="shared" si="70"/>
        <v/>
      </c>
      <c r="G18" s="751" t="str">
        <f t="shared" si="70"/>
        <v/>
      </c>
      <c r="H18" s="751" t="str">
        <f t="shared" si="70"/>
        <v/>
      </c>
      <c r="I18" s="751" t="str">
        <f t="shared" si="70"/>
        <v/>
      </c>
      <c r="J18" s="751" t="str">
        <f t="shared" si="70"/>
        <v/>
      </c>
      <c r="K18" s="751" t="str">
        <f t="shared" si="70"/>
        <v/>
      </c>
      <c r="L18" s="751" t="str">
        <f t="shared" si="70"/>
        <v/>
      </c>
      <c r="M18" s="751" t="str">
        <f t="shared" si="70"/>
        <v/>
      </c>
      <c r="N18" s="751" t="str">
        <f t="shared" si="70"/>
        <v/>
      </c>
      <c r="O18" s="751" t="str">
        <f t="shared" si="70"/>
        <v/>
      </c>
      <c r="P18" s="751" t="str">
        <f t="shared" si="70"/>
        <v/>
      </c>
      <c r="Q18" s="751" t="str">
        <f t="shared" si="70"/>
        <v/>
      </c>
      <c r="R18" s="751" t="str">
        <f t="shared" si="70"/>
        <v/>
      </c>
      <c r="S18" s="755"/>
      <c r="T18" s="751">
        <f t="shared" ref="T18:AJ18" si="71">IF(T17="","",T14*T17)</f>
        <v>1080</v>
      </c>
      <c r="U18" s="751" t="str">
        <f t="shared" si="71"/>
        <v/>
      </c>
      <c r="V18" s="751">
        <f t="shared" si="71"/>
        <v>1080</v>
      </c>
      <c r="W18" s="751">
        <f t="shared" si="71"/>
        <v>1080</v>
      </c>
      <c r="X18" s="751">
        <f t="shared" si="71"/>
        <v>1080</v>
      </c>
      <c r="Y18" s="751">
        <f t="shared" si="71"/>
        <v>1080</v>
      </c>
      <c r="Z18" s="751" t="str">
        <f t="shared" si="71"/>
        <v/>
      </c>
      <c r="AA18" s="751" t="str">
        <f t="shared" si="71"/>
        <v/>
      </c>
      <c r="AB18" s="751">
        <f t="shared" si="71"/>
        <v>1080</v>
      </c>
      <c r="AC18" s="751" t="str">
        <f t="shared" si="71"/>
        <v/>
      </c>
      <c r="AD18" s="751" t="str">
        <f t="shared" si="71"/>
        <v/>
      </c>
      <c r="AE18" s="751" t="str">
        <f t="shared" si="71"/>
        <v/>
      </c>
      <c r="AF18" s="751" t="str">
        <f t="shared" si="71"/>
        <v/>
      </c>
      <c r="AG18" s="751" t="str">
        <f t="shared" si="71"/>
        <v/>
      </c>
      <c r="AH18" s="751" t="str">
        <f t="shared" si="71"/>
        <v/>
      </c>
      <c r="AI18" s="751" t="str">
        <f t="shared" si="71"/>
        <v/>
      </c>
      <c r="AJ18" s="751" t="str">
        <f t="shared" si="71"/>
        <v/>
      </c>
      <c r="AK18" s="755"/>
      <c r="AL18" s="751" t="str">
        <f t="shared" ref="AL18:BB18" si="72">IF(AL17="","",AL14*AL17)</f>
        <v/>
      </c>
      <c r="AM18" s="751">
        <f t="shared" si="72"/>
        <v>1380</v>
      </c>
      <c r="AN18" s="751" t="str">
        <f t="shared" si="72"/>
        <v/>
      </c>
      <c r="AO18" s="751" t="str">
        <f t="shared" si="72"/>
        <v/>
      </c>
      <c r="AP18" s="751" t="str">
        <f t="shared" si="72"/>
        <v/>
      </c>
      <c r="AQ18" s="751">
        <f t="shared" si="72"/>
        <v>1320</v>
      </c>
      <c r="AR18" s="751" t="str">
        <f t="shared" si="72"/>
        <v/>
      </c>
      <c r="AS18" s="751" t="str">
        <f t="shared" si="72"/>
        <v/>
      </c>
      <c r="AT18" s="751" t="str">
        <f t="shared" si="72"/>
        <v/>
      </c>
      <c r="AU18" s="751" t="str">
        <f t="shared" si="72"/>
        <v/>
      </c>
      <c r="AV18" s="751" t="str">
        <f t="shared" si="72"/>
        <v/>
      </c>
      <c r="AW18" s="751" t="str">
        <f t="shared" si="72"/>
        <v/>
      </c>
      <c r="AX18" s="751" t="str">
        <f t="shared" si="72"/>
        <v/>
      </c>
      <c r="AY18" s="751" t="str">
        <f t="shared" si="72"/>
        <v/>
      </c>
      <c r="AZ18" s="751" t="str">
        <f t="shared" si="72"/>
        <v/>
      </c>
      <c r="BA18" s="751" t="str">
        <f t="shared" si="72"/>
        <v/>
      </c>
      <c r="BB18" s="751" t="str">
        <f t="shared" si="72"/>
        <v/>
      </c>
      <c r="BC18" s="755"/>
      <c r="BD18" s="751">
        <f t="shared" ref="BD18:BT18" si="73">IF(BD17="","",BD14*BD17)</f>
        <v>1200</v>
      </c>
      <c r="BE18" s="751">
        <f t="shared" si="73"/>
        <v>960</v>
      </c>
      <c r="BF18" s="751">
        <f t="shared" si="73"/>
        <v>1020</v>
      </c>
      <c r="BG18" s="751">
        <f t="shared" si="73"/>
        <v>1080</v>
      </c>
      <c r="BH18" s="751">
        <f t="shared" si="73"/>
        <v>1350</v>
      </c>
      <c r="BI18" s="751">
        <f t="shared" si="73"/>
        <v>1425</v>
      </c>
      <c r="BJ18" s="751">
        <f t="shared" si="73"/>
        <v>1140</v>
      </c>
      <c r="BK18" s="751">
        <f t="shared" si="73"/>
        <v>1020</v>
      </c>
      <c r="BL18" s="751">
        <f t="shared" si="73"/>
        <v>1140</v>
      </c>
      <c r="BM18" s="751">
        <f t="shared" si="73"/>
        <v>1140</v>
      </c>
      <c r="BN18" s="751">
        <f t="shared" si="73"/>
        <v>1080</v>
      </c>
      <c r="BO18" s="751" t="str">
        <f t="shared" si="73"/>
        <v/>
      </c>
      <c r="BP18" s="751" t="str">
        <f t="shared" si="73"/>
        <v/>
      </c>
      <c r="BQ18" s="751" t="str">
        <f t="shared" si="73"/>
        <v/>
      </c>
      <c r="BR18" s="751" t="str">
        <f t="shared" si="73"/>
        <v/>
      </c>
      <c r="BS18" s="751" t="str">
        <f t="shared" si="73"/>
        <v/>
      </c>
      <c r="BT18" s="751" t="str">
        <f t="shared" si="73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>
        <f>IF(BY17="","",BY14*BY17)</f>
        <v>1080</v>
      </c>
      <c r="BZ18" s="967" t="str">
        <f>IF(DL18&lt;3,"",(SUM(B18:R18)-MIN(B18:R18)-MAX(B18:R18))/(DL18-2))</f>
        <v/>
      </c>
      <c r="CA18" s="967">
        <f>IF(DM18&lt;3,"",(SUM(T18:AJ18)-MIN(T18:AJ18)-MAX(T18:AJ18))/(DM18-2))</f>
        <v>1080</v>
      </c>
      <c r="CB18" s="967" t="str">
        <f>IF(DN18&lt;3,"",(SUM(AL18:BB18)-MIN(AL18:BB18)-MAX(AL18:BB18))/(DN18-2))</f>
        <v/>
      </c>
      <c r="CC18" s="968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0">
        <f t="shared" si="19"/>
        <v>0</v>
      </c>
      <c r="DM18" s="835">
        <f t="shared" si="20"/>
        <v>6</v>
      </c>
      <c r="DN18" s="835">
        <f t="shared" si="21"/>
        <v>2</v>
      </c>
      <c r="DO18" s="835">
        <f t="shared" si="22"/>
        <v>11</v>
      </c>
      <c r="DP18" s="969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743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1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4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4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4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4"/>
      <c r="BV20" s="312">
        <v>2.5</v>
      </c>
      <c r="BW20" s="312">
        <v>2.5</v>
      </c>
      <c r="BX20" s="312">
        <v>2.5</v>
      </c>
      <c r="BY20" s="312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3.5714285714285716</v>
      </c>
      <c r="CC20" s="879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93">COUNT(B20:R20)</f>
        <v>17</v>
      </c>
      <c r="DM20" s="835">
        <f t="shared" ref="DM20:DM27" si="94">COUNT(T20:AJ20)</f>
        <v>17</v>
      </c>
      <c r="DN20" s="835">
        <f t="shared" ref="DN20:DN27" si="95">COUNT(AL20:BB20)</f>
        <v>16</v>
      </c>
      <c r="DO20" s="835">
        <f t="shared" ref="DO20:DO27" si="96">COUNT(BD20:BT20)</f>
        <v>16</v>
      </c>
      <c r="DP20" s="952"/>
      <c r="DQ20" s="953"/>
      <c r="DR20" s="953"/>
      <c r="DS20" s="954"/>
      <c r="DU20" s="61"/>
    </row>
    <row r="21" spans="1:125" ht="12.75" customHeight="1">
      <c r="A21" s="701" t="s">
        <v>286</v>
      </c>
      <c r="B21" s="633"/>
      <c r="C21" s="633"/>
      <c r="D21" s="633"/>
      <c r="E21" s="633"/>
      <c r="F21" s="633"/>
      <c r="G21" s="633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>
        <v>1</v>
      </c>
      <c r="AO21" s="633">
        <v>1</v>
      </c>
      <c r="AP21" s="633">
        <v>1</v>
      </c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>
        <v>1</v>
      </c>
      <c r="BJ21" s="633">
        <v>1</v>
      </c>
      <c r="BK21" s="633"/>
      <c r="BL21" s="633">
        <v>1</v>
      </c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8" t="str">
        <f t="shared" ref="BZ21:BZ22" si="97">IF(DL21&lt;3,"",(SUM(B21:R21)-MIN(B21:R21)-MAX(B21:R21))/(DL21-2))</f>
        <v/>
      </c>
      <c r="CA21" s="878" t="str">
        <f t="shared" ref="CA21:CA22" si="98">IF(DM21&lt;3,"",(SUM(T21:AJ21)-MIN(T21:AJ21)-MAX(T21:AJ21))/(DM21-2))</f>
        <v/>
      </c>
      <c r="CB21" s="878">
        <f t="shared" ref="CB21:CB22" si="99">IF(DN21&lt;3,"",(SUM(AL21:BB21)-MIN(AL21:BB21)-MAX(AL21:BB21))/(DN21-2))</f>
        <v>1</v>
      </c>
      <c r="CC21" s="879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80">
        <f t="shared" si="93"/>
        <v>0</v>
      </c>
      <c r="DM21" s="835">
        <f t="shared" si="94"/>
        <v>0</v>
      </c>
      <c r="DN21" s="835">
        <f t="shared" si="95"/>
        <v>3</v>
      </c>
      <c r="DO21" s="835">
        <f t="shared" si="96"/>
        <v>3</v>
      </c>
      <c r="DP21" s="952"/>
      <c r="DQ21" s="953"/>
      <c r="DR21" s="953"/>
      <c r="DS21" s="954"/>
      <c r="DU21" s="61"/>
    </row>
    <row r="22" spans="1:125" ht="12.75" customHeight="1">
      <c r="A22" s="640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4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4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4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4"/>
      <c r="BV22" s="312"/>
      <c r="BW22" s="312"/>
      <c r="BX22" s="312"/>
      <c r="BY22" s="312"/>
      <c r="BZ22" s="878" t="str">
        <f t="shared" si="97"/>
        <v/>
      </c>
      <c r="CA22" s="878" t="str">
        <f t="shared" si="98"/>
        <v/>
      </c>
      <c r="CB22" s="878">
        <f t="shared" si="99"/>
        <v>12</v>
      </c>
      <c r="CC22" s="879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80">
        <f t="shared" si="93"/>
        <v>0</v>
      </c>
      <c r="DM22" s="835">
        <f t="shared" si="94"/>
        <v>0</v>
      </c>
      <c r="DN22" s="835">
        <f t="shared" si="95"/>
        <v>3</v>
      </c>
      <c r="DO22" s="835">
        <f t="shared" si="96"/>
        <v>3</v>
      </c>
      <c r="DP22" s="952"/>
      <c r="DQ22" s="953"/>
      <c r="DR22" s="953"/>
      <c r="DS22" s="954"/>
      <c r="DU22" s="61"/>
    </row>
    <row r="23" spans="1:125" ht="12.75" customHeight="1">
      <c r="A23" s="693" t="s">
        <v>269</v>
      </c>
      <c r="B23" s="622" t="str">
        <f t="shared" ref="B23:R23" si="102">IF(B21="","",B20*B21*B22)</f>
        <v/>
      </c>
      <c r="C23" s="622" t="str">
        <f t="shared" si="102"/>
        <v/>
      </c>
      <c r="D23" s="622" t="str">
        <f t="shared" si="102"/>
        <v/>
      </c>
      <c r="E23" s="622" t="str">
        <f t="shared" si="102"/>
        <v/>
      </c>
      <c r="F23" s="622" t="str">
        <f t="shared" si="102"/>
        <v/>
      </c>
      <c r="G23" s="622" t="str">
        <f t="shared" si="102"/>
        <v/>
      </c>
      <c r="H23" s="622" t="str">
        <f t="shared" si="102"/>
        <v/>
      </c>
      <c r="I23" s="622" t="str">
        <f t="shared" si="102"/>
        <v/>
      </c>
      <c r="J23" s="622" t="str">
        <f t="shared" si="102"/>
        <v/>
      </c>
      <c r="K23" s="622" t="str">
        <f t="shared" si="102"/>
        <v/>
      </c>
      <c r="L23" s="622" t="str">
        <f t="shared" si="102"/>
        <v/>
      </c>
      <c r="M23" s="622" t="str">
        <f t="shared" si="102"/>
        <v/>
      </c>
      <c r="N23" s="622" t="str">
        <f t="shared" si="102"/>
        <v/>
      </c>
      <c r="O23" s="622" t="str">
        <f t="shared" si="102"/>
        <v/>
      </c>
      <c r="P23" s="622" t="str">
        <f t="shared" si="102"/>
        <v/>
      </c>
      <c r="Q23" s="622" t="str">
        <f t="shared" si="102"/>
        <v/>
      </c>
      <c r="R23" s="622" t="str">
        <f t="shared" si="102"/>
        <v/>
      </c>
      <c r="S23" s="654"/>
      <c r="T23" s="622" t="str">
        <f t="shared" ref="T23:AJ23" si="103">IF(T21="","",T20*T21*T22)</f>
        <v/>
      </c>
      <c r="U23" s="622" t="str">
        <f t="shared" si="103"/>
        <v/>
      </c>
      <c r="V23" s="622" t="str">
        <f t="shared" si="103"/>
        <v/>
      </c>
      <c r="W23" s="622" t="str">
        <f t="shared" si="103"/>
        <v/>
      </c>
      <c r="X23" s="622" t="str">
        <f t="shared" si="103"/>
        <v/>
      </c>
      <c r="Y23" s="622" t="str">
        <f t="shared" si="103"/>
        <v/>
      </c>
      <c r="Z23" s="622" t="str">
        <f t="shared" si="103"/>
        <v/>
      </c>
      <c r="AA23" s="622" t="str">
        <f t="shared" si="103"/>
        <v/>
      </c>
      <c r="AB23" s="622" t="str">
        <f t="shared" si="103"/>
        <v/>
      </c>
      <c r="AC23" s="622" t="str">
        <f t="shared" si="103"/>
        <v/>
      </c>
      <c r="AD23" s="622" t="str">
        <f t="shared" si="103"/>
        <v/>
      </c>
      <c r="AE23" s="622" t="str">
        <f t="shared" si="103"/>
        <v/>
      </c>
      <c r="AF23" s="622" t="str">
        <f t="shared" si="103"/>
        <v/>
      </c>
      <c r="AG23" s="622" t="str">
        <f t="shared" si="103"/>
        <v/>
      </c>
      <c r="AH23" s="622" t="str">
        <f t="shared" si="103"/>
        <v/>
      </c>
      <c r="AI23" s="622" t="str">
        <f t="shared" si="103"/>
        <v/>
      </c>
      <c r="AJ23" s="622" t="str">
        <f t="shared" si="103"/>
        <v/>
      </c>
      <c r="AK23" s="654"/>
      <c r="AL23" s="622" t="str">
        <f t="shared" ref="AL23:BB23" si="104">IF(AL21="","",AL20*AL21*AL22)</f>
        <v/>
      </c>
      <c r="AM23" s="622" t="str">
        <f t="shared" si="104"/>
        <v/>
      </c>
      <c r="AN23" s="622">
        <f t="shared" si="104"/>
        <v>120</v>
      </c>
      <c r="AO23" s="622">
        <f t="shared" si="104"/>
        <v>120</v>
      </c>
      <c r="AP23" s="622">
        <f t="shared" si="104"/>
        <v>120</v>
      </c>
      <c r="AQ23" s="622" t="str">
        <f t="shared" si="104"/>
        <v/>
      </c>
      <c r="AR23" s="622" t="str">
        <f t="shared" si="104"/>
        <v/>
      </c>
      <c r="AS23" s="622" t="str">
        <f t="shared" si="104"/>
        <v/>
      </c>
      <c r="AT23" s="622" t="str">
        <f t="shared" si="104"/>
        <v/>
      </c>
      <c r="AU23" s="622" t="str">
        <f t="shared" si="104"/>
        <v/>
      </c>
      <c r="AV23" s="622" t="str">
        <f t="shared" si="104"/>
        <v/>
      </c>
      <c r="AW23" s="622" t="str">
        <f t="shared" si="104"/>
        <v/>
      </c>
      <c r="AX23" s="622" t="str">
        <f t="shared" si="104"/>
        <v/>
      </c>
      <c r="AY23" s="622" t="str">
        <f t="shared" si="104"/>
        <v/>
      </c>
      <c r="AZ23" s="622" t="str">
        <f t="shared" si="104"/>
        <v/>
      </c>
      <c r="BA23" s="622" t="str">
        <f t="shared" si="104"/>
        <v/>
      </c>
      <c r="BB23" s="622" t="str">
        <f t="shared" si="104"/>
        <v/>
      </c>
      <c r="BC23" s="654"/>
      <c r="BD23" s="622" t="str">
        <f t="shared" ref="BD23:BT23" si="105">IF(BD21="","",BD20*BD21*BD22)</f>
        <v/>
      </c>
      <c r="BE23" s="622" t="str">
        <f t="shared" si="105"/>
        <v/>
      </c>
      <c r="BF23" s="622" t="str">
        <f t="shared" si="105"/>
        <v/>
      </c>
      <c r="BG23" s="622" t="str">
        <f t="shared" si="105"/>
        <v/>
      </c>
      <c r="BH23" s="622" t="str">
        <f t="shared" si="105"/>
        <v/>
      </c>
      <c r="BI23" s="622">
        <f t="shared" si="105"/>
        <v>150</v>
      </c>
      <c r="BJ23" s="622">
        <f t="shared" si="105"/>
        <v>120</v>
      </c>
      <c r="BK23" s="622" t="str">
        <f t="shared" si="105"/>
        <v/>
      </c>
      <c r="BL23" s="622">
        <f t="shared" si="105"/>
        <v>120</v>
      </c>
      <c r="BM23" s="622" t="str">
        <f t="shared" si="105"/>
        <v/>
      </c>
      <c r="BN23" s="622" t="str">
        <f t="shared" si="105"/>
        <v/>
      </c>
      <c r="BO23" s="622" t="str">
        <f t="shared" si="105"/>
        <v/>
      </c>
      <c r="BP23" s="622" t="str">
        <f t="shared" si="105"/>
        <v/>
      </c>
      <c r="BQ23" s="622" t="str">
        <f t="shared" si="105"/>
        <v/>
      </c>
      <c r="BR23" s="622" t="str">
        <f t="shared" si="105"/>
        <v/>
      </c>
      <c r="BS23" s="622" t="str">
        <f t="shared" si="105"/>
        <v/>
      </c>
      <c r="BT23" s="622" t="str">
        <f t="shared" si="105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>
        <f>IF(DN23&lt;3,"",(SUM(AL23:BB23)-MIN(AL23:BB23)-MAX(AL23:BB23))/(DN23-2))</f>
        <v>120</v>
      </c>
      <c r="CC23" s="879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80">
        <f t="shared" si="93"/>
        <v>0</v>
      </c>
      <c r="DM23" s="835">
        <f t="shared" si="94"/>
        <v>0</v>
      </c>
      <c r="DN23" s="835">
        <f t="shared" si="95"/>
        <v>3</v>
      </c>
      <c r="DO23" s="835">
        <f t="shared" si="96"/>
        <v>3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106">3500*$K$1</f>
        <v>14653.8</v>
      </c>
      <c r="D24" s="752">
        <f t="shared" si="106"/>
        <v>14653.8</v>
      </c>
      <c r="E24" s="752">
        <f t="shared" si="106"/>
        <v>14653.8</v>
      </c>
      <c r="F24" s="752">
        <f t="shared" si="106"/>
        <v>14653.8</v>
      </c>
      <c r="G24" s="752">
        <f t="shared" si="106"/>
        <v>14653.8</v>
      </c>
      <c r="H24" s="752">
        <f t="shared" si="106"/>
        <v>14653.8</v>
      </c>
      <c r="I24" s="752">
        <f t="shared" si="106"/>
        <v>14653.8</v>
      </c>
      <c r="J24" s="752">
        <f t="shared" si="106"/>
        <v>14653.8</v>
      </c>
      <c r="K24" s="752">
        <f t="shared" si="106"/>
        <v>14653.8</v>
      </c>
      <c r="L24" s="752">
        <f t="shared" si="106"/>
        <v>14653.8</v>
      </c>
      <c r="M24" s="752">
        <f t="shared" si="106"/>
        <v>14653.8</v>
      </c>
      <c r="N24" s="752">
        <f t="shared" si="106"/>
        <v>14653.8</v>
      </c>
      <c r="O24" s="752">
        <f t="shared" si="106"/>
        <v>14653.8</v>
      </c>
      <c r="P24" s="752">
        <f t="shared" si="106"/>
        <v>14653.8</v>
      </c>
      <c r="Q24" s="752">
        <f t="shared" si="106"/>
        <v>14653.8</v>
      </c>
      <c r="R24" s="752">
        <f t="shared" si="106"/>
        <v>14653.8</v>
      </c>
      <c r="S24" s="746"/>
      <c r="T24" s="752">
        <f>3500*$K$1</f>
        <v>14653.8</v>
      </c>
      <c r="U24" s="752">
        <f t="shared" ref="U24:AJ24" si="107">3500*$K$1</f>
        <v>14653.8</v>
      </c>
      <c r="V24" s="752">
        <f t="shared" si="107"/>
        <v>14653.8</v>
      </c>
      <c r="W24" s="752">
        <f t="shared" si="107"/>
        <v>14653.8</v>
      </c>
      <c r="X24" s="752">
        <f t="shared" si="107"/>
        <v>14653.8</v>
      </c>
      <c r="Y24" s="752">
        <f t="shared" si="107"/>
        <v>14653.8</v>
      </c>
      <c r="Z24" s="752">
        <f t="shared" si="107"/>
        <v>14653.8</v>
      </c>
      <c r="AA24" s="752">
        <f t="shared" si="107"/>
        <v>14653.8</v>
      </c>
      <c r="AB24" s="752">
        <f t="shared" si="107"/>
        <v>14653.8</v>
      </c>
      <c r="AC24" s="752">
        <f t="shared" si="107"/>
        <v>14653.8</v>
      </c>
      <c r="AD24" s="752">
        <f t="shared" si="107"/>
        <v>14653.8</v>
      </c>
      <c r="AE24" s="752">
        <f t="shared" si="107"/>
        <v>14653.8</v>
      </c>
      <c r="AF24" s="752">
        <f t="shared" si="107"/>
        <v>14653.8</v>
      </c>
      <c r="AG24" s="752">
        <f t="shared" si="107"/>
        <v>14653.8</v>
      </c>
      <c r="AH24" s="752">
        <f t="shared" si="107"/>
        <v>14653.8</v>
      </c>
      <c r="AI24" s="752">
        <f t="shared" si="107"/>
        <v>14653.8</v>
      </c>
      <c r="AJ24" s="752">
        <f t="shared" si="107"/>
        <v>14653.8</v>
      </c>
      <c r="AK24" s="746"/>
      <c r="AL24" s="752">
        <f>3500*$K$1</f>
        <v>14653.8</v>
      </c>
      <c r="AM24" s="752">
        <f t="shared" ref="AM24:BB24" si="108">3500*$K$1</f>
        <v>14653.8</v>
      </c>
      <c r="AN24" s="752">
        <f t="shared" si="108"/>
        <v>14653.8</v>
      </c>
      <c r="AO24" s="752">
        <f t="shared" si="108"/>
        <v>14653.8</v>
      </c>
      <c r="AP24" s="752">
        <f t="shared" si="108"/>
        <v>14653.8</v>
      </c>
      <c r="AQ24" s="752">
        <f t="shared" si="108"/>
        <v>14653.8</v>
      </c>
      <c r="AR24" s="752">
        <f t="shared" si="108"/>
        <v>14653.8</v>
      </c>
      <c r="AS24" s="752">
        <f t="shared" si="108"/>
        <v>14653.8</v>
      </c>
      <c r="AT24" s="752">
        <f t="shared" si="108"/>
        <v>14653.8</v>
      </c>
      <c r="AU24" s="752">
        <f t="shared" si="108"/>
        <v>14653.8</v>
      </c>
      <c r="AV24" s="752">
        <f t="shared" si="108"/>
        <v>14653.8</v>
      </c>
      <c r="AW24" s="752">
        <f t="shared" si="108"/>
        <v>14653.8</v>
      </c>
      <c r="AX24" s="752">
        <f t="shared" si="108"/>
        <v>14653.8</v>
      </c>
      <c r="AY24" s="752">
        <f t="shared" si="108"/>
        <v>14653.8</v>
      </c>
      <c r="AZ24" s="752">
        <f t="shared" si="108"/>
        <v>14653.8</v>
      </c>
      <c r="BA24" s="752">
        <f t="shared" si="108"/>
        <v>14653.8</v>
      </c>
      <c r="BB24" s="752">
        <f t="shared" si="108"/>
        <v>14653.8</v>
      </c>
      <c r="BC24" s="746"/>
      <c r="BD24" s="752">
        <f>3500*$K$1</f>
        <v>14653.8</v>
      </c>
      <c r="BE24" s="752">
        <f t="shared" ref="BE24:BY24" si="109">3500*$K$1</f>
        <v>14653.8</v>
      </c>
      <c r="BF24" s="752">
        <f t="shared" si="109"/>
        <v>14653.8</v>
      </c>
      <c r="BG24" s="752">
        <f t="shared" si="109"/>
        <v>14653.8</v>
      </c>
      <c r="BH24" s="752">
        <f t="shared" si="109"/>
        <v>14653.8</v>
      </c>
      <c r="BI24" s="752">
        <f t="shared" si="109"/>
        <v>14653.8</v>
      </c>
      <c r="BJ24" s="752">
        <f t="shared" si="109"/>
        <v>14653.8</v>
      </c>
      <c r="BK24" s="752">
        <f t="shared" si="109"/>
        <v>14653.8</v>
      </c>
      <c r="BL24" s="752">
        <f t="shared" si="109"/>
        <v>14653.8</v>
      </c>
      <c r="BM24" s="752">
        <f t="shared" si="109"/>
        <v>14653.8</v>
      </c>
      <c r="BN24" s="752">
        <f t="shared" si="109"/>
        <v>14653.8</v>
      </c>
      <c r="BO24" s="752">
        <f t="shared" si="109"/>
        <v>14653.8</v>
      </c>
      <c r="BP24" s="752">
        <f t="shared" si="109"/>
        <v>14653.8</v>
      </c>
      <c r="BQ24" s="752">
        <f t="shared" si="109"/>
        <v>14653.8</v>
      </c>
      <c r="BR24" s="752">
        <f t="shared" si="109"/>
        <v>14653.8</v>
      </c>
      <c r="BS24" s="752">
        <f t="shared" si="109"/>
        <v>14653.8</v>
      </c>
      <c r="BT24" s="752">
        <f t="shared" si="109"/>
        <v>14653.8</v>
      </c>
      <c r="BU24" s="746"/>
      <c r="BV24" s="752">
        <f t="shared" si="109"/>
        <v>14653.8</v>
      </c>
      <c r="BW24" s="752">
        <f t="shared" si="109"/>
        <v>14653.8</v>
      </c>
      <c r="BX24" s="752">
        <f t="shared" si="109"/>
        <v>14653.8</v>
      </c>
      <c r="BY24" s="752">
        <f t="shared" si="109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80">
        <f t="shared" si="93"/>
        <v>17</v>
      </c>
      <c r="DM24" s="835">
        <f t="shared" si="94"/>
        <v>17</v>
      </c>
      <c r="DN24" s="835">
        <f t="shared" si="95"/>
        <v>17</v>
      </c>
      <c r="DO24" s="835">
        <f t="shared" si="96"/>
        <v>17</v>
      </c>
      <c r="DP24" s="952"/>
      <c r="DQ24" s="953"/>
      <c r="DR24" s="953"/>
      <c r="DS24" s="954"/>
      <c r="DU24" s="61"/>
    </row>
    <row r="25" spans="1:125" ht="12.75" customHeight="1">
      <c r="A25" s="640" t="s">
        <v>226</v>
      </c>
      <c r="B25" s="625" t="str">
        <f>IF(B23="","",B23*B24/B$7/365/$G$1)</f>
        <v/>
      </c>
      <c r="C25" s="625" t="str">
        <f t="shared" ref="C25:R25" si="110">IF(C23="","",C23*C24/C$7/365/$G$1)</f>
        <v/>
      </c>
      <c r="D25" s="625" t="str">
        <f t="shared" si="110"/>
        <v/>
      </c>
      <c r="E25" s="625" t="str">
        <f t="shared" si="110"/>
        <v/>
      </c>
      <c r="F25" s="625" t="str">
        <f t="shared" si="110"/>
        <v/>
      </c>
      <c r="G25" s="625" t="str">
        <f t="shared" si="110"/>
        <v/>
      </c>
      <c r="H25" s="625" t="str">
        <f t="shared" si="110"/>
        <v/>
      </c>
      <c r="I25" s="625" t="str">
        <f t="shared" si="110"/>
        <v/>
      </c>
      <c r="J25" s="625" t="str">
        <f t="shared" si="110"/>
        <v/>
      </c>
      <c r="K25" s="625" t="str">
        <f t="shared" si="110"/>
        <v/>
      </c>
      <c r="L25" s="625" t="str">
        <f t="shared" si="110"/>
        <v/>
      </c>
      <c r="M25" s="625" t="str">
        <f t="shared" si="110"/>
        <v/>
      </c>
      <c r="N25" s="625" t="str">
        <f t="shared" si="110"/>
        <v/>
      </c>
      <c r="O25" s="625" t="str">
        <f t="shared" si="110"/>
        <v/>
      </c>
      <c r="P25" s="625" t="str">
        <f t="shared" si="110"/>
        <v/>
      </c>
      <c r="Q25" s="625" t="str">
        <f t="shared" si="110"/>
        <v/>
      </c>
      <c r="R25" s="625" t="str">
        <f t="shared" si="110"/>
        <v/>
      </c>
      <c r="S25" s="644"/>
      <c r="T25" s="625" t="str">
        <f>IF(T23="","",T23*T24/T$7/365/$G$1)</f>
        <v/>
      </c>
      <c r="U25" s="625" t="str">
        <f t="shared" ref="U25" si="111">IF(U23="","",U23*U24/U$7/365/$G$1)</f>
        <v/>
      </c>
      <c r="V25" s="625" t="str">
        <f t="shared" ref="V25" si="112">IF(V23="","",V23*V24/V$7/365/$G$1)</f>
        <v/>
      </c>
      <c r="W25" s="625" t="str">
        <f t="shared" ref="W25" si="113">IF(W23="","",W23*W24/W$7/365/$G$1)</f>
        <v/>
      </c>
      <c r="X25" s="625" t="str">
        <f t="shared" ref="X25" si="114">IF(X23="","",X23*X24/X$7/365/$G$1)</f>
        <v/>
      </c>
      <c r="Y25" s="625" t="str">
        <f t="shared" ref="Y25" si="115">IF(Y23="","",Y23*Y24/Y$7/365/$G$1)</f>
        <v/>
      </c>
      <c r="Z25" s="625" t="str">
        <f t="shared" ref="Z25" si="116">IF(Z23="","",Z23*Z24/Z$7/365/$G$1)</f>
        <v/>
      </c>
      <c r="AA25" s="625" t="str">
        <f t="shared" ref="AA25" si="117">IF(AA23="","",AA23*AA24/AA$7/365/$G$1)</f>
        <v/>
      </c>
      <c r="AB25" s="625" t="str">
        <f t="shared" ref="AB25" si="118">IF(AB23="","",AB23*AB24/AB$7/365/$G$1)</f>
        <v/>
      </c>
      <c r="AC25" s="625" t="str">
        <f t="shared" ref="AC25" si="119">IF(AC23="","",AC23*AC24/AC$7/365/$G$1)</f>
        <v/>
      </c>
      <c r="AD25" s="625" t="str">
        <f t="shared" ref="AD25" si="120">IF(AD23="","",AD23*AD24/AD$7/365/$G$1)</f>
        <v/>
      </c>
      <c r="AE25" s="625" t="str">
        <f t="shared" ref="AE25" si="121">IF(AE23="","",AE23*AE24/AE$7/365/$G$1)</f>
        <v/>
      </c>
      <c r="AF25" s="625" t="str">
        <f t="shared" ref="AF25" si="122">IF(AF23="","",AF23*AF24/AF$7/365/$G$1)</f>
        <v/>
      </c>
      <c r="AG25" s="625" t="str">
        <f t="shared" ref="AG25" si="123">IF(AG23="","",AG23*AG24/AG$7/365/$G$1)</f>
        <v/>
      </c>
      <c r="AH25" s="625" t="str">
        <f t="shared" ref="AH25" si="124">IF(AH23="","",AH23*AH24/AH$7/365/$G$1)</f>
        <v/>
      </c>
      <c r="AI25" s="625" t="str">
        <f t="shared" ref="AI25" si="125">IF(AI23="","",AI23*AI24/AI$7/365/$G$1)</f>
        <v/>
      </c>
      <c r="AJ25" s="625" t="str">
        <f t="shared" ref="AJ25" si="126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27">IF(AM23="","",AM23*AM24/AM$7/365/$G$1)</f>
        <v/>
      </c>
      <c r="AN25" s="625">
        <f t="shared" ref="AN25" si="128">IF(AN23="","",AN23*AN24/AN$7/365/$G$1)</f>
        <v>9.1244084682440843E-2</v>
      </c>
      <c r="AO25" s="625">
        <f t="shared" ref="AO25" si="129">IF(AO23="","",AO23*AO24/AO$7/365/$G$1)</f>
        <v>7.8209215442092153E-2</v>
      </c>
      <c r="AP25" s="625">
        <f t="shared" ref="AP25" si="130">IF(AP23="","",AP23*AP24/AP$7/365/$G$1)</f>
        <v>7.8209215442092153E-2</v>
      </c>
      <c r="AQ25" s="625" t="str">
        <f t="shared" ref="AQ25" si="131">IF(AQ23="","",AQ23*AQ24/AQ$7/365/$G$1)</f>
        <v/>
      </c>
      <c r="AR25" s="625" t="str">
        <f t="shared" ref="AR25" si="132">IF(AR23="","",AR23*AR24/AR$7/365/$G$1)</f>
        <v/>
      </c>
      <c r="AS25" s="625" t="str">
        <f t="shared" ref="AS25" si="133">IF(AS23="","",AS23*AS24/AS$7/365/$G$1)</f>
        <v/>
      </c>
      <c r="AT25" s="625" t="str">
        <f t="shared" ref="AT25" si="134">IF(AT23="","",AT23*AT24/AT$7/365/$G$1)</f>
        <v/>
      </c>
      <c r="AU25" s="625" t="str">
        <f t="shared" ref="AU25" si="135">IF(AU23="","",AU23*AU24/AU$7/365/$G$1)</f>
        <v/>
      </c>
      <c r="AV25" s="625" t="str">
        <f t="shared" ref="AV25" si="136">IF(AV23="","",AV23*AV24/AV$7/365/$G$1)</f>
        <v/>
      </c>
      <c r="AW25" s="625" t="str">
        <f t="shared" ref="AW25" si="137">IF(AW23="","",AW23*AW24/AW$7/365/$G$1)</f>
        <v/>
      </c>
      <c r="AX25" s="625" t="str">
        <f t="shared" ref="AX25" si="138">IF(AX23="","",AX23*AX24/AX$7/365/$G$1)</f>
        <v/>
      </c>
      <c r="AY25" s="625" t="str">
        <f t="shared" ref="AY25" si="139">IF(AY23="","",AY23*AY24/AY$7/365/$G$1)</f>
        <v/>
      </c>
      <c r="AZ25" s="625" t="str">
        <f t="shared" ref="AZ25" si="140">IF(AZ23="","",AZ23*AZ24/AZ$7/365/$G$1)</f>
        <v/>
      </c>
      <c r="BA25" s="625" t="str">
        <f t="shared" ref="BA25" si="141">IF(BA23="","",BA23*BA24/BA$7/365/$G$1)</f>
        <v/>
      </c>
      <c r="BB25" s="625" t="str">
        <f t="shared" ref="BB25" si="142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43">IF(BE23="","",BE23*BE24/BE$7/365/$G$1)</f>
        <v/>
      </c>
      <c r="BF25" s="625" t="str">
        <f t="shared" ref="BF25" si="144">IF(BF23="","",BF23*BF24/BF$7/365/$G$1)</f>
        <v/>
      </c>
      <c r="BG25" s="625" t="str">
        <f t="shared" ref="BG25" si="145">IF(BG23="","",BG23*BG24/BG$7/365/$G$1)</f>
        <v/>
      </c>
      <c r="BH25" s="625" t="str">
        <f t="shared" ref="BH25" si="146">IF(BH23="","",BH23*BH24/BH$7/365/$G$1)</f>
        <v/>
      </c>
      <c r="BI25" s="625">
        <f t="shared" ref="BI25" si="147">IF(BI23="","",BI23*BI24/BI$7/365/$G$1)</f>
        <v>0.22811021170610213</v>
      </c>
      <c r="BJ25" s="625">
        <f t="shared" ref="BJ25" si="148">IF(BJ23="","",BJ23*BJ24/BJ$7/365/$G$1)</f>
        <v>9.1244084682440843E-2</v>
      </c>
      <c r="BK25" s="625" t="str">
        <f t="shared" ref="BK25" si="149">IF(BK23="","",BK23*BK24/BK$7/365/$G$1)</f>
        <v/>
      </c>
      <c r="BL25" s="625">
        <f t="shared" ref="BL25" si="150">IF(BL23="","",BL23*BL24/BL$7/365/$G$1)</f>
        <v>9.1244084682440843E-2</v>
      </c>
      <c r="BM25" s="625" t="str">
        <f t="shared" ref="BM25" si="151">IF(BM23="","",BM23*BM24/BM$7/365/$G$1)</f>
        <v/>
      </c>
      <c r="BN25" s="625" t="str">
        <f t="shared" ref="BN25" si="152">IF(BN23="","",BN23*BN24/BN$7/365/$G$1)</f>
        <v/>
      </c>
      <c r="BO25" s="625" t="str">
        <f t="shared" ref="BO25" si="153">IF(BO23="","",BO23*BO24/BO$7/365/$G$1)</f>
        <v/>
      </c>
      <c r="BP25" s="625" t="str">
        <f t="shared" ref="BP25" si="154">IF(BP23="","",BP23*BP24/BP$7/365/$G$1)</f>
        <v/>
      </c>
      <c r="BQ25" s="625" t="str">
        <f t="shared" ref="BQ25" si="155">IF(BQ23="","",BQ23*BQ24/BQ$7/365/$G$1)</f>
        <v/>
      </c>
      <c r="BR25" s="625" t="str">
        <f t="shared" ref="BR25" si="156">IF(BR23="","",BR23*BR24/BR$7/365/$G$1)</f>
        <v/>
      </c>
      <c r="BS25" s="625" t="str">
        <f t="shared" ref="BS25" si="157">IF(BS23="","",BS23*BS24/BS$7/365/$G$1)</f>
        <v/>
      </c>
      <c r="BT25" s="625" t="str">
        <f t="shared" ref="BT25" si="158">IF(BT23="","",BT23*BT24/BT$7/365/$G$1)</f>
        <v/>
      </c>
      <c r="BU25" s="644"/>
      <c r="BV25" s="625" t="str">
        <f t="shared" ref="BV25" si="159">IF(BV23="","",BV23*BV24/BV$7/365/$G$1)</f>
        <v/>
      </c>
      <c r="BW25" s="625" t="str">
        <f t="shared" ref="BW25" si="160">IF(BW23="","",BW23*BW24/BW$7/365/$G$1)</f>
        <v/>
      </c>
      <c r="BX25" s="625" t="str">
        <f t="shared" ref="BX25" si="161">IF(BX23="","",BX23*BX24/BX$7/365/$G$1)</f>
        <v/>
      </c>
      <c r="BY25" s="625" t="str">
        <f t="shared" ref="BY25" si="162"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>
        <f>IF(DN25&lt;3,"",(SUM(AL25:BB25)-MIN(AL25:BB25)-MAX(AL25:BB25))/(DN25-2))</f>
        <v>7.8209215442092181E-2</v>
      </c>
      <c r="CC25" s="879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302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80">
        <f t="shared" si="93"/>
        <v>0</v>
      </c>
      <c r="DM25" s="835">
        <f t="shared" si="94"/>
        <v>0</v>
      </c>
      <c r="DN25" s="835">
        <f t="shared" si="95"/>
        <v>3</v>
      </c>
      <c r="DO25" s="835">
        <f t="shared" si="96"/>
        <v>3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3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4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4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4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4"/>
      <c r="BV26" s="312"/>
      <c r="BW26" s="312"/>
      <c r="BX26" s="312"/>
      <c r="BY26" s="312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80">
        <f t="shared" si="93"/>
        <v>0</v>
      </c>
      <c r="DM26" s="835">
        <f t="shared" si="94"/>
        <v>0</v>
      </c>
      <c r="DN26" s="835">
        <f t="shared" si="95"/>
        <v>2</v>
      </c>
      <c r="DO26" s="835">
        <f t="shared" si="96"/>
        <v>3</v>
      </c>
      <c r="DP26" s="964"/>
      <c r="DQ26" s="288"/>
      <c r="DR26" s="288"/>
      <c r="DS26" s="965"/>
      <c r="DU26" s="61"/>
    </row>
    <row r="27" spans="1:125" ht="12.75" customHeight="1">
      <c r="A27" s="640" t="s">
        <v>290</v>
      </c>
      <c r="B27" s="622" t="str">
        <f t="shared" ref="B27:R27" si="163">IF(B26="","",B21*B26*B22)</f>
        <v/>
      </c>
      <c r="C27" s="622" t="str">
        <f t="shared" si="163"/>
        <v/>
      </c>
      <c r="D27" s="622" t="str">
        <f t="shared" si="163"/>
        <v/>
      </c>
      <c r="E27" s="622" t="str">
        <f t="shared" si="163"/>
        <v/>
      </c>
      <c r="F27" s="622" t="str">
        <f t="shared" si="163"/>
        <v/>
      </c>
      <c r="G27" s="622" t="str">
        <f t="shared" si="163"/>
        <v/>
      </c>
      <c r="H27" s="622" t="str">
        <f t="shared" si="163"/>
        <v/>
      </c>
      <c r="I27" s="622" t="str">
        <f t="shared" si="163"/>
        <v/>
      </c>
      <c r="J27" s="622" t="str">
        <f t="shared" si="163"/>
        <v/>
      </c>
      <c r="K27" s="622" t="str">
        <f t="shared" si="163"/>
        <v/>
      </c>
      <c r="L27" s="622" t="str">
        <f t="shared" si="163"/>
        <v/>
      </c>
      <c r="M27" s="622" t="str">
        <f t="shared" si="163"/>
        <v/>
      </c>
      <c r="N27" s="622" t="str">
        <f t="shared" si="163"/>
        <v/>
      </c>
      <c r="O27" s="622" t="str">
        <f t="shared" si="163"/>
        <v/>
      </c>
      <c r="P27" s="622" t="str">
        <f t="shared" si="163"/>
        <v/>
      </c>
      <c r="Q27" s="622" t="str">
        <f t="shared" si="163"/>
        <v/>
      </c>
      <c r="R27" s="622" t="str">
        <f t="shared" si="163"/>
        <v/>
      </c>
      <c r="S27" s="654"/>
      <c r="T27" s="622" t="str">
        <f t="shared" ref="T27:AJ27" si="164">IF(T26="","",T21*T26*T22)</f>
        <v/>
      </c>
      <c r="U27" s="622" t="str">
        <f t="shared" si="164"/>
        <v/>
      </c>
      <c r="V27" s="622" t="str">
        <f t="shared" si="164"/>
        <v/>
      </c>
      <c r="W27" s="622" t="str">
        <f t="shared" si="164"/>
        <v/>
      </c>
      <c r="X27" s="622" t="str">
        <f t="shared" si="164"/>
        <v/>
      </c>
      <c r="Y27" s="622" t="str">
        <f t="shared" si="164"/>
        <v/>
      </c>
      <c r="Z27" s="622" t="str">
        <f t="shared" si="164"/>
        <v/>
      </c>
      <c r="AA27" s="622" t="str">
        <f t="shared" si="164"/>
        <v/>
      </c>
      <c r="AB27" s="622" t="str">
        <f t="shared" si="164"/>
        <v/>
      </c>
      <c r="AC27" s="622" t="str">
        <f t="shared" si="164"/>
        <v/>
      </c>
      <c r="AD27" s="622" t="str">
        <f t="shared" si="164"/>
        <v/>
      </c>
      <c r="AE27" s="622" t="str">
        <f t="shared" si="164"/>
        <v/>
      </c>
      <c r="AF27" s="622" t="str">
        <f t="shared" si="164"/>
        <v/>
      </c>
      <c r="AG27" s="622" t="str">
        <f t="shared" si="164"/>
        <v/>
      </c>
      <c r="AH27" s="622" t="str">
        <f t="shared" si="164"/>
        <v/>
      </c>
      <c r="AI27" s="622" t="str">
        <f t="shared" si="164"/>
        <v/>
      </c>
      <c r="AJ27" s="622" t="str">
        <f t="shared" si="164"/>
        <v/>
      </c>
      <c r="AK27" s="654"/>
      <c r="AL27" s="622" t="str">
        <f t="shared" ref="AL27:BB27" si="165">IF(AL26="","",AL21*AL26*AL22)</f>
        <v/>
      </c>
      <c r="AM27" s="622" t="str">
        <f t="shared" si="165"/>
        <v/>
      </c>
      <c r="AN27" s="622" t="str">
        <f t="shared" si="165"/>
        <v/>
      </c>
      <c r="AO27" s="622">
        <f t="shared" si="165"/>
        <v>936</v>
      </c>
      <c r="AP27" s="622">
        <f t="shared" si="165"/>
        <v>1056</v>
      </c>
      <c r="AQ27" s="622" t="str">
        <f t="shared" si="165"/>
        <v/>
      </c>
      <c r="AR27" s="622" t="str">
        <f t="shared" si="165"/>
        <v/>
      </c>
      <c r="AS27" s="622" t="str">
        <f t="shared" si="165"/>
        <v/>
      </c>
      <c r="AT27" s="622" t="str">
        <f t="shared" si="165"/>
        <v/>
      </c>
      <c r="AU27" s="622" t="str">
        <f t="shared" si="165"/>
        <v/>
      </c>
      <c r="AV27" s="622" t="str">
        <f t="shared" si="165"/>
        <v/>
      </c>
      <c r="AW27" s="622" t="str">
        <f t="shared" si="165"/>
        <v/>
      </c>
      <c r="AX27" s="622" t="str">
        <f t="shared" si="165"/>
        <v/>
      </c>
      <c r="AY27" s="622" t="str">
        <f t="shared" si="165"/>
        <v/>
      </c>
      <c r="AZ27" s="622" t="str">
        <f t="shared" si="165"/>
        <v/>
      </c>
      <c r="BA27" s="622" t="str">
        <f t="shared" si="165"/>
        <v/>
      </c>
      <c r="BB27" s="622" t="str">
        <f t="shared" si="165"/>
        <v/>
      </c>
      <c r="BC27" s="654"/>
      <c r="BD27" s="622" t="str">
        <f t="shared" ref="BD27:BT27" si="166">IF(BD26="","",BD21*BD26*BD22)</f>
        <v/>
      </c>
      <c r="BE27" s="622" t="str">
        <f t="shared" si="166"/>
        <v/>
      </c>
      <c r="BF27" s="622" t="str">
        <f t="shared" si="166"/>
        <v/>
      </c>
      <c r="BG27" s="622" t="str">
        <f t="shared" si="166"/>
        <v/>
      </c>
      <c r="BH27" s="622" t="str">
        <f t="shared" si="166"/>
        <v/>
      </c>
      <c r="BI27" s="622">
        <f t="shared" si="166"/>
        <v>1740</v>
      </c>
      <c r="BJ27" s="622">
        <f t="shared" si="166"/>
        <v>1200</v>
      </c>
      <c r="BK27" s="622" t="str">
        <f t="shared" si="166"/>
        <v/>
      </c>
      <c r="BL27" s="622">
        <f t="shared" si="166"/>
        <v>1020</v>
      </c>
      <c r="BM27" s="622" t="str">
        <f t="shared" si="166"/>
        <v/>
      </c>
      <c r="BN27" s="622" t="str">
        <f t="shared" si="166"/>
        <v/>
      </c>
      <c r="BO27" s="622" t="str">
        <f t="shared" si="166"/>
        <v/>
      </c>
      <c r="BP27" s="622" t="str">
        <f t="shared" si="166"/>
        <v/>
      </c>
      <c r="BQ27" s="622" t="str">
        <f t="shared" si="166"/>
        <v/>
      </c>
      <c r="BR27" s="622" t="str">
        <f t="shared" si="166"/>
        <v/>
      </c>
      <c r="BS27" s="622" t="str">
        <f t="shared" si="166"/>
        <v/>
      </c>
      <c r="BT27" s="622" t="str">
        <f t="shared" si="166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80">
        <f t="shared" si="93"/>
        <v>0</v>
      </c>
      <c r="DM27" s="835">
        <f t="shared" si="94"/>
        <v>0</v>
      </c>
      <c r="DN27" s="835">
        <f t="shared" si="95"/>
        <v>2</v>
      </c>
      <c r="DO27" s="835">
        <f t="shared" si="96"/>
        <v>3</v>
      </c>
      <c r="DP27" s="969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744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3" t="s">
        <v>285</v>
      </c>
      <c r="L28" s="266" t="s">
        <v>285</v>
      </c>
      <c r="M28" s="633" t="s">
        <v>285</v>
      </c>
      <c r="N28" s="266" t="s">
        <v>285</v>
      </c>
      <c r="O28" s="633" t="s">
        <v>285</v>
      </c>
      <c r="P28" s="266" t="s">
        <v>285</v>
      </c>
      <c r="Q28" s="633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3" t="s">
        <v>285</v>
      </c>
      <c r="AD28" s="266" t="s">
        <v>285</v>
      </c>
      <c r="AE28" s="633" t="s">
        <v>285</v>
      </c>
      <c r="AF28" s="266" t="s">
        <v>285</v>
      </c>
      <c r="AG28" s="633" t="s">
        <v>285</v>
      </c>
      <c r="AH28" s="266" t="s">
        <v>285</v>
      </c>
      <c r="AI28" s="633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3" t="s">
        <v>285</v>
      </c>
      <c r="BN28" s="266" t="s">
        <v>285</v>
      </c>
      <c r="BO28" s="633" t="s">
        <v>285</v>
      </c>
      <c r="BP28" s="266" t="s">
        <v>285</v>
      </c>
      <c r="BQ28" s="633" t="s">
        <v>285</v>
      </c>
      <c r="BR28" s="266" t="s">
        <v>285</v>
      </c>
      <c r="BS28" s="633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1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303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86">COUNT(B29:R29)</f>
        <v>17</v>
      </c>
      <c r="DM29" s="835">
        <f t="shared" ref="DM29:DM36" si="187">COUNT(T29:AJ29)</f>
        <v>17</v>
      </c>
      <c r="DN29" s="835">
        <f t="shared" ref="DN29:DN36" si="188">COUNT(AL29:BB29)</f>
        <v>17</v>
      </c>
      <c r="DO29" s="835">
        <f t="shared" ref="DO29:DO36" si="189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1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8" t="str">
        <f t="shared" ref="BZ30:BZ32" si="190">IF(DL30&lt;3,"",(SUM(B30:R30)-MIN(B30:R30)-MAX(B30:R30))/(DL30-2))</f>
        <v/>
      </c>
      <c r="CA30" s="878" t="str">
        <f t="shared" ref="CA30:CA32" si="191">IF(DM30&lt;3,"",(SUM(T30:AJ30)-MIN(T30:AJ30)-MAX(T30:AJ30))/(DM30-2))</f>
        <v/>
      </c>
      <c r="CB30" s="878" t="str">
        <f t="shared" ref="CB30:CB32" si="192">IF(DN30&lt;3,"",(SUM(AL30:BB30)-MIN(AL30:BB30)-MAX(AL30:BB30))/(DN30-2))</f>
        <v/>
      </c>
      <c r="CC30" s="879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80">
        <f t="shared" si="186"/>
        <v>0</v>
      </c>
      <c r="DM30" s="835">
        <f t="shared" si="187"/>
        <v>0</v>
      </c>
      <c r="DN30" s="835">
        <f t="shared" si="188"/>
        <v>0</v>
      </c>
      <c r="DO30" s="835">
        <f t="shared" si="189"/>
        <v>0</v>
      </c>
      <c r="DP30" s="952"/>
      <c r="DQ30" s="953"/>
      <c r="DR30" s="953"/>
      <c r="DS30" s="954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8" t="str">
        <f t="shared" si="190"/>
        <v/>
      </c>
      <c r="CA31" s="878" t="str">
        <f t="shared" si="191"/>
        <v/>
      </c>
      <c r="CB31" s="878" t="str">
        <f t="shared" si="192"/>
        <v/>
      </c>
      <c r="CC31" s="879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80">
        <f t="shared" si="186"/>
        <v>0</v>
      </c>
      <c r="DM31" s="835">
        <f t="shared" si="187"/>
        <v>0</v>
      </c>
      <c r="DN31" s="835">
        <f t="shared" si="188"/>
        <v>0</v>
      </c>
      <c r="DO31" s="835">
        <f t="shared" si="189"/>
        <v>0</v>
      </c>
      <c r="DP31" s="952"/>
      <c r="DQ31" s="953"/>
      <c r="DR31" s="953"/>
      <c r="DS31" s="954"/>
      <c r="DU31" s="61"/>
    </row>
    <row r="32" spans="1:125" ht="12.75" customHeight="1">
      <c r="A32" s="693" t="s">
        <v>269</v>
      </c>
      <c r="B32" s="622" t="str">
        <f t="shared" ref="B32:R32" si="195">IF(B30="","",B29*B30*B31)</f>
        <v/>
      </c>
      <c r="C32" s="622" t="str">
        <f t="shared" si="195"/>
        <v/>
      </c>
      <c r="D32" s="622" t="str">
        <f t="shared" si="195"/>
        <v/>
      </c>
      <c r="E32" s="622" t="str">
        <f t="shared" si="195"/>
        <v/>
      </c>
      <c r="F32" s="622" t="str">
        <f t="shared" si="195"/>
        <v/>
      </c>
      <c r="G32" s="622" t="str">
        <f t="shared" si="195"/>
        <v/>
      </c>
      <c r="H32" s="622" t="str">
        <f t="shared" si="195"/>
        <v/>
      </c>
      <c r="I32" s="622" t="str">
        <f t="shared" si="195"/>
        <v/>
      </c>
      <c r="J32" s="622" t="str">
        <f t="shared" si="195"/>
        <v/>
      </c>
      <c r="K32" s="622" t="str">
        <f t="shared" si="195"/>
        <v/>
      </c>
      <c r="L32" s="622" t="str">
        <f t="shared" si="195"/>
        <v/>
      </c>
      <c r="M32" s="622" t="str">
        <f t="shared" si="195"/>
        <v/>
      </c>
      <c r="N32" s="622" t="str">
        <f t="shared" si="195"/>
        <v/>
      </c>
      <c r="O32" s="622" t="str">
        <f t="shared" si="195"/>
        <v/>
      </c>
      <c r="P32" s="622" t="str">
        <f t="shared" si="195"/>
        <v/>
      </c>
      <c r="Q32" s="622" t="str">
        <f t="shared" si="195"/>
        <v/>
      </c>
      <c r="R32" s="622" t="str">
        <f t="shared" si="195"/>
        <v/>
      </c>
      <c r="S32" s="654"/>
      <c r="T32" s="622" t="str">
        <f t="shared" ref="T32:AJ32" si="196">IF(T30="","",T29*T30*T31)</f>
        <v/>
      </c>
      <c r="U32" s="622" t="str">
        <f t="shared" si="196"/>
        <v/>
      </c>
      <c r="V32" s="622" t="str">
        <f t="shared" si="196"/>
        <v/>
      </c>
      <c r="W32" s="622" t="str">
        <f t="shared" si="196"/>
        <v/>
      </c>
      <c r="X32" s="622" t="str">
        <f t="shared" si="196"/>
        <v/>
      </c>
      <c r="Y32" s="622" t="str">
        <f t="shared" si="196"/>
        <v/>
      </c>
      <c r="Z32" s="622" t="str">
        <f t="shared" si="196"/>
        <v/>
      </c>
      <c r="AA32" s="622" t="str">
        <f t="shared" si="196"/>
        <v/>
      </c>
      <c r="AB32" s="622" t="str">
        <f t="shared" si="196"/>
        <v/>
      </c>
      <c r="AC32" s="622" t="str">
        <f t="shared" si="196"/>
        <v/>
      </c>
      <c r="AD32" s="622" t="str">
        <f t="shared" si="196"/>
        <v/>
      </c>
      <c r="AE32" s="622" t="str">
        <f t="shared" si="196"/>
        <v/>
      </c>
      <c r="AF32" s="622" t="str">
        <f t="shared" si="196"/>
        <v/>
      </c>
      <c r="AG32" s="622" t="str">
        <f t="shared" si="196"/>
        <v/>
      </c>
      <c r="AH32" s="622" t="str">
        <f t="shared" si="196"/>
        <v/>
      </c>
      <c r="AI32" s="622" t="str">
        <f t="shared" si="196"/>
        <v/>
      </c>
      <c r="AJ32" s="622" t="str">
        <f t="shared" si="196"/>
        <v/>
      </c>
      <c r="AK32" s="654"/>
      <c r="AL32" s="622" t="str">
        <f t="shared" ref="AL32:BB32" si="197">IF(AL30="","",AL29*AL30*AL31)</f>
        <v/>
      </c>
      <c r="AM32" s="622" t="str">
        <f t="shared" si="197"/>
        <v/>
      </c>
      <c r="AN32" s="622" t="str">
        <f t="shared" si="197"/>
        <v/>
      </c>
      <c r="AO32" s="622" t="str">
        <f t="shared" si="197"/>
        <v/>
      </c>
      <c r="AP32" s="622" t="str">
        <f t="shared" si="197"/>
        <v/>
      </c>
      <c r="AQ32" s="622" t="str">
        <f t="shared" si="197"/>
        <v/>
      </c>
      <c r="AR32" s="622" t="str">
        <f t="shared" si="197"/>
        <v/>
      </c>
      <c r="AS32" s="622" t="str">
        <f t="shared" si="197"/>
        <v/>
      </c>
      <c r="AT32" s="622" t="str">
        <f t="shared" si="197"/>
        <v/>
      </c>
      <c r="AU32" s="622" t="str">
        <f t="shared" si="197"/>
        <v/>
      </c>
      <c r="AV32" s="622" t="str">
        <f t="shared" si="197"/>
        <v/>
      </c>
      <c r="AW32" s="622" t="str">
        <f t="shared" si="197"/>
        <v/>
      </c>
      <c r="AX32" s="622" t="str">
        <f t="shared" si="197"/>
        <v/>
      </c>
      <c r="AY32" s="622" t="str">
        <f t="shared" si="197"/>
        <v/>
      </c>
      <c r="AZ32" s="622" t="str">
        <f t="shared" si="197"/>
        <v/>
      </c>
      <c r="BA32" s="622" t="str">
        <f t="shared" si="197"/>
        <v/>
      </c>
      <c r="BB32" s="622" t="str">
        <f t="shared" si="197"/>
        <v/>
      </c>
      <c r="BC32" s="654"/>
      <c r="BD32" s="622" t="str">
        <f t="shared" ref="BD32:BT32" si="198">IF(BD30="","",BD29*BD30*BD31)</f>
        <v/>
      </c>
      <c r="BE32" s="622" t="str">
        <f t="shared" si="198"/>
        <v/>
      </c>
      <c r="BF32" s="622" t="str">
        <f t="shared" si="198"/>
        <v/>
      </c>
      <c r="BG32" s="622" t="str">
        <f t="shared" si="198"/>
        <v/>
      </c>
      <c r="BH32" s="622" t="str">
        <f t="shared" si="198"/>
        <v/>
      </c>
      <c r="BI32" s="622" t="str">
        <f t="shared" si="198"/>
        <v/>
      </c>
      <c r="BJ32" s="622" t="str">
        <f t="shared" si="198"/>
        <v/>
      </c>
      <c r="BK32" s="622" t="str">
        <f t="shared" si="198"/>
        <v/>
      </c>
      <c r="BL32" s="622" t="str">
        <f t="shared" si="198"/>
        <v/>
      </c>
      <c r="BM32" s="622" t="str">
        <f t="shared" si="198"/>
        <v/>
      </c>
      <c r="BN32" s="622" t="str">
        <f t="shared" si="198"/>
        <v/>
      </c>
      <c r="BO32" s="622" t="str">
        <f t="shared" si="198"/>
        <v/>
      </c>
      <c r="BP32" s="622" t="str">
        <f t="shared" si="198"/>
        <v/>
      </c>
      <c r="BQ32" s="622" t="str">
        <f t="shared" si="198"/>
        <v/>
      </c>
      <c r="BR32" s="622" t="str">
        <f t="shared" si="198"/>
        <v/>
      </c>
      <c r="BS32" s="622" t="str">
        <f t="shared" si="198"/>
        <v/>
      </c>
      <c r="BT32" s="622" t="str">
        <f t="shared" si="198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8" t="str">
        <f t="shared" si="190"/>
        <v/>
      </c>
      <c r="CA32" s="878" t="str">
        <f t="shared" si="191"/>
        <v/>
      </c>
      <c r="CB32" s="878" t="str">
        <f t="shared" si="192"/>
        <v/>
      </c>
      <c r="CC32" s="879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80">
        <f t="shared" si="186"/>
        <v>0</v>
      </c>
      <c r="DM32" s="835">
        <f t="shared" si="187"/>
        <v>0</v>
      </c>
      <c r="DN32" s="835">
        <f t="shared" si="188"/>
        <v>0</v>
      </c>
      <c r="DO32" s="835">
        <f t="shared" si="189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99">3540*$K$1</f>
        <v>14821.271999999999</v>
      </c>
      <c r="D33" s="752">
        <f t="shared" si="199"/>
        <v>14821.271999999999</v>
      </c>
      <c r="E33" s="752">
        <f t="shared" si="199"/>
        <v>14821.271999999999</v>
      </c>
      <c r="F33" s="752">
        <f t="shared" si="199"/>
        <v>14821.271999999999</v>
      </c>
      <c r="G33" s="752">
        <f t="shared" si="199"/>
        <v>14821.271999999999</v>
      </c>
      <c r="H33" s="752">
        <f t="shared" si="199"/>
        <v>14821.271999999999</v>
      </c>
      <c r="I33" s="752">
        <f t="shared" si="199"/>
        <v>14821.271999999999</v>
      </c>
      <c r="J33" s="752">
        <f t="shared" si="199"/>
        <v>14821.271999999999</v>
      </c>
      <c r="K33" s="752">
        <f t="shared" si="199"/>
        <v>14821.271999999999</v>
      </c>
      <c r="L33" s="752">
        <f t="shared" si="199"/>
        <v>14821.271999999999</v>
      </c>
      <c r="M33" s="752">
        <f t="shared" si="199"/>
        <v>14821.271999999999</v>
      </c>
      <c r="N33" s="752">
        <f t="shared" si="199"/>
        <v>14821.271999999999</v>
      </c>
      <c r="O33" s="752">
        <f t="shared" si="199"/>
        <v>14821.271999999999</v>
      </c>
      <c r="P33" s="752">
        <f t="shared" si="199"/>
        <v>14821.271999999999</v>
      </c>
      <c r="Q33" s="752">
        <f t="shared" si="199"/>
        <v>14821.271999999999</v>
      </c>
      <c r="R33" s="752">
        <f t="shared" si="199"/>
        <v>14821.271999999999</v>
      </c>
      <c r="S33" s="746"/>
      <c r="T33" s="752">
        <f>3540*$K$1</f>
        <v>14821.271999999999</v>
      </c>
      <c r="U33" s="752">
        <f t="shared" ref="U33:AJ33" si="200">3540*$K$1</f>
        <v>14821.271999999999</v>
      </c>
      <c r="V33" s="752">
        <f t="shared" si="200"/>
        <v>14821.271999999999</v>
      </c>
      <c r="W33" s="752">
        <f t="shared" si="200"/>
        <v>14821.271999999999</v>
      </c>
      <c r="X33" s="752">
        <f t="shared" si="200"/>
        <v>14821.271999999999</v>
      </c>
      <c r="Y33" s="752">
        <f t="shared" si="200"/>
        <v>14821.271999999999</v>
      </c>
      <c r="Z33" s="752">
        <f t="shared" si="200"/>
        <v>14821.271999999999</v>
      </c>
      <c r="AA33" s="752">
        <f t="shared" si="200"/>
        <v>14821.271999999999</v>
      </c>
      <c r="AB33" s="752">
        <f t="shared" si="200"/>
        <v>14821.271999999999</v>
      </c>
      <c r="AC33" s="752">
        <f t="shared" si="200"/>
        <v>14821.271999999999</v>
      </c>
      <c r="AD33" s="752">
        <f t="shared" si="200"/>
        <v>14821.271999999999</v>
      </c>
      <c r="AE33" s="752">
        <f t="shared" si="200"/>
        <v>14821.271999999999</v>
      </c>
      <c r="AF33" s="752">
        <f t="shared" si="200"/>
        <v>14821.271999999999</v>
      </c>
      <c r="AG33" s="752">
        <f t="shared" si="200"/>
        <v>14821.271999999999</v>
      </c>
      <c r="AH33" s="752">
        <f t="shared" si="200"/>
        <v>14821.271999999999</v>
      </c>
      <c r="AI33" s="752">
        <f t="shared" si="200"/>
        <v>14821.271999999999</v>
      </c>
      <c r="AJ33" s="752">
        <f t="shared" si="200"/>
        <v>14821.271999999999</v>
      </c>
      <c r="AK33" s="746"/>
      <c r="AL33" s="752">
        <f>3540*$K$1</f>
        <v>14821.271999999999</v>
      </c>
      <c r="AM33" s="752">
        <f t="shared" ref="AM33:BB33" si="201">3540*$K$1</f>
        <v>14821.271999999999</v>
      </c>
      <c r="AN33" s="752">
        <f t="shared" si="201"/>
        <v>14821.271999999999</v>
      </c>
      <c r="AO33" s="752">
        <f t="shared" si="201"/>
        <v>14821.271999999999</v>
      </c>
      <c r="AP33" s="752">
        <f t="shared" si="201"/>
        <v>14821.271999999999</v>
      </c>
      <c r="AQ33" s="752">
        <f t="shared" si="201"/>
        <v>14821.271999999999</v>
      </c>
      <c r="AR33" s="752">
        <f t="shared" si="201"/>
        <v>14821.271999999999</v>
      </c>
      <c r="AS33" s="752">
        <f t="shared" si="201"/>
        <v>14821.271999999999</v>
      </c>
      <c r="AT33" s="752">
        <f t="shared" si="201"/>
        <v>14821.271999999999</v>
      </c>
      <c r="AU33" s="752">
        <f t="shared" si="201"/>
        <v>14821.271999999999</v>
      </c>
      <c r="AV33" s="752">
        <f t="shared" si="201"/>
        <v>14821.271999999999</v>
      </c>
      <c r="AW33" s="752">
        <f t="shared" si="201"/>
        <v>14821.271999999999</v>
      </c>
      <c r="AX33" s="752">
        <f t="shared" si="201"/>
        <v>14821.271999999999</v>
      </c>
      <c r="AY33" s="752">
        <f t="shared" si="201"/>
        <v>14821.271999999999</v>
      </c>
      <c r="AZ33" s="752">
        <f t="shared" si="201"/>
        <v>14821.271999999999</v>
      </c>
      <c r="BA33" s="752">
        <f t="shared" si="201"/>
        <v>14821.271999999999</v>
      </c>
      <c r="BB33" s="752">
        <f t="shared" si="201"/>
        <v>14821.271999999999</v>
      </c>
      <c r="BC33" s="746"/>
      <c r="BD33" s="752">
        <f>3540*$K$1</f>
        <v>14821.271999999999</v>
      </c>
      <c r="BE33" s="752">
        <f t="shared" ref="BE33:BY33" si="202">3540*$K$1</f>
        <v>14821.271999999999</v>
      </c>
      <c r="BF33" s="752">
        <f t="shared" si="202"/>
        <v>14821.271999999999</v>
      </c>
      <c r="BG33" s="752">
        <f t="shared" si="202"/>
        <v>14821.271999999999</v>
      </c>
      <c r="BH33" s="752">
        <f t="shared" si="202"/>
        <v>14821.271999999999</v>
      </c>
      <c r="BI33" s="752">
        <f t="shared" si="202"/>
        <v>14821.271999999999</v>
      </c>
      <c r="BJ33" s="752">
        <f t="shared" si="202"/>
        <v>14821.271999999999</v>
      </c>
      <c r="BK33" s="752">
        <f t="shared" si="202"/>
        <v>14821.271999999999</v>
      </c>
      <c r="BL33" s="752">
        <f t="shared" si="202"/>
        <v>14821.271999999999</v>
      </c>
      <c r="BM33" s="752">
        <f t="shared" si="202"/>
        <v>14821.271999999999</v>
      </c>
      <c r="BN33" s="752">
        <f t="shared" si="202"/>
        <v>14821.271999999999</v>
      </c>
      <c r="BO33" s="752">
        <f t="shared" si="202"/>
        <v>14821.271999999999</v>
      </c>
      <c r="BP33" s="752">
        <f t="shared" si="202"/>
        <v>14821.271999999999</v>
      </c>
      <c r="BQ33" s="752">
        <f t="shared" si="202"/>
        <v>14821.271999999999</v>
      </c>
      <c r="BR33" s="752">
        <f t="shared" si="202"/>
        <v>14821.271999999999</v>
      </c>
      <c r="BS33" s="752">
        <f t="shared" si="202"/>
        <v>14821.271999999999</v>
      </c>
      <c r="BT33" s="752">
        <f t="shared" si="202"/>
        <v>14821.271999999999</v>
      </c>
      <c r="BU33" s="746"/>
      <c r="BV33" s="752">
        <f t="shared" si="202"/>
        <v>14821.271999999999</v>
      </c>
      <c r="BW33" s="752">
        <f t="shared" si="202"/>
        <v>14821.271999999999</v>
      </c>
      <c r="BX33" s="752">
        <f t="shared" si="202"/>
        <v>14821.271999999999</v>
      </c>
      <c r="BY33" s="752">
        <f t="shared" si="202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80">
        <f t="shared" si="186"/>
        <v>17</v>
      </c>
      <c r="DM33" s="835">
        <f t="shared" si="187"/>
        <v>17</v>
      </c>
      <c r="DN33" s="835">
        <f t="shared" si="188"/>
        <v>17</v>
      </c>
      <c r="DO33" s="835">
        <f t="shared" si="189"/>
        <v>17</v>
      </c>
      <c r="DP33" s="952"/>
      <c r="DQ33" s="953"/>
      <c r="DR33" s="953"/>
      <c r="DS33" s="954"/>
      <c r="DU33" s="61"/>
    </row>
    <row r="34" spans="1:125" ht="12.75" customHeight="1">
      <c r="A34" s="640" t="s">
        <v>226</v>
      </c>
      <c r="B34" s="625" t="str">
        <f>IF(B32="","",B32*B33/B$7/365/$G$1)</f>
        <v/>
      </c>
      <c r="C34" s="625" t="str">
        <f t="shared" ref="C34" si="203">IF(C32="","",C32*C33/C$7/365/$G$1)</f>
        <v/>
      </c>
      <c r="D34" s="625" t="str">
        <f t="shared" ref="D34" si="204">IF(D32="","",D32*D33/D$7/365/$G$1)</f>
        <v/>
      </c>
      <c r="E34" s="625" t="str">
        <f t="shared" ref="E34" si="205">IF(E32="","",E32*E33/E$7/365/$G$1)</f>
        <v/>
      </c>
      <c r="F34" s="625" t="str">
        <f t="shared" ref="F34" si="206">IF(F32="","",F32*F33/F$7/365/$G$1)</f>
        <v/>
      </c>
      <c r="G34" s="625" t="str">
        <f t="shared" ref="G34" si="207">IF(G32="","",G32*G33/G$7/365/$G$1)</f>
        <v/>
      </c>
      <c r="H34" s="625" t="str">
        <f t="shared" ref="H34" si="208">IF(H32="","",H32*H33/H$7/365/$G$1)</f>
        <v/>
      </c>
      <c r="I34" s="625" t="str">
        <f t="shared" ref="I34" si="209">IF(I32="","",I32*I33/I$7/365/$G$1)</f>
        <v/>
      </c>
      <c r="J34" s="625" t="str">
        <f t="shared" ref="J34" si="210">IF(J32="","",J32*J33/J$7/365/$G$1)</f>
        <v/>
      </c>
      <c r="K34" s="625" t="str">
        <f t="shared" ref="K34" si="211">IF(K32="","",K32*K33/K$7/365/$G$1)</f>
        <v/>
      </c>
      <c r="L34" s="625" t="str">
        <f t="shared" ref="L34" si="212">IF(L32="","",L32*L33/L$7/365/$G$1)</f>
        <v/>
      </c>
      <c r="M34" s="625" t="str">
        <f t="shared" ref="M34" si="213">IF(M32="","",M32*M33/M$7/365/$G$1)</f>
        <v/>
      </c>
      <c r="N34" s="625" t="str">
        <f t="shared" ref="N34" si="214">IF(N32="","",N32*N33/N$7/365/$G$1)</f>
        <v/>
      </c>
      <c r="O34" s="625" t="str">
        <f t="shared" ref="O34" si="215">IF(O32="","",O32*O33/O$7/365/$G$1)</f>
        <v/>
      </c>
      <c r="P34" s="625" t="str">
        <f t="shared" ref="P34" si="216">IF(P32="","",P32*P33/P$7/365/$G$1)</f>
        <v/>
      </c>
      <c r="Q34" s="625" t="str">
        <f t="shared" ref="Q34" si="217">IF(Q32="","",Q32*Q33/Q$7/365/$G$1)</f>
        <v/>
      </c>
      <c r="R34" s="625" t="str">
        <f t="shared" ref="R34" si="218">IF(R32="","",R32*R33/R$7/365/$G$1)</f>
        <v/>
      </c>
      <c r="S34" s="644"/>
      <c r="T34" s="625" t="str">
        <f>IF(T32="","",T32*T33/T$7/365/$G$1)</f>
        <v/>
      </c>
      <c r="U34" s="625" t="str">
        <f t="shared" ref="U34" si="219">IF(U32="","",U32*U33/U$7/365/$G$1)</f>
        <v/>
      </c>
      <c r="V34" s="625" t="str">
        <f t="shared" ref="V34" si="220">IF(V32="","",V32*V33/V$7/365/$G$1)</f>
        <v/>
      </c>
      <c r="W34" s="625" t="str">
        <f t="shared" ref="W34" si="221">IF(W32="","",W32*W33/W$7/365/$G$1)</f>
        <v/>
      </c>
      <c r="X34" s="625" t="str">
        <f t="shared" ref="X34" si="222">IF(X32="","",X32*X33/X$7/365/$G$1)</f>
        <v/>
      </c>
      <c r="Y34" s="625" t="str">
        <f t="shared" ref="Y34" si="223">IF(Y32="","",Y32*Y33/Y$7/365/$G$1)</f>
        <v/>
      </c>
      <c r="Z34" s="625" t="str">
        <f t="shared" ref="Z34" si="224">IF(Z32="","",Z32*Z33/Z$7/365/$G$1)</f>
        <v/>
      </c>
      <c r="AA34" s="625" t="str">
        <f t="shared" ref="AA34" si="225">IF(AA32="","",AA32*AA33/AA$7/365/$G$1)</f>
        <v/>
      </c>
      <c r="AB34" s="625" t="str">
        <f t="shared" ref="AB34" si="226">IF(AB32="","",AB32*AB33/AB$7/365/$G$1)</f>
        <v/>
      </c>
      <c r="AC34" s="625" t="str">
        <f t="shared" ref="AC34" si="227">IF(AC32="","",AC32*AC33/AC$7/365/$G$1)</f>
        <v/>
      </c>
      <c r="AD34" s="625" t="str">
        <f t="shared" ref="AD34" si="228">IF(AD32="","",AD32*AD33/AD$7/365/$G$1)</f>
        <v/>
      </c>
      <c r="AE34" s="625" t="str">
        <f t="shared" ref="AE34" si="229">IF(AE32="","",AE32*AE33/AE$7/365/$G$1)</f>
        <v/>
      </c>
      <c r="AF34" s="625" t="str">
        <f t="shared" ref="AF34" si="230">IF(AF32="","",AF32*AF33/AF$7/365/$G$1)</f>
        <v/>
      </c>
      <c r="AG34" s="625" t="str">
        <f t="shared" ref="AG34" si="231">IF(AG32="","",AG32*AG33/AG$7/365/$G$1)</f>
        <v/>
      </c>
      <c r="AH34" s="625" t="str">
        <f t="shared" ref="AH34" si="232">IF(AH32="","",AH32*AH33/AH$7/365/$G$1)</f>
        <v/>
      </c>
      <c r="AI34" s="625" t="str">
        <f t="shared" ref="AI34" si="233">IF(AI32="","",AI32*AI33/AI$7/365/$G$1)</f>
        <v/>
      </c>
      <c r="AJ34" s="625" t="str">
        <f t="shared" ref="AJ34" si="234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35">IF(AM32="","",AM32*AM33/AM$7/365/$G$1)</f>
        <v/>
      </c>
      <c r="AN34" s="625" t="str">
        <f t="shared" ref="AN34" si="236">IF(AN32="","",AN32*AN33/AN$7/365/$G$1)</f>
        <v/>
      </c>
      <c r="AO34" s="625" t="str">
        <f t="shared" ref="AO34" si="237">IF(AO32="","",AO32*AO33/AO$7/365/$G$1)</f>
        <v/>
      </c>
      <c r="AP34" s="625" t="str">
        <f t="shared" ref="AP34" si="238">IF(AP32="","",AP32*AP33/AP$7/365/$G$1)</f>
        <v/>
      </c>
      <c r="AQ34" s="625" t="str">
        <f t="shared" ref="AQ34" si="239">IF(AQ32="","",AQ32*AQ33/AQ$7/365/$G$1)</f>
        <v/>
      </c>
      <c r="AR34" s="625" t="str">
        <f t="shared" ref="AR34" si="240">IF(AR32="","",AR32*AR33/AR$7/365/$G$1)</f>
        <v/>
      </c>
      <c r="AS34" s="625" t="str">
        <f t="shared" ref="AS34" si="241">IF(AS32="","",AS32*AS33/AS$7/365/$G$1)</f>
        <v/>
      </c>
      <c r="AT34" s="625" t="str">
        <f t="shared" ref="AT34" si="242">IF(AT32="","",AT32*AT33/AT$7/365/$G$1)</f>
        <v/>
      </c>
      <c r="AU34" s="625" t="str">
        <f t="shared" ref="AU34" si="243">IF(AU32="","",AU32*AU33/AU$7/365/$G$1)</f>
        <v/>
      </c>
      <c r="AV34" s="625" t="str">
        <f t="shared" ref="AV34" si="244">IF(AV32="","",AV32*AV33/AV$7/365/$G$1)</f>
        <v/>
      </c>
      <c r="AW34" s="625" t="str">
        <f t="shared" ref="AW34" si="245">IF(AW32="","",AW32*AW33/AW$7/365/$G$1)</f>
        <v/>
      </c>
      <c r="AX34" s="625" t="str">
        <f t="shared" ref="AX34" si="246">IF(AX32="","",AX32*AX33/AX$7/365/$G$1)</f>
        <v/>
      </c>
      <c r="AY34" s="625" t="str">
        <f t="shared" ref="AY34" si="247">IF(AY32="","",AY32*AY33/AY$7/365/$G$1)</f>
        <v/>
      </c>
      <c r="AZ34" s="625" t="str">
        <f t="shared" ref="AZ34" si="248">IF(AZ32="","",AZ32*AZ33/AZ$7/365/$G$1)</f>
        <v/>
      </c>
      <c r="BA34" s="625" t="str">
        <f t="shared" ref="BA34" si="249">IF(BA32="","",BA32*BA33/BA$7/365/$G$1)</f>
        <v/>
      </c>
      <c r="BB34" s="625" t="str">
        <f t="shared" ref="BB34" si="250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51">IF(BE32="","",BE32*BE33/BE$7/365/$G$1)</f>
        <v/>
      </c>
      <c r="BF34" s="625" t="str">
        <f t="shared" ref="BF34" si="252">IF(BF32="","",BF32*BF33/BF$7/365/$G$1)</f>
        <v/>
      </c>
      <c r="BG34" s="625" t="str">
        <f t="shared" ref="BG34" si="253">IF(BG32="","",BG32*BG33/BG$7/365/$G$1)</f>
        <v/>
      </c>
      <c r="BH34" s="625" t="str">
        <f t="shared" ref="BH34" si="254">IF(BH32="","",BH32*BH33/BH$7/365/$G$1)</f>
        <v/>
      </c>
      <c r="BI34" s="625" t="str">
        <f t="shared" ref="BI34" si="255">IF(BI32="","",BI32*BI33/BI$7/365/$G$1)</f>
        <v/>
      </c>
      <c r="BJ34" s="625" t="str">
        <f t="shared" ref="BJ34" si="256">IF(BJ32="","",BJ32*BJ33/BJ$7/365/$G$1)</f>
        <v/>
      </c>
      <c r="BK34" s="625" t="str">
        <f t="shared" ref="BK34" si="257">IF(BK32="","",BK32*BK33/BK$7/365/$G$1)</f>
        <v/>
      </c>
      <c r="BL34" s="625" t="str">
        <f t="shared" ref="BL34" si="258">IF(BL32="","",BL32*BL33/BL$7/365/$G$1)</f>
        <v/>
      </c>
      <c r="BM34" s="625" t="str">
        <f t="shared" ref="BM34" si="259">IF(BM32="","",BM32*BM33/BM$7/365/$G$1)</f>
        <v/>
      </c>
      <c r="BN34" s="625" t="str">
        <f t="shared" ref="BN34" si="260">IF(BN32="","",BN32*BN33/BN$7/365/$G$1)</f>
        <v/>
      </c>
      <c r="BO34" s="625" t="str">
        <f t="shared" ref="BO34" si="261">IF(BO32="","",BO32*BO33/BO$7/365/$G$1)</f>
        <v/>
      </c>
      <c r="BP34" s="625" t="str">
        <f t="shared" ref="BP34" si="262">IF(BP32="","",BP32*BP33/BP$7/365/$G$1)</f>
        <v/>
      </c>
      <c r="BQ34" s="625" t="str">
        <f t="shared" ref="BQ34" si="263">IF(BQ32="","",BQ32*BQ33/BQ$7/365/$G$1)</f>
        <v/>
      </c>
      <c r="BR34" s="625" t="str">
        <f t="shared" ref="BR34" si="264">IF(BR32="","",BR32*BR33/BR$7/365/$G$1)</f>
        <v/>
      </c>
      <c r="BS34" s="625" t="str">
        <f t="shared" ref="BS34" si="265">IF(BS32="","",BS32*BS33/BS$7/365/$G$1)</f>
        <v/>
      </c>
      <c r="BT34" s="625" t="str">
        <f t="shared" ref="BT34" si="266">IF(BT32="","",BT32*BT33/BT$7/365/$G$1)</f>
        <v/>
      </c>
      <c r="BU34" s="644"/>
      <c r="BV34" s="625" t="str">
        <f t="shared" ref="BV34" si="267">IF(BV32="","",BV32*BV33/BV$7/365/$G$1)</f>
        <v/>
      </c>
      <c r="BW34" s="625" t="str">
        <f t="shared" ref="BW34" si="268">IF(BW32="","",BW32*BW33/BW$7/365/$G$1)</f>
        <v/>
      </c>
      <c r="BX34" s="625" t="str">
        <f t="shared" ref="BX34" si="269">IF(BX32="","",BX32*BX33/BX$7/365/$G$1)</f>
        <v/>
      </c>
      <c r="BY34" s="625" t="str">
        <f t="shared" ref="BY34" si="270"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302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80">
        <f t="shared" si="186"/>
        <v>0</v>
      </c>
      <c r="DM34" s="835">
        <f t="shared" si="187"/>
        <v>0</v>
      </c>
      <c r="DN34" s="835">
        <f t="shared" si="188"/>
        <v>0</v>
      </c>
      <c r="DO34" s="835">
        <f t="shared" si="189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3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80">
        <f t="shared" si="186"/>
        <v>0</v>
      </c>
      <c r="DM35" s="835">
        <f t="shared" si="187"/>
        <v>0</v>
      </c>
      <c r="DN35" s="835">
        <f t="shared" si="188"/>
        <v>0</v>
      </c>
      <c r="DO35" s="835">
        <f t="shared" si="189"/>
        <v>0</v>
      </c>
      <c r="DP35" s="964"/>
      <c r="DQ35" s="288"/>
      <c r="DR35" s="288"/>
      <c r="DS35" s="965"/>
      <c r="DU35" s="61"/>
    </row>
    <row r="36" spans="1:125" ht="12.75" customHeight="1">
      <c r="A36" s="640" t="s">
        <v>290</v>
      </c>
      <c r="B36" s="622" t="str">
        <f t="shared" ref="B36:R36" si="271">IF(B35="","",B30*B35*B31)</f>
        <v/>
      </c>
      <c r="C36" s="622" t="str">
        <f t="shared" si="271"/>
        <v/>
      </c>
      <c r="D36" s="622" t="str">
        <f t="shared" si="271"/>
        <v/>
      </c>
      <c r="E36" s="622" t="str">
        <f t="shared" si="271"/>
        <v/>
      </c>
      <c r="F36" s="622" t="str">
        <f t="shared" si="271"/>
        <v/>
      </c>
      <c r="G36" s="622" t="str">
        <f t="shared" si="271"/>
        <v/>
      </c>
      <c r="H36" s="622" t="str">
        <f t="shared" si="271"/>
        <v/>
      </c>
      <c r="I36" s="622" t="str">
        <f t="shared" si="271"/>
        <v/>
      </c>
      <c r="J36" s="622" t="str">
        <f t="shared" si="271"/>
        <v/>
      </c>
      <c r="K36" s="622" t="str">
        <f t="shared" si="271"/>
        <v/>
      </c>
      <c r="L36" s="622" t="str">
        <f t="shared" si="271"/>
        <v/>
      </c>
      <c r="M36" s="622" t="str">
        <f t="shared" si="271"/>
        <v/>
      </c>
      <c r="N36" s="622" t="str">
        <f t="shared" si="271"/>
        <v/>
      </c>
      <c r="O36" s="622" t="str">
        <f t="shared" si="271"/>
        <v/>
      </c>
      <c r="P36" s="622" t="str">
        <f t="shared" si="271"/>
        <v/>
      </c>
      <c r="Q36" s="622" t="str">
        <f t="shared" si="271"/>
        <v/>
      </c>
      <c r="R36" s="622" t="str">
        <f t="shared" si="271"/>
        <v/>
      </c>
      <c r="S36" s="654"/>
      <c r="T36" s="622" t="str">
        <f t="shared" ref="T36:AJ36" si="272">IF(T35="","",T30*T35*T31)</f>
        <v/>
      </c>
      <c r="U36" s="622" t="str">
        <f t="shared" si="272"/>
        <v/>
      </c>
      <c r="V36" s="622" t="str">
        <f t="shared" si="272"/>
        <v/>
      </c>
      <c r="W36" s="622" t="str">
        <f t="shared" si="272"/>
        <v/>
      </c>
      <c r="X36" s="622" t="str">
        <f t="shared" si="272"/>
        <v/>
      </c>
      <c r="Y36" s="622" t="str">
        <f t="shared" si="272"/>
        <v/>
      </c>
      <c r="Z36" s="622" t="str">
        <f t="shared" si="272"/>
        <v/>
      </c>
      <c r="AA36" s="622" t="str">
        <f t="shared" si="272"/>
        <v/>
      </c>
      <c r="AB36" s="622" t="str">
        <f t="shared" si="272"/>
        <v/>
      </c>
      <c r="AC36" s="622" t="str">
        <f t="shared" si="272"/>
        <v/>
      </c>
      <c r="AD36" s="622" t="str">
        <f t="shared" si="272"/>
        <v/>
      </c>
      <c r="AE36" s="622" t="str">
        <f t="shared" si="272"/>
        <v/>
      </c>
      <c r="AF36" s="622" t="str">
        <f t="shared" si="272"/>
        <v/>
      </c>
      <c r="AG36" s="622" t="str">
        <f t="shared" si="272"/>
        <v/>
      </c>
      <c r="AH36" s="622" t="str">
        <f t="shared" si="272"/>
        <v/>
      </c>
      <c r="AI36" s="622" t="str">
        <f t="shared" si="272"/>
        <v/>
      </c>
      <c r="AJ36" s="622" t="str">
        <f t="shared" si="272"/>
        <v/>
      </c>
      <c r="AK36" s="654"/>
      <c r="AL36" s="622" t="str">
        <f t="shared" ref="AL36:BB36" si="273">IF(AL35="","",AL30*AL35*AL31)</f>
        <v/>
      </c>
      <c r="AM36" s="622" t="str">
        <f t="shared" si="273"/>
        <v/>
      </c>
      <c r="AN36" s="622" t="str">
        <f t="shared" si="273"/>
        <v/>
      </c>
      <c r="AO36" s="622" t="str">
        <f t="shared" si="273"/>
        <v/>
      </c>
      <c r="AP36" s="622" t="str">
        <f t="shared" si="273"/>
        <v/>
      </c>
      <c r="AQ36" s="622" t="str">
        <f t="shared" si="273"/>
        <v/>
      </c>
      <c r="AR36" s="622" t="str">
        <f t="shared" si="273"/>
        <v/>
      </c>
      <c r="AS36" s="622" t="str">
        <f t="shared" si="273"/>
        <v/>
      </c>
      <c r="AT36" s="622" t="str">
        <f t="shared" si="273"/>
        <v/>
      </c>
      <c r="AU36" s="622" t="str">
        <f t="shared" si="273"/>
        <v/>
      </c>
      <c r="AV36" s="622" t="str">
        <f t="shared" si="273"/>
        <v/>
      </c>
      <c r="AW36" s="622" t="str">
        <f t="shared" si="273"/>
        <v/>
      </c>
      <c r="AX36" s="622" t="str">
        <f t="shared" si="273"/>
        <v/>
      </c>
      <c r="AY36" s="622" t="str">
        <f t="shared" si="273"/>
        <v/>
      </c>
      <c r="AZ36" s="622" t="str">
        <f t="shared" si="273"/>
        <v/>
      </c>
      <c r="BA36" s="622" t="str">
        <f t="shared" si="273"/>
        <v/>
      </c>
      <c r="BB36" s="622" t="str">
        <f t="shared" si="273"/>
        <v/>
      </c>
      <c r="BC36" s="654"/>
      <c r="BD36" s="622" t="str">
        <f t="shared" ref="BD36:BT36" si="274">IF(BD35="","",BD30*BD35*BD31)</f>
        <v/>
      </c>
      <c r="BE36" s="622" t="str">
        <f t="shared" si="274"/>
        <v/>
      </c>
      <c r="BF36" s="622" t="str">
        <f t="shared" si="274"/>
        <v/>
      </c>
      <c r="BG36" s="622" t="str">
        <f t="shared" si="274"/>
        <v/>
      </c>
      <c r="BH36" s="622" t="str">
        <f t="shared" si="274"/>
        <v/>
      </c>
      <c r="BI36" s="622" t="str">
        <f t="shared" si="274"/>
        <v/>
      </c>
      <c r="BJ36" s="622" t="str">
        <f t="shared" si="274"/>
        <v/>
      </c>
      <c r="BK36" s="622" t="str">
        <f t="shared" si="274"/>
        <v/>
      </c>
      <c r="BL36" s="622" t="str">
        <f t="shared" si="274"/>
        <v/>
      </c>
      <c r="BM36" s="622" t="str">
        <f t="shared" si="274"/>
        <v/>
      </c>
      <c r="BN36" s="622" t="str">
        <f t="shared" si="274"/>
        <v/>
      </c>
      <c r="BO36" s="622" t="str">
        <f t="shared" si="274"/>
        <v/>
      </c>
      <c r="BP36" s="622" t="str">
        <f t="shared" si="274"/>
        <v/>
      </c>
      <c r="BQ36" s="622" t="str">
        <f t="shared" si="274"/>
        <v/>
      </c>
      <c r="BR36" s="622" t="str">
        <f t="shared" si="274"/>
        <v/>
      </c>
      <c r="BS36" s="622" t="str">
        <f t="shared" si="274"/>
        <v/>
      </c>
      <c r="BT36" s="622" t="str">
        <f t="shared" si="274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80">
        <f t="shared" si="186"/>
        <v>0</v>
      </c>
      <c r="DM36" s="835">
        <f t="shared" si="187"/>
        <v>0</v>
      </c>
      <c r="DN36" s="835">
        <f t="shared" si="188"/>
        <v>0</v>
      </c>
      <c r="DO36" s="835">
        <f t="shared" si="189"/>
        <v>0</v>
      </c>
      <c r="DP36" s="969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745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1</v>
      </c>
      <c r="C38" s="633">
        <v>1</v>
      </c>
      <c r="D38" s="633">
        <v>1</v>
      </c>
      <c r="E38" s="633">
        <v>1</v>
      </c>
      <c r="F38" s="633">
        <v>1</v>
      </c>
      <c r="G38" s="633">
        <v>1</v>
      </c>
      <c r="H38" s="633">
        <v>1</v>
      </c>
      <c r="I38" s="633">
        <v>1</v>
      </c>
      <c r="J38" s="633">
        <v>1</v>
      </c>
      <c r="K38" s="633">
        <v>1</v>
      </c>
      <c r="L38" s="633">
        <v>1</v>
      </c>
      <c r="M38" s="633">
        <v>1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1</v>
      </c>
      <c r="U38" s="633">
        <v>1</v>
      </c>
      <c r="V38" s="633">
        <v>1</v>
      </c>
      <c r="W38" s="633">
        <v>1</v>
      </c>
      <c r="X38" s="633">
        <v>1</v>
      </c>
      <c r="Y38" s="633">
        <v>1</v>
      </c>
      <c r="Z38" s="633">
        <v>1</v>
      </c>
      <c r="AA38" s="633">
        <v>1</v>
      </c>
      <c r="AB38" s="633">
        <v>1</v>
      </c>
      <c r="AC38" s="633">
        <v>1</v>
      </c>
      <c r="AD38" s="633">
        <v>1</v>
      </c>
      <c r="AE38" s="633">
        <v>1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</v>
      </c>
      <c r="AM38" s="633">
        <v>5</v>
      </c>
      <c r="AN38" s="633">
        <v>1</v>
      </c>
      <c r="AO38" s="633">
        <v>1</v>
      </c>
      <c r="AP38" s="633">
        <v>1</v>
      </c>
      <c r="AQ38" s="633">
        <v>1</v>
      </c>
      <c r="AR38" s="633">
        <v>1</v>
      </c>
      <c r="AS38" s="633">
        <v>1</v>
      </c>
      <c r="AT38" s="633">
        <v>1</v>
      </c>
      <c r="AU38" s="633">
        <v>1</v>
      </c>
      <c r="AV38" s="633">
        <v>1</v>
      </c>
      <c r="AW38" s="633">
        <v>1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5</v>
      </c>
      <c r="BF38" s="633">
        <v>10</v>
      </c>
      <c r="BG38" s="633">
        <v>10</v>
      </c>
      <c r="BH38" s="633">
        <v>5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10</v>
      </c>
      <c r="BZ38" s="878">
        <f>IF(DL38&lt;3,"",(SUM(B38:R38)-MIN(B38:R38)-MAX(B38:R38))/(DL38-2))</f>
        <v>1</v>
      </c>
      <c r="CA38" s="878">
        <f>IF(DM38&lt;3,"",(SUM(T38:AJ38)-MIN(T38:AJ38)-MAX(T38:AJ38))/(DM38-2))</f>
        <v>1</v>
      </c>
      <c r="CB38" s="878">
        <f>IF(DN38&lt;3,"",(SUM(AL38:BB38)-MIN(AL38:BB38)-MAX(AL38:BB38))/(DN38-2))</f>
        <v>1</v>
      </c>
      <c r="CC38" s="879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0">
        <f t="shared" ref="DL38:DL45" si="294">COUNT(B38:R38)</f>
        <v>17</v>
      </c>
      <c r="DM38" s="835">
        <f t="shared" ref="DM38:DM45" si="295">COUNT(T38:AJ38)</f>
        <v>17</v>
      </c>
      <c r="DN38" s="835">
        <f t="shared" ref="DN38:DN45" si="296">COUNT(AL38:BB38)</f>
        <v>17</v>
      </c>
      <c r="DO38" s="835">
        <f t="shared" ref="DO38:DO45" si="297">COUNT(BD38:BT38)</f>
        <v>17</v>
      </c>
      <c r="DP38" s="952"/>
      <c r="DQ38" s="953"/>
      <c r="DR38" s="953"/>
      <c r="DS38" s="954"/>
      <c r="DU38" s="61"/>
    </row>
    <row r="39" spans="1:125" ht="12.75" customHeight="1">
      <c r="A39" s="701" t="s">
        <v>286</v>
      </c>
      <c r="B39" s="633"/>
      <c r="C39" s="633"/>
      <c r="D39" s="633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3"/>
      <c r="P39" s="633"/>
      <c r="Q39" s="633"/>
      <c r="R39" s="633"/>
      <c r="S39" s="634"/>
      <c r="T39" s="633"/>
      <c r="U39" s="633"/>
      <c r="V39" s="633"/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634"/>
      <c r="AL39" s="633"/>
      <c r="AM39" s="633">
        <v>1</v>
      </c>
      <c r="AN39" s="633"/>
      <c r="AO39" s="633"/>
      <c r="AP39" s="633"/>
      <c r="AQ39" s="633"/>
      <c r="AR39" s="633"/>
      <c r="AS39" s="633"/>
      <c r="AT39" s="633"/>
      <c r="AU39" s="633"/>
      <c r="AV39" s="633"/>
      <c r="AW39" s="633"/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/>
      <c r="BP39" s="633"/>
      <c r="BQ39" s="633"/>
      <c r="BR39" s="633"/>
      <c r="BS39" s="633"/>
      <c r="BT39" s="633"/>
      <c r="BU39" s="634"/>
      <c r="BV39" s="633"/>
      <c r="BW39" s="633"/>
      <c r="BX39" s="633"/>
      <c r="BY39" s="633">
        <v>1</v>
      </c>
      <c r="BZ39" s="878" t="str">
        <f t="shared" ref="BZ39:BZ40" si="298">IF(DL39&lt;3,"",(SUM(B39:R39)-MIN(B39:R39)-MAX(B39:R39))/(DL39-2))</f>
        <v/>
      </c>
      <c r="CA39" s="878" t="str">
        <f t="shared" ref="CA39:CA40" si="299">IF(DM39&lt;3,"",(SUM(T39:AJ39)-MIN(T39:AJ39)-MAX(T39:AJ39))/(DM39-2))</f>
        <v/>
      </c>
      <c r="CB39" s="878" t="str">
        <f t="shared" ref="CB39:CB40" si="300">IF(DN39&lt;3,"",(SUM(AL39:BB39)-MIN(AL39:BB39)-MAX(AL39:BB39))/(DN39-2))</f>
        <v/>
      </c>
      <c r="CC39" s="879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80">
        <f t="shared" si="294"/>
        <v>0</v>
      </c>
      <c r="DM39" s="835">
        <f t="shared" si="295"/>
        <v>0</v>
      </c>
      <c r="DN39" s="835">
        <f t="shared" si="296"/>
        <v>1</v>
      </c>
      <c r="DO39" s="835">
        <f t="shared" si="297"/>
        <v>11</v>
      </c>
      <c r="DP39" s="952"/>
      <c r="DQ39" s="953"/>
      <c r="DR39" s="953"/>
      <c r="DS39" s="954"/>
      <c r="DU39" s="61"/>
    </row>
    <row r="40" spans="1:125" ht="12.75" customHeight="1">
      <c r="A40" s="640" t="s">
        <v>287</v>
      </c>
      <c r="B40" s="633"/>
      <c r="C40" s="633"/>
      <c r="D40" s="633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3"/>
      <c r="P40" s="633"/>
      <c r="Q40" s="633"/>
      <c r="R40" s="633"/>
      <c r="S40" s="634"/>
      <c r="T40" s="633"/>
      <c r="U40" s="633"/>
      <c r="V40" s="633"/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4"/>
      <c r="AL40" s="633"/>
      <c r="AM40" s="633">
        <v>12</v>
      </c>
      <c r="AN40" s="633"/>
      <c r="AO40" s="633"/>
      <c r="AP40" s="633"/>
      <c r="AQ40" s="633"/>
      <c r="AR40" s="633"/>
      <c r="AS40" s="633"/>
      <c r="AT40" s="633"/>
      <c r="AU40" s="633"/>
      <c r="AV40" s="633"/>
      <c r="AW40" s="633"/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/>
      <c r="BP40" s="633"/>
      <c r="BQ40" s="633"/>
      <c r="BR40" s="633"/>
      <c r="BS40" s="633"/>
      <c r="BT40" s="633"/>
      <c r="BU40" s="634"/>
      <c r="BV40" s="633"/>
      <c r="BW40" s="633"/>
      <c r="BX40" s="633"/>
      <c r="BY40" s="633">
        <v>12</v>
      </c>
      <c r="BZ40" s="878" t="str">
        <f t="shared" si="298"/>
        <v/>
      </c>
      <c r="CA40" s="878" t="str">
        <f t="shared" si="299"/>
        <v/>
      </c>
      <c r="CB40" s="878" t="str">
        <f t="shared" si="300"/>
        <v/>
      </c>
      <c r="CC40" s="879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80">
        <f t="shared" si="294"/>
        <v>0</v>
      </c>
      <c r="DM40" s="835">
        <f t="shared" si="295"/>
        <v>0</v>
      </c>
      <c r="DN40" s="835">
        <f t="shared" si="296"/>
        <v>1</v>
      </c>
      <c r="DO40" s="835">
        <f t="shared" si="297"/>
        <v>11</v>
      </c>
      <c r="DP40" s="952"/>
      <c r="DQ40" s="953"/>
      <c r="DR40" s="953"/>
      <c r="DS40" s="954"/>
      <c r="DU40" s="61"/>
    </row>
    <row r="41" spans="1:125" ht="12.75" customHeight="1">
      <c r="A41" s="693" t="s">
        <v>269</v>
      </c>
      <c r="B41" s="622" t="str">
        <f t="shared" ref="B41:R41" si="303">IF(B39="","",B38*B39*B40)</f>
        <v/>
      </c>
      <c r="C41" s="622" t="str">
        <f t="shared" si="303"/>
        <v/>
      </c>
      <c r="D41" s="622" t="str">
        <f t="shared" si="303"/>
        <v/>
      </c>
      <c r="E41" s="622" t="str">
        <f t="shared" si="303"/>
        <v/>
      </c>
      <c r="F41" s="622" t="str">
        <f t="shared" si="303"/>
        <v/>
      </c>
      <c r="G41" s="622" t="str">
        <f t="shared" si="303"/>
        <v/>
      </c>
      <c r="H41" s="622" t="str">
        <f t="shared" si="303"/>
        <v/>
      </c>
      <c r="I41" s="622" t="str">
        <f t="shared" si="303"/>
        <v/>
      </c>
      <c r="J41" s="622" t="str">
        <f t="shared" si="303"/>
        <v/>
      </c>
      <c r="K41" s="622" t="str">
        <f t="shared" si="303"/>
        <v/>
      </c>
      <c r="L41" s="622" t="str">
        <f t="shared" si="303"/>
        <v/>
      </c>
      <c r="M41" s="622" t="str">
        <f t="shared" si="303"/>
        <v/>
      </c>
      <c r="N41" s="622" t="str">
        <f t="shared" si="303"/>
        <v/>
      </c>
      <c r="O41" s="622" t="str">
        <f t="shared" si="303"/>
        <v/>
      </c>
      <c r="P41" s="622" t="str">
        <f t="shared" si="303"/>
        <v/>
      </c>
      <c r="Q41" s="622" t="str">
        <f t="shared" si="303"/>
        <v/>
      </c>
      <c r="R41" s="622" t="str">
        <f t="shared" si="303"/>
        <v/>
      </c>
      <c r="S41" s="654"/>
      <c r="T41" s="622" t="str">
        <f t="shared" ref="T41:AJ41" si="304">IF(T39="","",T38*T39*T40)</f>
        <v/>
      </c>
      <c r="U41" s="622" t="str">
        <f t="shared" si="304"/>
        <v/>
      </c>
      <c r="V41" s="622" t="str">
        <f t="shared" si="304"/>
        <v/>
      </c>
      <c r="W41" s="622" t="str">
        <f t="shared" si="304"/>
        <v/>
      </c>
      <c r="X41" s="622" t="str">
        <f t="shared" si="304"/>
        <v/>
      </c>
      <c r="Y41" s="622" t="str">
        <f t="shared" si="304"/>
        <v/>
      </c>
      <c r="Z41" s="622" t="str">
        <f t="shared" si="304"/>
        <v/>
      </c>
      <c r="AA41" s="622" t="str">
        <f t="shared" si="304"/>
        <v/>
      </c>
      <c r="AB41" s="622" t="str">
        <f t="shared" si="304"/>
        <v/>
      </c>
      <c r="AC41" s="622" t="str">
        <f t="shared" si="304"/>
        <v/>
      </c>
      <c r="AD41" s="622" t="str">
        <f t="shared" si="304"/>
        <v/>
      </c>
      <c r="AE41" s="622" t="str">
        <f t="shared" si="304"/>
        <v/>
      </c>
      <c r="AF41" s="622" t="str">
        <f t="shared" si="304"/>
        <v/>
      </c>
      <c r="AG41" s="622" t="str">
        <f t="shared" si="304"/>
        <v/>
      </c>
      <c r="AH41" s="622" t="str">
        <f t="shared" si="304"/>
        <v/>
      </c>
      <c r="AI41" s="622" t="str">
        <f t="shared" si="304"/>
        <v/>
      </c>
      <c r="AJ41" s="622" t="str">
        <f t="shared" si="304"/>
        <v/>
      </c>
      <c r="AK41" s="654"/>
      <c r="AL41" s="622" t="str">
        <f t="shared" ref="AL41:BB41" si="305">IF(AL39="","",AL38*AL39*AL40)</f>
        <v/>
      </c>
      <c r="AM41" s="622">
        <f t="shared" si="305"/>
        <v>60</v>
      </c>
      <c r="AN41" s="622" t="str">
        <f t="shared" si="305"/>
        <v/>
      </c>
      <c r="AO41" s="622" t="str">
        <f t="shared" si="305"/>
        <v/>
      </c>
      <c r="AP41" s="622" t="str">
        <f t="shared" si="305"/>
        <v/>
      </c>
      <c r="AQ41" s="622" t="str">
        <f t="shared" si="305"/>
        <v/>
      </c>
      <c r="AR41" s="622" t="str">
        <f t="shared" si="305"/>
        <v/>
      </c>
      <c r="AS41" s="622" t="str">
        <f t="shared" si="305"/>
        <v/>
      </c>
      <c r="AT41" s="622" t="str">
        <f t="shared" si="305"/>
        <v/>
      </c>
      <c r="AU41" s="622" t="str">
        <f t="shared" si="305"/>
        <v/>
      </c>
      <c r="AV41" s="622" t="str">
        <f t="shared" si="305"/>
        <v/>
      </c>
      <c r="AW41" s="622" t="str">
        <f t="shared" si="305"/>
        <v/>
      </c>
      <c r="AX41" s="622" t="str">
        <f t="shared" si="305"/>
        <v/>
      </c>
      <c r="AY41" s="622" t="str">
        <f t="shared" si="305"/>
        <v/>
      </c>
      <c r="AZ41" s="622" t="str">
        <f t="shared" si="305"/>
        <v/>
      </c>
      <c r="BA41" s="622" t="str">
        <f t="shared" si="305"/>
        <v/>
      </c>
      <c r="BB41" s="622" t="str">
        <f t="shared" si="305"/>
        <v/>
      </c>
      <c r="BC41" s="654"/>
      <c r="BD41" s="622">
        <f t="shared" ref="BD41:BT41" si="306">IF(BD39="","",BD38*BD39*BD40)</f>
        <v>120</v>
      </c>
      <c r="BE41" s="622">
        <f t="shared" si="306"/>
        <v>60</v>
      </c>
      <c r="BF41" s="622">
        <f t="shared" si="306"/>
        <v>120</v>
      </c>
      <c r="BG41" s="622">
        <f t="shared" si="306"/>
        <v>120</v>
      </c>
      <c r="BH41" s="622">
        <f t="shared" si="306"/>
        <v>60</v>
      </c>
      <c r="BI41" s="622">
        <f t="shared" si="306"/>
        <v>120</v>
      </c>
      <c r="BJ41" s="622">
        <f t="shared" si="306"/>
        <v>120</v>
      </c>
      <c r="BK41" s="622">
        <f t="shared" si="306"/>
        <v>120</v>
      </c>
      <c r="BL41" s="622">
        <f t="shared" si="306"/>
        <v>120</v>
      </c>
      <c r="BM41" s="622">
        <f t="shared" si="306"/>
        <v>120</v>
      </c>
      <c r="BN41" s="622">
        <f t="shared" si="306"/>
        <v>120</v>
      </c>
      <c r="BO41" s="622" t="str">
        <f t="shared" si="306"/>
        <v/>
      </c>
      <c r="BP41" s="622" t="str">
        <f t="shared" si="306"/>
        <v/>
      </c>
      <c r="BQ41" s="622" t="str">
        <f t="shared" si="306"/>
        <v/>
      </c>
      <c r="BR41" s="622" t="str">
        <f t="shared" si="306"/>
        <v/>
      </c>
      <c r="BS41" s="622" t="str">
        <f t="shared" si="306"/>
        <v/>
      </c>
      <c r="BT41" s="622" t="str">
        <f t="shared" si="306"/>
        <v/>
      </c>
      <c r="BU41" s="654"/>
      <c r="BV41" s="622" t="str">
        <f>IF(BV39="","",BV38*BV39*BV40)</f>
        <v/>
      </c>
      <c r="BW41" s="622" t="str">
        <f>IF(BW39="","",BW38*BW39*BW40)</f>
        <v/>
      </c>
      <c r="BX41" s="622" t="str">
        <f>IF(BX39="","",BX38*BX39*BX40)</f>
        <v/>
      </c>
      <c r="BY41" s="622">
        <f>IF(BY39="","",BY38*BY39*BY40)</f>
        <v>120</v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80">
        <f t="shared" si="294"/>
        <v>0</v>
      </c>
      <c r="DM41" s="835">
        <f t="shared" si="295"/>
        <v>0</v>
      </c>
      <c r="DN41" s="835">
        <f t="shared" si="296"/>
        <v>1</v>
      </c>
      <c r="DO41" s="835">
        <f t="shared" si="297"/>
        <v>11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e">
        <f>IF(SUM(BY41)&gt;0,(BY37-DS44-SUM(BY44)*(DS44=""))*'Exp factors'!F$23,"")</f>
        <v>#VALUE!</v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307">3390*$K$1</f>
        <v>14193.252</v>
      </c>
      <c r="D42" s="752">
        <f t="shared" si="307"/>
        <v>14193.252</v>
      </c>
      <c r="E42" s="752">
        <f t="shared" si="307"/>
        <v>14193.252</v>
      </c>
      <c r="F42" s="752">
        <f t="shared" si="307"/>
        <v>14193.252</v>
      </c>
      <c r="G42" s="752">
        <f t="shared" si="307"/>
        <v>14193.252</v>
      </c>
      <c r="H42" s="752">
        <f t="shared" si="307"/>
        <v>14193.252</v>
      </c>
      <c r="I42" s="752">
        <f t="shared" si="307"/>
        <v>14193.252</v>
      </c>
      <c r="J42" s="752">
        <f t="shared" si="307"/>
        <v>14193.252</v>
      </c>
      <c r="K42" s="752">
        <f t="shared" si="307"/>
        <v>14193.252</v>
      </c>
      <c r="L42" s="752">
        <f t="shared" si="307"/>
        <v>14193.252</v>
      </c>
      <c r="M42" s="752">
        <f t="shared" si="307"/>
        <v>14193.252</v>
      </c>
      <c r="N42" s="752">
        <f t="shared" si="307"/>
        <v>14193.252</v>
      </c>
      <c r="O42" s="752">
        <f t="shared" si="307"/>
        <v>14193.252</v>
      </c>
      <c r="P42" s="752">
        <f t="shared" si="307"/>
        <v>14193.252</v>
      </c>
      <c r="Q42" s="752">
        <f t="shared" si="307"/>
        <v>14193.252</v>
      </c>
      <c r="R42" s="752">
        <f t="shared" si="307"/>
        <v>14193.252</v>
      </c>
      <c r="S42" s="746"/>
      <c r="T42" s="752">
        <f>3390*$K$1</f>
        <v>14193.252</v>
      </c>
      <c r="U42" s="752">
        <f t="shared" ref="U42:AJ42" si="308">3390*$K$1</f>
        <v>14193.252</v>
      </c>
      <c r="V42" s="752">
        <f t="shared" si="308"/>
        <v>14193.252</v>
      </c>
      <c r="W42" s="752">
        <f t="shared" si="308"/>
        <v>14193.252</v>
      </c>
      <c r="X42" s="752">
        <f t="shared" si="308"/>
        <v>14193.252</v>
      </c>
      <c r="Y42" s="752">
        <f t="shared" si="308"/>
        <v>14193.252</v>
      </c>
      <c r="Z42" s="752">
        <f t="shared" si="308"/>
        <v>14193.252</v>
      </c>
      <c r="AA42" s="752">
        <f t="shared" si="308"/>
        <v>14193.252</v>
      </c>
      <c r="AB42" s="752">
        <f t="shared" si="308"/>
        <v>14193.252</v>
      </c>
      <c r="AC42" s="752">
        <f t="shared" si="308"/>
        <v>14193.252</v>
      </c>
      <c r="AD42" s="752">
        <f t="shared" si="308"/>
        <v>14193.252</v>
      </c>
      <c r="AE42" s="752">
        <f t="shared" si="308"/>
        <v>14193.252</v>
      </c>
      <c r="AF42" s="752">
        <f t="shared" si="308"/>
        <v>14193.252</v>
      </c>
      <c r="AG42" s="752">
        <f t="shared" si="308"/>
        <v>14193.252</v>
      </c>
      <c r="AH42" s="752">
        <f t="shared" si="308"/>
        <v>14193.252</v>
      </c>
      <c r="AI42" s="752">
        <f t="shared" si="308"/>
        <v>14193.252</v>
      </c>
      <c r="AJ42" s="752">
        <f t="shared" si="308"/>
        <v>14193.252</v>
      </c>
      <c r="AK42" s="746"/>
      <c r="AL42" s="752">
        <f>3390*$K$1</f>
        <v>14193.252</v>
      </c>
      <c r="AM42" s="752">
        <f t="shared" ref="AM42:BB42" si="309">3390*$K$1</f>
        <v>14193.252</v>
      </c>
      <c r="AN42" s="752">
        <f t="shared" si="309"/>
        <v>14193.252</v>
      </c>
      <c r="AO42" s="752">
        <f t="shared" si="309"/>
        <v>14193.252</v>
      </c>
      <c r="AP42" s="752">
        <f t="shared" si="309"/>
        <v>14193.252</v>
      </c>
      <c r="AQ42" s="752">
        <f t="shared" si="309"/>
        <v>14193.252</v>
      </c>
      <c r="AR42" s="752">
        <f t="shared" si="309"/>
        <v>14193.252</v>
      </c>
      <c r="AS42" s="752">
        <f t="shared" si="309"/>
        <v>14193.252</v>
      </c>
      <c r="AT42" s="752">
        <f t="shared" si="309"/>
        <v>14193.252</v>
      </c>
      <c r="AU42" s="752">
        <f t="shared" si="309"/>
        <v>14193.252</v>
      </c>
      <c r="AV42" s="752">
        <f t="shared" si="309"/>
        <v>14193.252</v>
      </c>
      <c r="AW42" s="752">
        <f t="shared" si="309"/>
        <v>14193.252</v>
      </c>
      <c r="AX42" s="752">
        <f t="shared" si="309"/>
        <v>14193.252</v>
      </c>
      <c r="AY42" s="752">
        <f t="shared" si="309"/>
        <v>14193.252</v>
      </c>
      <c r="AZ42" s="752">
        <f t="shared" si="309"/>
        <v>14193.252</v>
      </c>
      <c r="BA42" s="752">
        <f t="shared" si="309"/>
        <v>14193.252</v>
      </c>
      <c r="BB42" s="752">
        <f t="shared" si="309"/>
        <v>14193.252</v>
      </c>
      <c r="BC42" s="746"/>
      <c r="BD42" s="752">
        <f>3390*$K$1</f>
        <v>14193.252</v>
      </c>
      <c r="BE42" s="752">
        <f t="shared" ref="BE42:BY42" si="310">3390*$K$1</f>
        <v>14193.252</v>
      </c>
      <c r="BF42" s="752">
        <f t="shared" si="310"/>
        <v>14193.252</v>
      </c>
      <c r="BG42" s="752">
        <f t="shared" si="310"/>
        <v>14193.252</v>
      </c>
      <c r="BH42" s="752">
        <f t="shared" si="310"/>
        <v>14193.252</v>
      </c>
      <c r="BI42" s="752">
        <f t="shared" si="310"/>
        <v>14193.252</v>
      </c>
      <c r="BJ42" s="752">
        <f t="shared" si="310"/>
        <v>14193.252</v>
      </c>
      <c r="BK42" s="752">
        <f t="shared" si="310"/>
        <v>14193.252</v>
      </c>
      <c r="BL42" s="752">
        <f t="shared" si="310"/>
        <v>14193.252</v>
      </c>
      <c r="BM42" s="752">
        <f t="shared" si="310"/>
        <v>14193.252</v>
      </c>
      <c r="BN42" s="752">
        <f t="shared" si="310"/>
        <v>14193.252</v>
      </c>
      <c r="BO42" s="752">
        <f t="shared" si="310"/>
        <v>14193.252</v>
      </c>
      <c r="BP42" s="752">
        <f t="shared" si="310"/>
        <v>14193.252</v>
      </c>
      <c r="BQ42" s="752">
        <f t="shared" si="310"/>
        <v>14193.252</v>
      </c>
      <c r="BR42" s="752">
        <f t="shared" si="310"/>
        <v>14193.252</v>
      </c>
      <c r="BS42" s="752">
        <f t="shared" si="310"/>
        <v>14193.252</v>
      </c>
      <c r="BT42" s="752">
        <f t="shared" si="310"/>
        <v>14193.252</v>
      </c>
      <c r="BU42" s="746"/>
      <c r="BV42" s="752">
        <f t="shared" si="310"/>
        <v>14193.252</v>
      </c>
      <c r="BW42" s="752">
        <f t="shared" si="310"/>
        <v>14193.252</v>
      </c>
      <c r="BX42" s="752">
        <f t="shared" si="310"/>
        <v>14193.252</v>
      </c>
      <c r="BY42" s="752">
        <f t="shared" si="310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80">
        <f t="shared" si="294"/>
        <v>17</v>
      </c>
      <c r="DM42" s="835">
        <f t="shared" si="295"/>
        <v>17</v>
      </c>
      <c r="DN42" s="835">
        <f t="shared" si="296"/>
        <v>17</v>
      </c>
      <c r="DO42" s="835">
        <f t="shared" si="297"/>
        <v>17</v>
      </c>
      <c r="DP42" s="952"/>
      <c r="DQ42" s="953"/>
      <c r="DR42" s="953"/>
      <c r="DS42" s="954"/>
      <c r="DU42" s="61"/>
    </row>
    <row r="43" spans="1:125" ht="12.75" customHeight="1">
      <c r="A43" s="640" t="s">
        <v>226</v>
      </c>
      <c r="B43" s="625" t="str">
        <f>IF(B41="","",B41*B42/B$7/365/$G$1)</f>
        <v/>
      </c>
      <c r="C43" s="625" t="str">
        <f t="shared" ref="C43" si="311">IF(C41="","",C41*C42/C$7/365/$G$1)</f>
        <v/>
      </c>
      <c r="D43" s="625" t="str">
        <f t="shared" ref="D43" si="312">IF(D41="","",D41*D42/D$7/365/$G$1)</f>
        <v/>
      </c>
      <c r="E43" s="625" t="str">
        <f t="shared" ref="E43" si="313">IF(E41="","",E41*E42/E$7/365/$G$1)</f>
        <v/>
      </c>
      <c r="F43" s="625" t="str">
        <f t="shared" ref="F43" si="314">IF(F41="","",F41*F42/F$7/365/$G$1)</f>
        <v/>
      </c>
      <c r="G43" s="625" t="str">
        <f t="shared" ref="G43" si="315">IF(G41="","",G41*G42/G$7/365/$G$1)</f>
        <v/>
      </c>
      <c r="H43" s="625" t="str">
        <f t="shared" ref="H43" si="316">IF(H41="","",H41*H42/H$7/365/$G$1)</f>
        <v/>
      </c>
      <c r="I43" s="625" t="str">
        <f t="shared" ref="I43" si="317">IF(I41="","",I41*I42/I$7/365/$G$1)</f>
        <v/>
      </c>
      <c r="J43" s="625" t="str">
        <f t="shared" ref="J43" si="318">IF(J41="","",J41*J42/J$7/365/$G$1)</f>
        <v/>
      </c>
      <c r="K43" s="625" t="str">
        <f t="shared" ref="K43" si="319">IF(K41="","",K41*K42/K$7/365/$G$1)</f>
        <v/>
      </c>
      <c r="L43" s="625" t="str">
        <f t="shared" ref="L43" si="320">IF(L41="","",L41*L42/L$7/365/$G$1)</f>
        <v/>
      </c>
      <c r="M43" s="625" t="str">
        <f t="shared" ref="M43" si="321">IF(M41="","",M41*M42/M$7/365/$G$1)</f>
        <v/>
      </c>
      <c r="N43" s="625" t="str">
        <f t="shared" ref="N43" si="322">IF(N41="","",N41*N42/N$7/365/$G$1)</f>
        <v/>
      </c>
      <c r="O43" s="625" t="str">
        <f t="shared" ref="O43" si="323">IF(O41="","",O41*O42/O$7/365/$G$1)</f>
        <v/>
      </c>
      <c r="P43" s="625" t="str">
        <f t="shared" ref="P43" si="324">IF(P41="","",P41*P42/P$7/365/$G$1)</f>
        <v/>
      </c>
      <c r="Q43" s="625" t="str">
        <f t="shared" ref="Q43" si="325">IF(Q41="","",Q41*Q42/Q$7/365/$G$1)</f>
        <v/>
      </c>
      <c r="R43" s="625" t="str">
        <f t="shared" ref="R43" si="326">IF(R41="","",R41*R42/R$7/365/$G$1)</f>
        <v/>
      </c>
      <c r="S43" s="644"/>
      <c r="T43" s="625" t="str">
        <f>IF(T41="","",T41*T42/T$7/365/$G$1)</f>
        <v/>
      </c>
      <c r="U43" s="625" t="str">
        <f t="shared" ref="U43" si="327">IF(U41="","",U41*U42/U$7/365/$G$1)</f>
        <v/>
      </c>
      <c r="V43" s="625" t="str">
        <f t="shared" ref="V43" si="328">IF(V41="","",V41*V42/V$7/365/$G$1)</f>
        <v/>
      </c>
      <c r="W43" s="625" t="str">
        <f t="shared" ref="W43" si="329">IF(W41="","",W41*W42/W$7/365/$G$1)</f>
        <v/>
      </c>
      <c r="X43" s="625" t="str">
        <f t="shared" ref="X43" si="330">IF(X41="","",X41*X42/X$7/365/$G$1)</f>
        <v/>
      </c>
      <c r="Y43" s="625" t="str">
        <f t="shared" ref="Y43" si="331">IF(Y41="","",Y41*Y42/Y$7/365/$G$1)</f>
        <v/>
      </c>
      <c r="Z43" s="625" t="str">
        <f t="shared" ref="Z43" si="332">IF(Z41="","",Z41*Z42/Z$7/365/$G$1)</f>
        <v/>
      </c>
      <c r="AA43" s="625" t="str">
        <f t="shared" ref="AA43" si="333">IF(AA41="","",AA41*AA42/AA$7/365/$G$1)</f>
        <v/>
      </c>
      <c r="AB43" s="625" t="str">
        <f t="shared" ref="AB43" si="334">IF(AB41="","",AB41*AB42/AB$7/365/$G$1)</f>
        <v/>
      </c>
      <c r="AC43" s="625" t="str">
        <f t="shared" ref="AC43" si="335">IF(AC41="","",AC41*AC42/AC$7/365/$G$1)</f>
        <v/>
      </c>
      <c r="AD43" s="625" t="str">
        <f t="shared" ref="AD43" si="336">IF(AD41="","",AD41*AD42/AD$7/365/$G$1)</f>
        <v/>
      </c>
      <c r="AE43" s="625" t="str">
        <f t="shared" ref="AE43" si="337">IF(AE41="","",AE41*AE42/AE$7/365/$G$1)</f>
        <v/>
      </c>
      <c r="AF43" s="625" t="str">
        <f t="shared" ref="AF43" si="338">IF(AF41="","",AF41*AF42/AF$7/365/$G$1)</f>
        <v/>
      </c>
      <c r="AG43" s="625" t="str">
        <f t="shared" ref="AG43" si="339">IF(AG41="","",AG41*AG42/AG$7/365/$G$1)</f>
        <v/>
      </c>
      <c r="AH43" s="625" t="str">
        <f t="shared" ref="AH43" si="340">IF(AH41="","",AH41*AH42/AH$7/365/$G$1)</f>
        <v/>
      </c>
      <c r="AI43" s="625" t="str">
        <f t="shared" ref="AI43" si="341">IF(AI41="","",AI41*AI42/AI$7/365/$G$1)</f>
        <v/>
      </c>
      <c r="AJ43" s="625" t="str">
        <f t="shared" ref="AJ43" si="342">IF(AJ41="","",AJ41*AJ42/AJ$7/365/$G$1)</f>
        <v/>
      </c>
      <c r="AK43" s="644"/>
      <c r="AL43" s="625" t="str">
        <f>IF(AL41="","",AL41*AL42/AL$7/365/$G$1)</f>
        <v/>
      </c>
      <c r="AM43" s="625">
        <f t="shared" ref="AM43" si="343">IF(AM41="","",AM41*AM42/AM$7/365/$G$1)</f>
        <v>5.3025848069738479E-2</v>
      </c>
      <c r="AN43" s="625" t="str">
        <f t="shared" ref="AN43" si="344">IF(AN41="","",AN41*AN42/AN$7/365/$G$1)</f>
        <v/>
      </c>
      <c r="AO43" s="625" t="str">
        <f t="shared" ref="AO43" si="345">IF(AO41="","",AO41*AO42/AO$7/365/$G$1)</f>
        <v/>
      </c>
      <c r="AP43" s="625" t="str">
        <f t="shared" ref="AP43" si="346">IF(AP41="","",AP41*AP42/AP$7/365/$G$1)</f>
        <v/>
      </c>
      <c r="AQ43" s="625" t="str">
        <f t="shared" ref="AQ43" si="347">IF(AQ41="","",AQ41*AQ42/AQ$7/365/$G$1)</f>
        <v/>
      </c>
      <c r="AR43" s="625" t="str">
        <f t="shared" ref="AR43" si="348">IF(AR41="","",AR41*AR42/AR$7/365/$G$1)</f>
        <v/>
      </c>
      <c r="AS43" s="625" t="str">
        <f t="shared" ref="AS43" si="349">IF(AS41="","",AS41*AS42/AS$7/365/$G$1)</f>
        <v/>
      </c>
      <c r="AT43" s="625" t="str">
        <f t="shared" ref="AT43" si="350">IF(AT41="","",AT41*AT42/AT$7/365/$G$1)</f>
        <v/>
      </c>
      <c r="AU43" s="625" t="str">
        <f t="shared" ref="AU43" si="351">IF(AU41="","",AU41*AU42/AU$7/365/$G$1)</f>
        <v/>
      </c>
      <c r="AV43" s="625" t="str">
        <f t="shared" ref="AV43" si="352">IF(AV41="","",AV41*AV42/AV$7/365/$G$1)</f>
        <v/>
      </c>
      <c r="AW43" s="625" t="str">
        <f t="shared" ref="AW43" si="353">IF(AW41="","",AW41*AW42/AW$7/365/$G$1)</f>
        <v/>
      </c>
      <c r="AX43" s="625" t="str">
        <f t="shared" ref="AX43" si="354">IF(AX41="","",AX41*AX42/AX$7/365/$G$1)</f>
        <v/>
      </c>
      <c r="AY43" s="625" t="str">
        <f t="shared" ref="AY43" si="355">IF(AY41="","",AY41*AY42/AY$7/365/$G$1)</f>
        <v/>
      </c>
      <c r="AZ43" s="625" t="str">
        <f t="shared" ref="AZ43" si="356">IF(AZ41="","",AZ41*AZ42/AZ$7/365/$G$1)</f>
        <v/>
      </c>
      <c r="BA43" s="625" t="str">
        <f t="shared" ref="BA43" si="357">IF(BA41="","",BA41*BA42/BA$7/365/$G$1)</f>
        <v/>
      </c>
      <c r="BB43" s="625" t="str">
        <f t="shared" ref="BB43" si="358">IF(BB41="","",BB41*BB42/BB$7/365/$G$1)</f>
        <v/>
      </c>
      <c r="BC43" s="644"/>
      <c r="BD43" s="625">
        <f>IF(BD41="","",BD41*BD42/BD$7/365/$G$1)</f>
        <v>8.8376413449564123E-2</v>
      </c>
      <c r="BE43" s="625">
        <f t="shared" ref="BE43" si="359">IF(BE41="","",BE41*BE42/BE$7/365/$G$1)</f>
        <v>8.8376413449564123E-2</v>
      </c>
      <c r="BF43" s="625">
        <f t="shared" ref="BF43" si="360">IF(BF41="","",BF41*BF42/BF$7/365/$G$1)</f>
        <v>0.10605169613947696</v>
      </c>
      <c r="BG43" s="625">
        <f t="shared" ref="BG43" si="361">IF(BG41="","",BG41*BG42/BG$7/365/$G$1)</f>
        <v>8.8376413449564123E-2</v>
      </c>
      <c r="BH43" s="625">
        <f t="shared" ref="BH43" si="362">IF(BH41="","",BH41*BH42/BH$7/365/$G$1)</f>
        <v>5.3025848069738479E-2</v>
      </c>
      <c r="BI43" s="625">
        <f t="shared" ref="BI43" si="363">IF(BI41="","",BI41*BI42/BI$7/365/$G$1)</f>
        <v>0.17675282689912825</v>
      </c>
      <c r="BJ43" s="625">
        <f t="shared" ref="BJ43" si="364">IF(BJ41="","",BJ41*BJ42/BJ$7/365/$G$1)</f>
        <v>8.8376413449564123E-2</v>
      </c>
      <c r="BK43" s="625">
        <f t="shared" ref="BK43" si="365">IF(BK41="","",BK41*BK42/BK$7/365/$G$1)</f>
        <v>6.6282310087173099E-2</v>
      </c>
      <c r="BL43" s="625">
        <f t="shared" ref="BL43" si="366">IF(BL41="","",BL41*BL42/BL$7/365/$G$1)</f>
        <v>8.8376413449564123E-2</v>
      </c>
      <c r="BM43" s="625">
        <f t="shared" ref="BM43" si="367">IF(BM41="","",BM41*BM42/BM$7/365/$G$1)</f>
        <v>0.1325646201743462</v>
      </c>
      <c r="BN43" s="625">
        <f t="shared" ref="BN43" si="368">IF(BN41="","",BN41*BN42/BN$7/365/$G$1)</f>
        <v>6.6282310087173099E-2</v>
      </c>
      <c r="BO43" s="625" t="str">
        <f t="shared" ref="BO43" si="369">IF(BO41="","",BO41*BO42/BO$7/365/$G$1)</f>
        <v/>
      </c>
      <c r="BP43" s="625" t="str">
        <f t="shared" ref="BP43" si="370">IF(BP41="","",BP41*BP42/BP$7/365/$G$1)</f>
        <v/>
      </c>
      <c r="BQ43" s="625" t="str">
        <f t="shared" ref="BQ43" si="371">IF(BQ41="","",BQ41*BQ42/BQ$7/365/$G$1)</f>
        <v/>
      </c>
      <c r="BR43" s="625" t="str">
        <f t="shared" ref="BR43" si="372">IF(BR41="","",BR41*BR42/BR$7/365/$G$1)</f>
        <v/>
      </c>
      <c r="BS43" s="625" t="str">
        <f t="shared" ref="BS43" si="373">IF(BS41="","",BS41*BS42/BS$7/365/$G$1)</f>
        <v/>
      </c>
      <c r="BT43" s="625" t="str">
        <f t="shared" ref="BT43" si="374">IF(BT41="","",BT41*BT42/BT$7/365/$G$1)</f>
        <v/>
      </c>
      <c r="BU43" s="644"/>
      <c r="BV43" s="625" t="str">
        <f t="shared" ref="BV43" si="375">IF(BV41="","",BV41*BV42/BV$7/365/$G$1)</f>
        <v/>
      </c>
      <c r="BW43" s="625" t="str">
        <f t="shared" ref="BW43" si="376">IF(BW41="","",BW41*BW42/BW$7/365/$G$1)</f>
        <v/>
      </c>
      <c r="BX43" s="625" t="str">
        <f t="shared" ref="BX43" si="377">IF(BX41="","",BX41*BX42/BX$7/365/$G$1)</f>
        <v/>
      </c>
      <c r="BY43" s="625">
        <f t="shared" ref="BY43" si="378">IF(BY41="","",BY41*BY42/BY$7/365/$G$1)</f>
        <v>8.8376413449564123E-2</v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302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80">
        <f t="shared" si="294"/>
        <v>0</v>
      </c>
      <c r="DM43" s="835">
        <f t="shared" si="295"/>
        <v>0</v>
      </c>
      <c r="DN43" s="835">
        <f t="shared" si="296"/>
        <v>1</v>
      </c>
      <c r="DO43" s="835">
        <f t="shared" si="297"/>
        <v>11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e">
        <f>IF(DS41="","",DS41*BY42)</f>
        <v>#VALUE!</v>
      </c>
      <c r="DU43" s="61"/>
    </row>
    <row r="44" spans="1:125" ht="12.75" customHeight="1">
      <c r="A44" s="750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4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4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4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4"/>
      <c r="BV44" s="312"/>
      <c r="BW44" s="312"/>
      <c r="BX44" s="312"/>
      <c r="BY44" s="312">
        <v>20</v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80">
        <f t="shared" si="294"/>
        <v>0</v>
      </c>
      <c r="DM44" s="835">
        <f t="shared" si="295"/>
        <v>0</v>
      </c>
      <c r="DN44" s="835">
        <f t="shared" si="296"/>
        <v>1</v>
      </c>
      <c r="DO44" s="835">
        <f t="shared" si="297"/>
        <v>10</v>
      </c>
      <c r="DP44" s="964"/>
      <c r="DQ44" s="288"/>
      <c r="DR44" s="288"/>
      <c r="DS44" s="965"/>
      <c r="DU44" s="61"/>
    </row>
    <row r="45" spans="1:125" ht="12.75" customHeight="1">
      <c r="A45" s="640" t="s">
        <v>290</v>
      </c>
      <c r="B45" s="622" t="str">
        <f t="shared" ref="B45:R45" si="379">IF(B44="","",B39*B44*B40)</f>
        <v/>
      </c>
      <c r="C45" s="622" t="str">
        <f t="shared" si="379"/>
        <v/>
      </c>
      <c r="D45" s="622" t="str">
        <f t="shared" si="379"/>
        <v/>
      </c>
      <c r="E45" s="622" t="str">
        <f t="shared" si="379"/>
        <v/>
      </c>
      <c r="F45" s="622" t="str">
        <f t="shared" si="379"/>
        <v/>
      </c>
      <c r="G45" s="622" t="str">
        <f t="shared" si="379"/>
        <v/>
      </c>
      <c r="H45" s="622" t="str">
        <f t="shared" si="379"/>
        <v/>
      </c>
      <c r="I45" s="622" t="str">
        <f t="shared" si="379"/>
        <v/>
      </c>
      <c r="J45" s="622" t="str">
        <f t="shared" si="379"/>
        <v/>
      </c>
      <c r="K45" s="622" t="str">
        <f t="shared" si="379"/>
        <v/>
      </c>
      <c r="L45" s="622" t="str">
        <f t="shared" si="379"/>
        <v/>
      </c>
      <c r="M45" s="622" t="str">
        <f t="shared" si="379"/>
        <v/>
      </c>
      <c r="N45" s="622" t="str">
        <f t="shared" si="379"/>
        <v/>
      </c>
      <c r="O45" s="622" t="str">
        <f t="shared" si="379"/>
        <v/>
      </c>
      <c r="P45" s="622" t="str">
        <f t="shared" si="379"/>
        <v/>
      </c>
      <c r="Q45" s="622" t="str">
        <f t="shared" si="379"/>
        <v/>
      </c>
      <c r="R45" s="622" t="str">
        <f t="shared" si="379"/>
        <v/>
      </c>
      <c r="S45" s="654"/>
      <c r="T45" s="622" t="str">
        <f t="shared" ref="T45:AJ45" si="380">IF(T44="","",T41*T44)</f>
        <v/>
      </c>
      <c r="U45" s="622" t="str">
        <f t="shared" si="380"/>
        <v/>
      </c>
      <c r="V45" s="622" t="str">
        <f t="shared" si="380"/>
        <v/>
      </c>
      <c r="W45" s="622" t="str">
        <f t="shared" si="380"/>
        <v/>
      </c>
      <c r="X45" s="622" t="str">
        <f t="shared" si="380"/>
        <v/>
      </c>
      <c r="Y45" s="622" t="str">
        <f t="shared" si="380"/>
        <v/>
      </c>
      <c r="Z45" s="622" t="str">
        <f t="shared" si="380"/>
        <v/>
      </c>
      <c r="AA45" s="622" t="str">
        <f t="shared" si="380"/>
        <v/>
      </c>
      <c r="AB45" s="622" t="str">
        <f t="shared" si="380"/>
        <v/>
      </c>
      <c r="AC45" s="622" t="str">
        <f t="shared" si="380"/>
        <v/>
      </c>
      <c r="AD45" s="622" t="str">
        <f t="shared" si="380"/>
        <v/>
      </c>
      <c r="AE45" s="622" t="str">
        <f t="shared" si="380"/>
        <v/>
      </c>
      <c r="AF45" s="622" t="str">
        <f t="shared" si="380"/>
        <v/>
      </c>
      <c r="AG45" s="622" t="str">
        <f t="shared" si="380"/>
        <v/>
      </c>
      <c r="AH45" s="622" t="str">
        <f t="shared" si="380"/>
        <v/>
      </c>
      <c r="AI45" s="622" t="str">
        <f t="shared" si="380"/>
        <v/>
      </c>
      <c r="AJ45" s="622" t="str">
        <f t="shared" si="380"/>
        <v/>
      </c>
      <c r="AK45" s="654"/>
      <c r="AL45" s="622" t="str">
        <f t="shared" ref="AL45:BB45" si="381">IF(AL44="","",AL41*AL44)</f>
        <v/>
      </c>
      <c r="AM45" s="622">
        <f t="shared" si="381"/>
        <v>1140</v>
      </c>
      <c r="AN45" s="622" t="str">
        <f t="shared" si="381"/>
        <v/>
      </c>
      <c r="AO45" s="622" t="str">
        <f t="shared" si="381"/>
        <v/>
      </c>
      <c r="AP45" s="622" t="str">
        <f t="shared" si="381"/>
        <v/>
      </c>
      <c r="AQ45" s="622" t="str">
        <f t="shared" si="381"/>
        <v/>
      </c>
      <c r="AR45" s="622" t="str">
        <f t="shared" si="381"/>
        <v/>
      </c>
      <c r="AS45" s="622" t="str">
        <f t="shared" si="381"/>
        <v/>
      </c>
      <c r="AT45" s="622" t="str">
        <f t="shared" si="381"/>
        <v/>
      </c>
      <c r="AU45" s="622" t="str">
        <f t="shared" si="381"/>
        <v/>
      </c>
      <c r="AV45" s="622" t="str">
        <f t="shared" si="381"/>
        <v/>
      </c>
      <c r="AW45" s="622" t="str">
        <f t="shared" si="381"/>
        <v/>
      </c>
      <c r="AX45" s="622" t="str">
        <f t="shared" si="381"/>
        <v/>
      </c>
      <c r="AY45" s="622" t="str">
        <f t="shared" si="381"/>
        <v/>
      </c>
      <c r="AZ45" s="622" t="str">
        <f t="shared" si="381"/>
        <v/>
      </c>
      <c r="BA45" s="622" t="str">
        <f t="shared" si="381"/>
        <v/>
      </c>
      <c r="BB45" s="622" t="str">
        <f t="shared" si="381"/>
        <v/>
      </c>
      <c r="BC45" s="654"/>
      <c r="BD45" s="622" t="str">
        <f t="shared" ref="BD45:BT45" si="382">IF(BD44="","",BD41*BD44)</f>
        <v/>
      </c>
      <c r="BE45" s="622">
        <f t="shared" si="382"/>
        <v>1176</v>
      </c>
      <c r="BF45" s="622">
        <f t="shared" si="382"/>
        <v>2400</v>
      </c>
      <c r="BG45" s="622">
        <f t="shared" si="382"/>
        <v>2400</v>
      </c>
      <c r="BH45" s="622">
        <f t="shared" si="382"/>
        <v>1200</v>
      </c>
      <c r="BI45" s="622">
        <f t="shared" si="382"/>
        <v>2280</v>
      </c>
      <c r="BJ45" s="622">
        <f t="shared" si="382"/>
        <v>2280</v>
      </c>
      <c r="BK45" s="622">
        <f t="shared" si="382"/>
        <v>2400</v>
      </c>
      <c r="BL45" s="622">
        <f t="shared" si="382"/>
        <v>2400</v>
      </c>
      <c r="BM45" s="622">
        <f t="shared" si="382"/>
        <v>1800</v>
      </c>
      <c r="BN45" s="622">
        <f t="shared" si="382"/>
        <v>2160</v>
      </c>
      <c r="BO45" s="622" t="str">
        <f t="shared" si="382"/>
        <v/>
      </c>
      <c r="BP45" s="622" t="str">
        <f t="shared" si="382"/>
        <v/>
      </c>
      <c r="BQ45" s="622" t="str">
        <f t="shared" si="382"/>
        <v/>
      </c>
      <c r="BR45" s="622" t="str">
        <f t="shared" si="382"/>
        <v/>
      </c>
      <c r="BS45" s="622" t="str">
        <f t="shared" si="382"/>
        <v/>
      </c>
      <c r="BT45" s="622" t="str">
        <f t="shared" si="382"/>
        <v/>
      </c>
      <c r="BU45" s="654"/>
      <c r="BV45" s="622" t="str">
        <f>IF(BV44="","",BV41*BV44)</f>
        <v/>
      </c>
      <c r="BW45" s="622" t="str">
        <f>IF(BW44="","",BW41*BW44)</f>
        <v/>
      </c>
      <c r="BX45" s="622" t="str">
        <f>IF(BX44="","",BX41*BX44)</f>
        <v/>
      </c>
      <c r="BY45" s="622">
        <f>IF(BY44="","",BY41*BY44)</f>
        <v>2400</v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80">
        <f t="shared" si="294"/>
        <v>0</v>
      </c>
      <c r="DM45" s="835">
        <f t="shared" si="295"/>
        <v>0</v>
      </c>
      <c r="DN45" s="835">
        <f t="shared" si="296"/>
        <v>1</v>
      </c>
      <c r="DO45" s="835">
        <f t="shared" si="297"/>
        <v>10</v>
      </c>
      <c r="DP45" s="969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947</v>
      </c>
      <c r="B46" s="288"/>
      <c r="C46" s="945"/>
      <c r="D46" s="288"/>
      <c r="E46" s="945"/>
      <c r="F46" s="288"/>
      <c r="G46" s="945"/>
      <c r="H46" s="288"/>
      <c r="I46" s="945"/>
      <c r="J46" s="288"/>
      <c r="K46" s="945"/>
      <c r="L46" s="288"/>
      <c r="M46" s="945"/>
      <c r="N46" s="288"/>
      <c r="O46" s="945"/>
      <c r="P46" s="288"/>
      <c r="Q46" s="945"/>
      <c r="R46" s="288"/>
      <c r="S46" s="997"/>
      <c r="T46" s="945" t="s">
        <v>269</v>
      </c>
      <c r="U46" s="288"/>
      <c r="V46" s="945"/>
      <c r="W46" s="288"/>
      <c r="X46" s="945"/>
      <c r="Y46" s="288"/>
      <c r="Z46" s="945"/>
      <c r="AA46" s="288"/>
      <c r="AB46" s="945"/>
      <c r="AC46" s="288"/>
      <c r="AD46" s="945"/>
      <c r="AE46" s="288"/>
      <c r="AF46" s="945"/>
      <c r="AG46" s="288"/>
      <c r="AH46" s="945"/>
      <c r="AI46" s="288"/>
      <c r="AJ46" s="945"/>
      <c r="AK46" s="997"/>
      <c r="AL46" s="945"/>
      <c r="AM46" s="288" t="s">
        <v>269</v>
      </c>
      <c r="AN46" s="945"/>
      <c r="AO46" s="288"/>
      <c r="AP46" s="945"/>
      <c r="AQ46" s="288" t="s">
        <v>285</v>
      </c>
      <c r="AR46" s="945"/>
      <c r="AS46" s="288"/>
      <c r="AT46" s="945"/>
      <c r="AU46" s="288"/>
      <c r="AV46" s="945"/>
      <c r="AW46" s="288"/>
      <c r="AX46" s="945"/>
      <c r="AY46" s="288"/>
      <c r="AZ46" s="945"/>
      <c r="BA46" s="288"/>
      <c r="BB46" s="945"/>
      <c r="BC46" s="997"/>
      <c r="BD46" s="945" t="s">
        <v>285</v>
      </c>
      <c r="BE46" s="945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45"/>
      <c r="BP46" s="288"/>
      <c r="BQ46" s="945"/>
      <c r="BR46" s="288"/>
      <c r="BS46" s="945"/>
      <c r="BT46" s="288"/>
      <c r="BU46" s="997"/>
      <c r="BV46" s="945"/>
      <c r="BW46" s="288"/>
      <c r="BX46" s="945"/>
      <c r="BY46" s="288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7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7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7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97"/>
      <c r="BV47" s="276"/>
      <c r="BW47" s="288"/>
      <c r="BX47" s="276"/>
      <c r="BY47" s="288">
        <v>10</v>
      </c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02">COUNT(B47:R47)</f>
        <v>0</v>
      </c>
      <c r="DM47" s="835">
        <f t="shared" ref="DM47:DM54" si="403">COUNT(T47:AJ47)</f>
        <v>1</v>
      </c>
      <c r="DN47" s="835">
        <f t="shared" ref="DN47:DN54" si="404">COUNT(AL47:BB47)</f>
        <v>2</v>
      </c>
      <c r="DO47" s="835">
        <f t="shared" ref="DO47:DO54" si="405">COUNT(BD47:BT47)</f>
        <v>11</v>
      </c>
      <c r="DP47" s="952"/>
      <c r="DQ47" s="953"/>
      <c r="DR47" s="953"/>
      <c r="DS47" s="954"/>
      <c r="DU47" s="61"/>
    </row>
    <row r="48" spans="1:125" ht="12.75" customHeight="1">
      <c r="A48" s="950" t="s">
        <v>286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7"/>
      <c r="T48" s="676">
        <v>1</v>
      </c>
      <c r="U48" s="288"/>
      <c r="V48" s="676"/>
      <c r="W48" s="288"/>
      <c r="X48" s="676"/>
      <c r="Y48" s="288"/>
      <c r="Z48" s="676"/>
      <c r="AA48" s="288"/>
      <c r="AB48" s="676"/>
      <c r="AC48" s="288"/>
      <c r="AD48" s="218"/>
      <c r="AE48" s="288"/>
      <c r="AF48" s="676"/>
      <c r="AG48" s="288"/>
      <c r="AH48" s="676"/>
      <c r="AI48" s="288"/>
      <c r="AJ48" s="676"/>
      <c r="AK48" s="997"/>
      <c r="AL48" s="676"/>
      <c r="AM48" s="288">
        <v>1</v>
      </c>
      <c r="AN48" s="676"/>
      <c r="AO48" s="288"/>
      <c r="AP48" s="676"/>
      <c r="AQ48" s="288">
        <v>1</v>
      </c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7"/>
      <c r="BD48" s="676">
        <v>1</v>
      </c>
      <c r="BE48" s="676">
        <v>1</v>
      </c>
      <c r="BF48" s="288">
        <v>1</v>
      </c>
      <c r="BG48" s="676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6"/>
      <c r="BP48" s="288"/>
      <c r="BQ48" s="676"/>
      <c r="BR48" s="288"/>
      <c r="BS48" s="676"/>
      <c r="BT48" s="288"/>
      <c r="BU48" s="997"/>
      <c r="BV48" s="676"/>
      <c r="BW48" s="288"/>
      <c r="BX48" s="676"/>
      <c r="BY48" s="288">
        <v>1</v>
      </c>
      <c r="BZ48" s="878" t="str">
        <f t="shared" ref="BZ48:BZ49" si="406">IF(DL48&lt;3,"",(SUM(B48:R48)-MIN(B48:R48)-MAX(B48:R48))/(DL48-2))</f>
        <v/>
      </c>
      <c r="CA48" s="878" t="str">
        <f t="shared" ref="CA48:CA49" si="407">IF(DM48&lt;3,"",(SUM(T48:AJ48)-MIN(T48:AJ48)-MAX(T48:AJ48))/(DM48-2))</f>
        <v/>
      </c>
      <c r="CB48" s="878" t="str">
        <f t="shared" ref="CB48:CB49" si="408">IF(DN48&lt;3,"",(SUM(AL48:BB48)-MIN(AL48:BB48)-MAX(AL48:BB48))/(DN48-2))</f>
        <v/>
      </c>
      <c r="CC48" s="879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80">
        <f t="shared" si="402"/>
        <v>0</v>
      </c>
      <c r="DM48" s="835">
        <f t="shared" si="403"/>
        <v>1</v>
      </c>
      <c r="DN48" s="835">
        <f t="shared" si="404"/>
        <v>2</v>
      </c>
      <c r="DO48" s="835">
        <f t="shared" si="405"/>
        <v>11</v>
      </c>
      <c r="DP48" s="952"/>
      <c r="DQ48" s="953"/>
      <c r="DR48" s="953"/>
      <c r="DS48" s="954"/>
      <c r="DU48" s="61"/>
    </row>
    <row r="49" spans="1:125" ht="12.75" customHeight="1">
      <c r="A49" s="877" t="s">
        <v>287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7"/>
      <c r="T49" s="676">
        <v>12</v>
      </c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7"/>
      <c r="AL49" s="676"/>
      <c r="AM49" s="288">
        <v>12</v>
      </c>
      <c r="AN49" s="676"/>
      <c r="AO49" s="288"/>
      <c r="AP49" s="676"/>
      <c r="AQ49" s="288">
        <v>12</v>
      </c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7"/>
      <c r="BD49" s="676">
        <v>12</v>
      </c>
      <c r="BE49" s="676">
        <v>12</v>
      </c>
      <c r="BF49" s="288">
        <v>12</v>
      </c>
      <c r="BG49" s="676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6"/>
      <c r="BP49" s="288"/>
      <c r="BQ49" s="676"/>
      <c r="BR49" s="288"/>
      <c r="BS49" s="676"/>
      <c r="BT49" s="288"/>
      <c r="BU49" s="997"/>
      <c r="BV49" s="676"/>
      <c r="BW49" s="288"/>
      <c r="BX49" s="676"/>
      <c r="BY49" s="288">
        <v>12</v>
      </c>
      <c r="BZ49" s="878" t="str">
        <f t="shared" si="406"/>
        <v/>
      </c>
      <c r="CA49" s="878" t="str">
        <f t="shared" si="407"/>
        <v/>
      </c>
      <c r="CB49" s="878" t="str">
        <f t="shared" si="408"/>
        <v/>
      </c>
      <c r="CC49" s="879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80">
        <f t="shared" si="402"/>
        <v>0</v>
      </c>
      <c r="DM49" s="835">
        <f t="shared" si="403"/>
        <v>1</v>
      </c>
      <c r="DN49" s="835">
        <f t="shared" si="404"/>
        <v>2</v>
      </c>
      <c r="DO49" s="835">
        <f t="shared" si="405"/>
        <v>11</v>
      </c>
      <c r="DP49" s="952"/>
      <c r="DQ49" s="953"/>
      <c r="DR49" s="953"/>
      <c r="DS49" s="954"/>
      <c r="DU49" s="61"/>
    </row>
    <row r="50" spans="1:125" ht="12.75" customHeight="1">
      <c r="A50" s="1001" t="s">
        <v>269</v>
      </c>
      <c r="B50" s="751" t="str">
        <f t="shared" ref="B50:R50" si="411">IF(B48="","",B47*B48*B49)</f>
        <v/>
      </c>
      <c r="C50" s="751" t="str">
        <f t="shared" si="411"/>
        <v/>
      </c>
      <c r="D50" s="751" t="str">
        <f t="shared" si="411"/>
        <v/>
      </c>
      <c r="E50" s="751" t="str">
        <f t="shared" si="411"/>
        <v/>
      </c>
      <c r="F50" s="751" t="str">
        <f t="shared" si="411"/>
        <v/>
      </c>
      <c r="G50" s="751" t="str">
        <f t="shared" si="411"/>
        <v/>
      </c>
      <c r="H50" s="751" t="str">
        <f t="shared" si="411"/>
        <v/>
      </c>
      <c r="I50" s="751" t="str">
        <f t="shared" si="411"/>
        <v/>
      </c>
      <c r="J50" s="751" t="str">
        <f t="shared" si="411"/>
        <v/>
      </c>
      <c r="K50" s="751" t="str">
        <f t="shared" si="411"/>
        <v/>
      </c>
      <c r="L50" s="751" t="str">
        <f t="shared" si="411"/>
        <v/>
      </c>
      <c r="M50" s="751" t="str">
        <f t="shared" si="411"/>
        <v/>
      </c>
      <c r="N50" s="751" t="str">
        <f t="shared" si="411"/>
        <v/>
      </c>
      <c r="O50" s="751" t="str">
        <f t="shared" si="411"/>
        <v/>
      </c>
      <c r="P50" s="751" t="str">
        <f t="shared" si="411"/>
        <v/>
      </c>
      <c r="Q50" s="751" t="str">
        <f t="shared" si="411"/>
        <v/>
      </c>
      <c r="R50" s="751" t="str">
        <f t="shared" si="411"/>
        <v/>
      </c>
      <c r="S50" s="755"/>
      <c r="T50" s="751">
        <f t="shared" ref="T50:AJ50" si="412">IF(T48="","",T47*T48*T49)</f>
        <v>120</v>
      </c>
      <c r="U50" s="751" t="str">
        <f t="shared" si="412"/>
        <v/>
      </c>
      <c r="V50" s="751" t="str">
        <f t="shared" si="412"/>
        <v/>
      </c>
      <c r="W50" s="751" t="str">
        <f t="shared" si="412"/>
        <v/>
      </c>
      <c r="X50" s="751" t="str">
        <f t="shared" si="412"/>
        <v/>
      </c>
      <c r="Y50" s="751" t="str">
        <f t="shared" si="412"/>
        <v/>
      </c>
      <c r="Z50" s="751" t="str">
        <f t="shared" si="412"/>
        <v/>
      </c>
      <c r="AA50" s="751" t="str">
        <f t="shared" si="412"/>
        <v/>
      </c>
      <c r="AB50" s="751" t="str">
        <f t="shared" si="412"/>
        <v/>
      </c>
      <c r="AC50" s="751" t="str">
        <f t="shared" si="412"/>
        <v/>
      </c>
      <c r="AD50" s="751" t="str">
        <f t="shared" si="412"/>
        <v/>
      </c>
      <c r="AE50" s="751" t="str">
        <f t="shared" si="412"/>
        <v/>
      </c>
      <c r="AF50" s="751" t="str">
        <f t="shared" si="412"/>
        <v/>
      </c>
      <c r="AG50" s="751" t="str">
        <f t="shared" si="412"/>
        <v/>
      </c>
      <c r="AH50" s="751" t="str">
        <f t="shared" si="412"/>
        <v/>
      </c>
      <c r="AI50" s="751" t="str">
        <f t="shared" si="412"/>
        <v/>
      </c>
      <c r="AJ50" s="751" t="str">
        <f t="shared" si="412"/>
        <v/>
      </c>
      <c r="AK50" s="755"/>
      <c r="AL50" s="751" t="str">
        <f t="shared" ref="AL50:BB50" si="413">IF(AL48="","",AL47*AL48*AL49)</f>
        <v/>
      </c>
      <c r="AM50" s="751">
        <f t="shared" si="413"/>
        <v>120</v>
      </c>
      <c r="AN50" s="751" t="str">
        <f t="shared" si="413"/>
        <v/>
      </c>
      <c r="AO50" s="751" t="str">
        <f t="shared" si="413"/>
        <v/>
      </c>
      <c r="AP50" s="751" t="str">
        <f t="shared" si="413"/>
        <v/>
      </c>
      <c r="AQ50" s="751">
        <f t="shared" si="413"/>
        <v>120</v>
      </c>
      <c r="AR50" s="751" t="str">
        <f t="shared" si="413"/>
        <v/>
      </c>
      <c r="AS50" s="751" t="str">
        <f t="shared" si="413"/>
        <v/>
      </c>
      <c r="AT50" s="751" t="str">
        <f t="shared" si="413"/>
        <v/>
      </c>
      <c r="AU50" s="751" t="str">
        <f t="shared" si="413"/>
        <v/>
      </c>
      <c r="AV50" s="751" t="str">
        <f t="shared" si="413"/>
        <v/>
      </c>
      <c r="AW50" s="751" t="str">
        <f t="shared" si="413"/>
        <v/>
      </c>
      <c r="AX50" s="751" t="str">
        <f t="shared" si="413"/>
        <v/>
      </c>
      <c r="AY50" s="751" t="str">
        <f t="shared" si="413"/>
        <v/>
      </c>
      <c r="AZ50" s="751" t="str">
        <f t="shared" si="413"/>
        <v/>
      </c>
      <c r="BA50" s="751" t="str">
        <f t="shared" si="413"/>
        <v/>
      </c>
      <c r="BB50" s="751" t="str">
        <f t="shared" si="413"/>
        <v/>
      </c>
      <c r="BC50" s="755"/>
      <c r="BD50" s="751">
        <f t="shared" ref="BD50:BT50" si="414">IF(BD48="","",BD47*BD48*BD49)</f>
        <v>120</v>
      </c>
      <c r="BE50" s="751">
        <f t="shared" si="414"/>
        <v>120</v>
      </c>
      <c r="BF50" s="751">
        <f t="shared" si="414"/>
        <v>120</v>
      </c>
      <c r="BG50" s="751">
        <f t="shared" si="414"/>
        <v>120</v>
      </c>
      <c r="BH50" s="751">
        <f t="shared" si="414"/>
        <v>120</v>
      </c>
      <c r="BI50" s="751">
        <f t="shared" si="414"/>
        <v>120</v>
      </c>
      <c r="BJ50" s="751">
        <f t="shared" si="414"/>
        <v>120</v>
      </c>
      <c r="BK50" s="751">
        <f t="shared" si="414"/>
        <v>120</v>
      </c>
      <c r="BL50" s="751">
        <f t="shared" si="414"/>
        <v>120</v>
      </c>
      <c r="BM50" s="751">
        <f t="shared" si="414"/>
        <v>120</v>
      </c>
      <c r="BN50" s="751">
        <f t="shared" si="414"/>
        <v>120</v>
      </c>
      <c r="BO50" s="751" t="str">
        <f t="shared" si="414"/>
        <v/>
      </c>
      <c r="BP50" s="751" t="str">
        <f t="shared" si="414"/>
        <v/>
      </c>
      <c r="BQ50" s="751" t="str">
        <f t="shared" si="414"/>
        <v/>
      </c>
      <c r="BR50" s="751" t="str">
        <f t="shared" si="414"/>
        <v/>
      </c>
      <c r="BS50" s="751" t="str">
        <f t="shared" si="414"/>
        <v/>
      </c>
      <c r="BT50" s="751" t="str">
        <f t="shared" si="41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>
        <f>IF(BY48="","",BY47*BY48*BY49)</f>
        <v>120</v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80">
        <f t="shared" si="402"/>
        <v>0</v>
      </c>
      <c r="DM50" s="835">
        <f t="shared" si="403"/>
        <v>1</v>
      </c>
      <c r="DN50" s="835">
        <f t="shared" si="404"/>
        <v>2</v>
      </c>
      <c r="DO50" s="835">
        <f t="shared" si="405"/>
        <v>11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>
        <f>IF(SUM(BY50)&gt;0,(BY46-DS53-SUM(BY53)*(DS53=""))*'Exp factors'!F$23,"")</f>
        <v>0</v>
      </c>
      <c r="DU50" s="61"/>
    </row>
    <row r="51" spans="1:125" ht="12.75" customHeight="1">
      <c r="A51" s="1001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0"/>
      <c r="T51" s="661">
        <v>6132</v>
      </c>
      <c r="U51" s="661">
        <v>6132</v>
      </c>
      <c r="V51" s="661">
        <v>6132</v>
      </c>
      <c r="W51" s="661">
        <v>6132</v>
      </c>
      <c r="X51" s="661">
        <v>6132</v>
      </c>
      <c r="Y51" s="661">
        <v>6132</v>
      </c>
      <c r="Z51" s="661">
        <v>6132</v>
      </c>
      <c r="AA51" s="661">
        <v>6132</v>
      </c>
      <c r="AB51" s="661">
        <v>6132</v>
      </c>
      <c r="AC51" s="661">
        <v>6132</v>
      </c>
      <c r="AD51" s="661">
        <v>6132</v>
      </c>
      <c r="AE51" s="661">
        <v>6132</v>
      </c>
      <c r="AF51" s="661">
        <v>6132</v>
      </c>
      <c r="AG51" s="661">
        <v>6132</v>
      </c>
      <c r="AH51" s="661">
        <v>6132</v>
      </c>
      <c r="AI51" s="661">
        <v>6132</v>
      </c>
      <c r="AJ51" s="661">
        <v>6132</v>
      </c>
      <c r="AK51" s="1000"/>
      <c r="AL51" s="661">
        <v>6132</v>
      </c>
      <c r="AM51" s="661">
        <v>6132</v>
      </c>
      <c r="AN51" s="661">
        <v>6132</v>
      </c>
      <c r="AO51" s="661">
        <v>6132</v>
      </c>
      <c r="AP51" s="661">
        <v>6132</v>
      </c>
      <c r="AQ51" s="661">
        <v>6132</v>
      </c>
      <c r="AR51" s="661">
        <v>6132</v>
      </c>
      <c r="AS51" s="661">
        <v>6132</v>
      </c>
      <c r="AT51" s="661">
        <v>6132</v>
      </c>
      <c r="AU51" s="661">
        <v>6132</v>
      </c>
      <c r="AV51" s="661">
        <v>6132</v>
      </c>
      <c r="AW51" s="661">
        <v>6132</v>
      </c>
      <c r="AX51" s="661">
        <v>6132</v>
      </c>
      <c r="AY51" s="661">
        <v>6132</v>
      </c>
      <c r="AZ51" s="661">
        <v>6132</v>
      </c>
      <c r="BA51" s="661">
        <v>6132</v>
      </c>
      <c r="BB51" s="661">
        <v>6132</v>
      </c>
      <c r="BC51" s="1000"/>
      <c r="BD51" s="661">
        <v>6132</v>
      </c>
      <c r="BE51" s="661">
        <v>6132</v>
      </c>
      <c r="BF51" s="661">
        <v>6132</v>
      </c>
      <c r="BG51" s="661">
        <v>6132</v>
      </c>
      <c r="BH51" s="661">
        <v>6132</v>
      </c>
      <c r="BI51" s="661">
        <v>6132</v>
      </c>
      <c r="BJ51" s="661">
        <v>6132</v>
      </c>
      <c r="BK51" s="661">
        <v>6132</v>
      </c>
      <c r="BL51" s="661">
        <v>6132</v>
      </c>
      <c r="BM51" s="661">
        <v>6132</v>
      </c>
      <c r="BN51" s="661">
        <v>6132</v>
      </c>
      <c r="BO51" s="661"/>
      <c r="BP51" s="661"/>
      <c r="BQ51" s="699"/>
      <c r="BR51" s="661"/>
      <c r="BS51" s="699"/>
      <c r="BT51" s="661"/>
      <c r="BU51" s="1000"/>
      <c r="BV51" s="699"/>
      <c r="BW51" s="661"/>
      <c r="BX51" s="699"/>
      <c r="BY51" s="661">
        <v>6132</v>
      </c>
      <c r="BZ51" s="878" t="str">
        <f>IF(DL51&lt;3,"",(SUM(B51:R51)-MIN(B51:R51)-MAX(B51:R51))/(DL51-2))</f>
        <v/>
      </c>
      <c r="CA51" s="878">
        <f>IF(DM51&lt;3,"",(SUM(T51:AJ51)-MIN(T51:AJ51)-MAX(T51:AJ51))/(DM51-2))</f>
        <v>6132</v>
      </c>
      <c r="CB51" s="878">
        <f>IF(DN51&lt;3,"",(SUM(AL51:BB51)-MIN(AL51:BB51)-MAX(AL51:BB51))/(DN51-2))</f>
        <v>6132</v>
      </c>
      <c r="CC51" s="879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80">
        <f t="shared" si="402"/>
        <v>0</v>
      </c>
      <c r="DM51" s="835">
        <f t="shared" si="403"/>
        <v>17</v>
      </c>
      <c r="DN51" s="835">
        <f t="shared" si="404"/>
        <v>17</v>
      </c>
      <c r="DO51" s="835">
        <f t="shared" si="405"/>
        <v>11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4" t="str">
        <f t="shared" ref="B52:R52" si="415">IF(B50="","",B50*B51/B$7/365/$G$1)</f>
        <v/>
      </c>
      <c r="C52" s="754" t="str">
        <f t="shared" si="415"/>
        <v/>
      </c>
      <c r="D52" s="754" t="str">
        <f t="shared" si="415"/>
        <v/>
      </c>
      <c r="E52" s="754" t="str">
        <f t="shared" si="415"/>
        <v/>
      </c>
      <c r="F52" s="754" t="str">
        <f t="shared" si="415"/>
        <v/>
      </c>
      <c r="G52" s="754" t="str">
        <f t="shared" si="415"/>
        <v/>
      </c>
      <c r="H52" s="754" t="str">
        <f t="shared" si="415"/>
        <v/>
      </c>
      <c r="I52" s="754" t="str">
        <f t="shared" si="415"/>
        <v/>
      </c>
      <c r="J52" s="754" t="str">
        <f t="shared" si="415"/>
        <v/>
      </c>
      <c r="K52" s="754" t="str">
        <f t="shared" si="415"/>
        <v/>
      </c>
      <c r="L52" s="754" t="str">
        <f t="shared" si="415"/>
        <v/>
      </c>
      <c r="M52" s="754" t="str">
        <f t="shared" si="415"/>
        <v/>
      </c>
      <c r="N52" s="754" t="str">
        <f t="shared" si="415"/>
        <v/>
      </c>
      <c r="O52" s="754" t="str">
        <f t="shared" si="415"/>
        <v/>
      </c>
      <c r="P52" s="754" t="str">
        <f t="shared" si="415"/>
        <v/>
      </c>
      <c r="Q52" s="754" t="str">
        <f t="shared" si="415"/>
        <v/>
      </c>
      <c r="R52" s="754" t="str">
        <f t="shared" si="415"/>
        <v/>
      </c>
      <c r="S52" s="966"/>
      <c r="T52" s="754">
        <f t="shared" ref="T52:AJ52" si="416">IF(T50="","",T50*T51/T$7/365/$G$1)</f>
        <v>3.8181818181818185E-2</v>
      </c>
      <c r="U52" s="754" t="str">
        <f t="shared" si="416"/>
        <v/>
      </c>
      <c r="V52" s="754" t="str">
        <f t="shared" si="416"/>
        <v/>
      </c>
      <c r="W52" s="754" t="str">
        <f t="shared" si="416"/>
        <v/>
      </c>
      <c r="X52" s="754" t="str">
        <f t="shared" si="416"/>
        <v/>
      </c>
      <c r="Y52" s="754" t="str">
        <f t="shared" si="416"/>
        <v/>
      </c>
      <c r="Z52" s="754" t="str">
        <f t="shared" si="416"/>
        <v/>
      </c>
      <c r="AA52" s="754" t="str">
        <f t="shared" si="416"/>
        <v/>
      </c>
      <c r="AB52" s="754" t="str">
        <f t="shared" si="416"/>
        <v/>
      </c>
      <c r="AC52" s="754" t="str">
        <f t="shared" si="416"/>
        <v/>
      </c>
      <c r="AD52" s="754" t="str">
        <f t="shared" si="416"/>
        <v/>
      </c>
      <c r="AE52" s="754" t="str">
        <f t="shared" si="416"/>
        <v/>
      </c>
      <c r="AF52" s="754" t="str">
        <f t="shared" si="416"/>
        <v/>
      </c>
      <c r="AG52" s="754" t="str">
        <f t="shared" si="416"/>
        <v/>
      </c>
      <c r="AH52" s="754" t="str">
        <f t="shared" si="416"/>
        <v/>
      </c>
      <c r="AI52" s="754" t="str">
        <f t="shared" si="416"/>
        <v/>
      </c>
      <c r="AJ52" s="754" t="str">
        <f t="shared" si="416"/>
        <v/>
      </c>
      <c r="AK52" s="966"/>
      <c r="AL52" s="754" t="str">
        <f t="shared" ref="AL52:BB52" si="417">IF(AL50="","",AL50*AL51/AL$7/365/$G$1)</f>
        <v/>
      </c>
      <c r="AM52" s="754">
        <f t="shared" si="417"/>
        <v>4.5818181818181813E-2</v>
      </c>
      <c r="AN52" s="754" t="str">
        <f t="shared" si="417"/>
        <v/>
      </c>
      <c r="AO52" s="754" t="str">
        <f t="shared" si="417"/>
        <v/>
      </c>
      <c r="AP52" s="754" t="str">
        <f t="shared" si="417"/>
        <v/>
      </c>
      <c r="AQ52" s="754">
        <f t="shared" si="417"/>
        <v>3.8181818181818185E-2</v>
      </c>
      <c r="AR52" s="754" t="str">
        <f t="shared" si="417"/>
        <v/>
      </c>
      <c r="AS52" s="754" t="str">
        <f t="shared" si="417"/>
        <v/>
      </c>
      <c r="AT52" s="754" t="str">
        <f t="shared" si="417"/>
        <v/>
      </c>
      <c r="AU52" s="754" t="str">
        <f t="shared" si="417"/>
        <v/>
      </c>
      <c r="AV52" s="754" t="str">
        <f t="shared" si="417"/>
        <v/>
      </c>
      <c r="AW52" s="754" t="str">
        <f t="shared" si="417"/>
        <v/>
      </c>
      <c r="AX52" s="754" t="str">
        <f t="shared" si="417"/>
        <v/>
      </c>
      <c r="AY52" s="754" t="str">
        <f t="shared" si="417"/>
        <v/>
      </c>
      <c r="AZ52" s="754" t="str">
        <f t="shared" si="417"/>
        <v/>
      </c>
      <c r="BA52" s="754" t="str">
        <f t="shared" si="417"/>
        <v/>
      </c>
      <c r="BB52" s="754" t="str">
        <f t="shared" si="417"/>
        <v/>
      </c>
      <c r="BC52" s="966"/>
      <c r="BD52" s="754">
        <f t="shared" ref="BD52:BT52" si="418">IF(BD50="","",BD50*BD51/BD$7/365/$G$1)</f>
        <v>3.8181818181818185E-2</v>
      </c>
      <c r="BE52" s="754">
        <f t="shared" si="418"/>
        <v>7.636363636363637E-2</v>
      </c>
      <c r="BF52" s="754">
        <f t="shared" si="418"/>
        <v>4.5818181818181813E-2</v>
      </c>
      <c r="BG52" s="754">
        <f t="shared" si="418"/>
        <v>3.8181818181818185E-2</v>
      </c>
      <c r="BH52" s="754">
        <f t="shared" si="418"/>
        <v>4.5818181818181813E-2</v>
      </c>
      <c r="BI52" s="754">
        <f t="shared" si="418"/>
        <v>7.636363636363637E-2</v>
      </c>
      <c r="BJ52" s="754">
        <f t="shared" si="418"/>
        <v>3.8181818181818185E-2</v>
      </c>
      <c r="BK52" s="754">
        <f t="shared" si="418"/>
        <v>2.8636363636363637E-2</v>
      </c>
      <c r="BL52" s="754">
        <f t="shared" si="418"/>
        <v>3.8181818181818185E-2</v>
      </c>
      <c r="BM52" s="754">
        <f t="shared" si="418"/>
        <v>5.7272727272727274E-2</v>
      </c>
      <c r="BN52" s="754">
        <f t="shared" si="418"/>
        <v>2.8636363636363637E-2</v>
      </c>
      <c r="BO52" s="754" t="str">
        <f t="shared" si="418"/>
        <v/>
      </c>
      <c r="BP52" s="754" t="str">
        <f t="shared" si="418"/>
        <v/>
      </c>
      <c r="BQ52" s="754" t="str">
        <f t="shared" si="418"/>
        <v/>
      </c>
      <c r="BR52" s="754" t="str">
        <f t="shared" si="418"/>
        <v/>
      </c>
      <c r="BS52" s="754" t="str">
        <f t="shared" si="418"/>
        <v/>
      </c>
      <c r="BT52" s="754" t="str">
        <f t="shared" si="418"/>
        <v/>
      </c>
      <c r="BU52" s="966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>
        <f>IF(BY50="","",BY50*BY51/BY$7/365/$G$1)</f>
        <v>3.8181818181818185E-2</v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302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80">
        <f t="shared" si="402"/>
        <v>0</v>
      </c>
      <c r="DM52" s="835">
        <f t="shared" si="403"/>
        <v>1</v>
      </c>
      <c r="DN52" s="835">
        <f t="shared" si="404"/>
        <v>2</v>
      </c>
      <c r="DO52" s="835">
        <f t="shared" si="405"/>
        <v>11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>
        <f>IF(DS50="","",DS50*BY51)</f>
        <v>0</v>
      </c>
      <c r="DU52" s="61"/>
    </row>
    <row r="53" spans="1:125" ht="12.75" customHeight="1">
      <c r="A53" s="1009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5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5"/>
      <c r="AL53" s="635"/>
      <c r="AM53" s="670">
        <v>7</v>
      </c>
      <c r="AN53" s="635"/>
      <c r="AO53" s="670"/>
      <c r="AP53" s="635"/>
      <c r="AQ53" s="670">
        <v>7.2</v>
      </c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5"/>
      <c r="BD53" s="635">
        <v>7</v>
      </c>
      <c r="BE53" s="635">
        <v>7.5</v>
      </c>
      <c r="BF53" s="670">
        <v>8</v>
      </c>
      <c r="BG53" s="635">
        <v>6</v>
      </c>
      <c r="BH53" s="670">
        <v>6</v>
      </c>
      <c r="BI53" s="635">
        <v>7</v>
      </c>
      <c r="BJ53" s="670">
        <v>8</v>
      </c>
      <c r="BK53" s="635">
        <v>7</v>
      </c>
      <c r="BL53" s="670">
        <v>7</v>
      </c>
      <c r="BM53" s="635">
        <v>7</v>
      </c>
      <c r="BN53" s="670">
        <v>7</v>
      </c>
      <c r="BO53" s="635"/>
      <c r="BP53" s="670"/>
      <c r="BQ53" s="635"/>
      <c r="BR53" s="670"/>
      <c r="BS53" s="635"/>
      <c r="BT53" s="670"/>
      <c r="BU53" s="1005"/>
      <c r="BV53" s="635"/>
      <c r="BW53" s="670"/>
      <c r="BX53" s="635"/>
      <c r="BY53" s="670">
        <v>7</v>
      </c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80">
        <f t="shared" si="402"/>
        <v>0</v>
      </c>
      <c r="DM53" s="835">
        <f t="shared" si="403"/>
        <v>0</v>
      </c>
      <c r="DN53" s="835">
        <f t="shared" si="404"/>
        <v>2</v>
      </c>
      <c r="DO53" s="835">
        <f t="shared" si="405"/>
        <v>11</v>
      </c>
      <c r="DP53" s="964"/>
      <c r="DQ53" s="288"/>
      <c r="DR53" s="288"/>
      <c r="DS53" s="965"/>
      <c r="DU53" s="61"/>
    </row>
    <row r="54" spans="1:125" ht="12.75" customHeight="1">
      <c r="A54" s="877" t="s">
        <v>290</v>
      </c>
      <c r="B54" s="751" t="str">
        <f t="shared" ref="B54:R54" si="419">IF(B53="","",B50*B53)</f>
        <v/>
      </c>
      <c r="C54" s="751" t="str">
        <f t="shared" si="419"/>
        <v/>
      </c>
      <c r="D54" s="751" t="str">
        <f t="shared" si="419"/>
        <v/>
      </c>
      <c r="E54" s="751" t="str">
        <f t="shared" si="419"/>
        <v/>
      </c>
      <c r="F54" s="751" t="str">
        <f t="shared" si="419"/>
        <v/>
      </c>
      <c r="G54" s="751" t="str">
        <f t="shared" si="419"/>
        <v/>
      </c>
      <c r="H54" s="751" t="str">
        <f t="shared" si="419"/>
        <v/>
      </c>
      <c r="I54" s="751" t="str">
        <f t="shared" si="419"/>
        <v/>
      </c>
      <c r="J54" s="751" t="str">
        <f t="shared" si="419"/>
        <v/>
      </c>
      <c r="K54" s="751" t="str">
        <f t="shared" si="419"/>
        <v/>
      </c>
      <c r="L54" s="751" t="str">
        <f t="shared" si="419"/>
        <v/>
      </c>
      <c r="M54" s="751" t="str">
        <f t="shared" si="419"/>
        <v/>
      </c>
      <c r="N54" s="751" t="str">
        <f t="shared" si="419"/>
        <v/>
      </c>
      <c r="O54" s="751" t="str">
        <f t="shared" si="419"/>
        <v/>
      </c>
      <c r="P54" s="751" t="str">
        <f t="shared" si="419"/>
        <v/>
      </c>
      <c r="Q54" s="751" t="str">
        <f t="shared" si="419"/>
        <v/>
      </c>
      <c r="R54" s="751" t="str">
        <f t="shared" si="419"/>
        <v/>
      </c>
      <c r="S54" s="755"/>
      <c r="T54" s="751" t="str">
        <f t="shared" ref="T54:AJ54" si="420">IF(T53="","",T50*T53)</f>
        <v/>
      </c>
      <c r="U54" s="751" t="str">
        <f t="shared" si="420"/>
        <v/>
      </c>
      <c r="V54" s="751" t="str">
        <f t="shared" si="420"/>
        <v/>
      </c>
      <c r="W54" s="751" t="str">
        <f t="shared" si="420"/>
        <v/>
      </c>
      <c r="X54" s="751" t="str">
        <f t="shared" si="420"/>
        <v/>
      </c>
      <c r="Y54" s="751" t="str">
        <f t="shared" si="420"/>
        <v/>
      </c>
      <c r="Z54" s="751" t="str">
        <f t="shared" si="420"/>
        <v/>
      </c>
      <c r="AA54" s="751" t="str">
        <f t="shared" si="420"/>
        <v/>
      </c>
      <c r="AB54" s="751" t="str">
        <f t="shared" si="420"/>
        <v/>
      </c>
      <c r="AC54" s="751" t="str">
        <f t="shared" si="420"/>
        <v/>
      </c>
      <c r="AD54" s="751" t="str">
        <f t="shared" si="420"/>
        <v/>
      </c>
      <c r="AE54" s="751" t="str">
        <f t="shared" si="420"/>
        <v/>
      </c>
      <c r="AF54" s="751" t="str">
        <f t="shared" si="420"/>
        <v/>
      </c>
      <c r="AG54" s="751" t="str">
        <f t="shared" si="420"/>
        <v/>
      </c>
      <c r="AH54" s="751" t="str">
        <f t="shared" si="420"/>
        <v/>
      </c>
      <c r="AI54" s="751" t="str">
        <f t="shared" si="420"/>
        <v/>
      </c>
      <c r="AJ54" s="751" t="str">
        <f t="shared" si="420"/>
        <v/>
      </c>
      <c r="AK54" s="755"/>
      <c r="AL54" s="751" t="str">
        <f t="shared" ref="AL54:BB54" si="421">IF(AL53="","",AL50*AL53)</f>
        <v/>
      </c>
      <c r="AM54" s="751">
        <f t="shared" si="421"/>
        <v>840</v>
      </c>
      <c r="AN54" s="751" t="str">
        <f t="shared" si="421"/>
        <v/>
      </c>
      <c r="AO54" s="751" t="str">
        <f t="shared" si="421"/>
        <v/>
      </c>
      <c r="AP54" s="751" t="str">
        <f t="shared" si="421"/>
        <v/>
      </c>
      <c r="AQ54" s="751">
        <f t="shared" si="421"/>
        <v>864</v>
      </c>
      <c r="AR54" s="751" t="str">
        <f t="shared" si="421"/>
        <v/>
      </c>
      <c r="AS54" s="751" t="str">
        <f t="shared" si="421"/>
        <v/>
      </c>
      <c r="AT54" s="751" t="str">
        <f t="shared" si="421"/>
        <v/>
      </c>
      <c r="AU54" s="751" t="str">
        <f t="shared" si="421"/>
        <v/>
      </c>
      <c r="AV54" s="751" t="str">
        <f t="shared" si="421"/>
        <v/>
      </c>
      <c r="AW54" s="751" t="str">
        <f t="shared" si="421"/>
        <v/>
      </c>
      <c r="AX54" s="751" t="str">
        <f t="shared" si="421"/>
        <v/>
      </c>
      <c r="AY54" s="751" t="str">
        <f t="shared" si="421"/>
        <v/>
      </c>
      <c r="AZ54" s="751" t="str">
        <f t="shared" si="421"/>
        <v/>
      </c>
      <c r="BA54" s="751" t="str">
        <f t="shared" si="421"/>
        <v/>
      </c>
      <c r="BB54" s="751" t="str">
        <f t="shared" si="421"/>
        <v/>
      </c>
      <c r="BC54" s="755"/>
      <c r="BD54" s="751">
        <f t="shared" ref="BD54:BT54" si="422">IF(BD53="","",BD50*BD53)</f>
        <v>840</v>
      </c>
      <c r="BE54" s="751">
        <f t="shared" si="422"/>
        <v>900</v>
      </c>
      <c r="BF54" s="751">
        <f t="shared" si="422"/>
        <v>960</v>
      </c>
      <c r="BG54" s="751">
        <f t="shared" si="422"/>
        <v>720</v>
      </c>
      <c r="BH54" s="751">
        <f t="shared" si="422"/>
        <v>720</v>
      </c>
      <c r="BI54" s="751">
        <f t="shared" si="422"/>
        <v>840</v>
      </c>
      <c r="BJ54" s="751">
        <f t="shared" si="422"/>
        <v>960</v>
      </c>
      <c r="BK54" s="751">
        <f t="shared" si="422"/>
        <v>840</v>
      </c>
      <c r="BL54" s="751">
        <f t="shared" si="422"/>
        <v>840</v>
      </c>
      <c r="BM54" s="751">
        <f t="shared" si="422"/>
        <v>840</v>
      </c>
      <c r="BN54" s="751">
        <f t="shared" si="422"/>
        <v>840</v>
      </c>
      <c r="BO54" s="751" t="str">
        <f t="shared" si="422"/>
        <v/>
      </c>
      <c r="BP54" s="751" t="str">
        <f t="shared" si="422"/>
        <v/>
      </c>
      <c r="BQ54" s="751" t="str">
        <f t="shared" si="422"/>
        <v/>
      </c>
      <c r="BR54" s="751" t="str">
        <f t="shared" si="422"/>
        <v/>
      </c>
      <c r="BS54" s="751" t="str">
        <f t="shared" si="422"/>
        <v/>
      </c>
      <c r="BT54" s="751" t="str">
        <f t="shared" si="42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>
        <f>IF(BY53="","",BY50*BY53)</f>
        <v>840</v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80">
        <f t="shared" si="402"/>
        <v>0</v>
      </c>
      <c r="DM54" s="835">
        <f t="shared" si="403"/>
        <v>0</v>
      </c>
      <c r="DN54" s="835">
        <f t="shared" si="404"/>
        <v>2</v>
      </c>
      <c r="DO54" s="835">
        <f t="shared" si="405"/>
        <v>11</v>
      </c>
      <c r="DP54" s="969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948</v>
      </c>
      <c r="B55" s="288"/>
      <c r="C55" s="945"/>
      <c r="D55" s="288"/>
      <c r="E55" s="945"/>
      <c r="F55" s="288"/>
      <c r="G55" s="945"/>
      <c r="H55" s="288"/>
      <c r="I55" s="945"/>
      <c r="J55" s="288"/>
      <c r="K55" s="945"/>
      <c r="L55" s="288"/>
      <c r="M55" s="945"/>
      <c r="N55" s="288"/>
      <c r="O55" s="945"/>
      <c r="P55" s="288"/>
      <c r="Q55" s="945"/>
      <c r="R55" s="288"/>
      <c r="S55" s="997"/>
      <c r="T55" s="945" t="s">
        <v>269</v>
      </c>
      <c r="U55" s="288"/>
      <c r="V55" s="945"/>
      <c r="W55" s="288"/>
      <c r="X55" s="945"/>
      <c r="Y55" s="288"/>
      <c r="Z55" s="945"/>
      <c r="AA55" s="288"/>
      <c r="AB55" s="945"/>
      <c r="AC55" s="288"/>
      <c r="AD55" s="945"/>
      <c r="AE55" s="288"/>
      <c r="AF55" s="945"/>
      <c r="AG55" s="288"/>
      <c r="AH55" s="945"/>
      <c r="AI55" s="288"/>
      <c r="AJ55" s="945"/>
      <c r="AK55" s="997"/>
      <c r="AL55" s="945"/>
      <c r="AM55" s="288" t="s">
        <v>269</v>
      </c>
      <c r="AN55" s="945" t="s">
        <v>269</v>
      </c>
      <c r="AO55" s="288" t="s">
        <v>269</v>
      </c>
      <c r="AP55" s="945"/>
      <c r="AQ55" s="288"/>
      <c r="AR55" s="945"/>
      <c r="AS55" s="288"/>
      <c r="AT55" s="945"/>
      <c r="AU55" s="288"/>
      <c r="AV55" s="945"/>
      <c r="AW55" s="288"/>
      <c r="AX55" s="945"/>
      <c r="AY55" s="288"/>
      <c r="AZ55" s="945"/>
      <c r="BA55" s="288"/>
      <c r="BB55" s="945"/>
      <c r="BC55" s="997"/>
      <c r="BD55" s="945"/>
      <c r="BE55" s="945"/>
      <c r="BF55" s="288"/>
      <c r="BG55" s="945"/>
      <c r="BH55" s="288"/>
      <c r="BI55" s="945"/>
      <c r="BJ55" s="288"/>
      <c r="BK55" s="945"/>
      <c r="BL55" s="288">
        <v>5</v>
      </c>
      <c r="BM55" s="945"/>
      <c r="BN55" s="288"/>
      <c r="BO55" s="945"/>
      <c r="BP55" s="288"/>
      <c r="BQ55" s="945"/>
      <c r="BR55" s="288"/>
      <c r="BS55" s="945"/>
      <c r="BT55" s="288"/>
      <c r="BU55" s="997"/>
      <c r="BV55" s="945"/>
      <c r="BW55" s="288"/>
      <c r="BX55" s="945"/>
      <c r="BY55" s="288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7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7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7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97"/>
      <c r="BV56" s="276"/>
      <c r="BW56" s="288"/>
      <c r="BX56" s="276">
        <v>5</v>
      </c>
      <c r="BY56" s="288">
        <v>5</v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>
        <f>IF(DN56&lt;3,"",(SUM(AL56:BB56)-MIN(AL56:BB56)-MAX(AL56:BB56))/(DN56-2))</f>
        <v>5</v>
      </c>
      <c r="CC56" s="879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42">COUNT(B56:R56)</f>
        <v>0</v>
      </c>
      <c r="DM56" s="835">
        <f t="shared" ref="DM56:DM63" si="443">COUNT(T56:AJ56)</f>
        <v>2</v>
      </c>
      <c r="DN56" s="835">
        <f t="shared" ref="DN56:DN63" si="444">COUNT(AL56:BB56)</f>
        <v>5</v>
      </c>
      <c r="DO56" s="835">
        <f t="shared" ref="DO56:DO63" si="445">COUNT(BD56:BT56)</f>
        <v>11</v>
      </c>
      <c r="DP56" s="952"/>
      <c r="DQ56" s="953"/>
      <c r="DR56" s="953"/>
      <c r="DS56" s="954"/>
      <c r="DU56" s="61"/>
    </row>
    <row r="57" spans="1:125" ht="12.75" customHeight="1">
      <c r="A57" s="950" t="s">
        <v>286</v>
      </c>
      <c r="B57" s="288"/>
      <c r="C57" s="676"/>
      <c r="D57" s="288"/>
      <c r="E57" s="676"/>
      <c r="F57" s="288"/>
      <c r="G57" s="676"/>
      <c r="H57" s="288"/>
      <c r="I57" s="676"/>
      <c r="J57" s="288"/>
      <c r="K57" s="676"/>
      <c r="L57" s="288"/>
      <c r="M57" s="676"/>
      <c r="N57" s="288"/>
      <c r="O57" s="676"/>
      <c r="P57" s="288"/>
      <c r="Q57" s="676"/>
      <c r="R57" s="288"/>
      <c r="S57" s="997"/>
      <c r="T57" s="676">
        <v>1</v>
      </c>
      <c r="U57" s="288"/>
      <c r="V57" s="676">
        <v>1</v>
      </c>
      <c r="W57" s="288"/>
      <c r="X57" s="676"/>
      <c r="Y57" s="288"/>
      <c r="Z57" s="676"/>
      <c r="AA57" s="288"/>
      <c r="AB57" s="676"/>
      <c r="AC57" s="288"/>
      <c r="AD57" s="218"/>
      <c r="AE57" s="288"/>
      <c r="AF57" s="676"/>
      <c r="AG57" s="288"/>
      <c r="AH57" s="676"/>
      <c r="AI57" s="288"/>
      <c r="AJ57" s="676"/>
      <c r="AK57" s="997"/>
      <c r="AL57" s="676"/>
      <c r="AM57" s="288">
        <v>1</v>
      </c>
      <c r="AN57" s="676">
        <v>1</v>
      </c>
      <c r="AO57" s="288">
        <v>1</v>
      </c>
      <c r="AP57" s="676">
        <v>1</v>
      </c>
      <c r="AQ57" s="676">
        <v>1</v>
      </c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7"/>
      <c r="BD57" s="676">
        <v>1</v>
      </c>
      <c r="BE57" s="676">
        <v>1</v>
      </c>
      <c r="BF57" s="288">
        <v>1</v>
      </c>
      <c r="BG57" s="676">
        <v>1</v>
      </c>
      <c r="BH57" s="288">
        <v>1</v>
      </c>
      <c r="BI57" s="676">
        <v>1</v>
      </c>
      <c r="BJ57" s="288">
        <v>1</v>
      </c>
      <c r="BK57" s="676">
        <v>1</v>
      </c>
      <c r="BL57" s="288">
        <v>1</v>
      </c>
      <c r="BM57" s="676">
        <v>1</v>
      </c>
      <c r="BN57" s="288">
        <v>1</v>
      </c>
      <c r="BO57" s="676"/>
      <c r="BP57" s="288"/>
      <c r="BQ57" s="676"/>
      <c r="BR57" s="288"/>
      <c r="BS57" s="676"/>
      <c r="BT57" s="288"/>
      <c r="BU57" s="997"/>
      <c r="BV57" s="676"/>
      <c r="BW57" s="288"/>
      <c r="BX57" s="676">
        <v>1</v>
      </c>
      <c r="BY57" s="288">
        <v>1</v>
      </c>
      <c r="BZ57" s="878" t="str">
        <f t="shared" ref="BZ57:BZ58" si="446">IF(DL57&lt;3,"",(SUM(B57:R57)-MIN(B57:R57)-MAX(B57:R57))/(DL57-2))</f>
        <v/>
      </c>
      <c r="CA57" s="878" t="str">
        <f t="shared" ref="CA57:CA58" si="447">IF(DM57&lt;3,"",(SUM(T57:AJ57)-MIN(T57:AJ57)-MAX(T57:AJ57))/(DM57-2))</f>
        <v/>
      </c>
      <c r="CB57" s="878">
        <f t="shared" ref="CB57:CB58" si="448">IF(DN57&lt;3,"",(SUM(AL57:BB57)-MIN(AL57:BB57)-MAX(AL57:BB57))/(DN57-2))</f>
        <v>1</v>
      </c>
      <c r="CC57" s="879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80">
        <f t="shared" si="442"/>
        <v>0</v>
      </c>
      <c r="DM57" s="835">
        <f t="shared" si="443"/>
        <v>2</v>
      </c>
      <c r="DN57" s="835">
        <f t="shared" si="444"/>
        <v>5</v>
      </c>
      <c r="DO57" s="835">
        <f t="shared" si="445"/>
        <v>11</v>
      </c>
      <c r="DP57" s="952"/>
      <c r="DQ57" s="953"/>
      <c r="DR57" s="953"/>
      <c r="DS57" s="954"/>
      <c r="DU57" s="61"/>
    </row>
    <row r="58" spans="1:125" ht="12.75" customHeight="1">
      <c r="A58" s="877" t="s">
        <v>287</v>
      </c>
      <c r="B58" s="288"/>
      <c r="C58" s="676"/>
      <c r="D58" s="288"/>
      <c r="E58" s="676"/>
      <c r="F58" s="288"/>
      <c r="G58" s="676"/>
      <c r="H58" s="288"/>
      <c r="I58" s="676"/>
      <c r="J58" s="288"/>
      <c r="K58" s="676"/>
      <c r="L58" s="288"/>
      <c r="M58" s="676"/>
      <c r="N58" s="288"/>
      <c r="O58" s="676"/>
      <c r="P58" s="288"/>
      <c r="Q58" s="676"/>
      <c r="R58" s="288"/>
      <c r="S58" s="997"/>
      <c r="T58" s="676">
        <v>12</v>
      </c>
      <c r="U58" s="288"/>
      <c r="V58" s="676">
        <v>12</v>
      </c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7"/>
      <c r="AL58" s="676"/>
      <c r="AM58" s="288">
        <v>12</v>
      </c>
      <c r="AN58" s="676">
        <v>12</v>
      </c>
      <c r="AO58" s="288">
        <v>12</v>
      </c>
      <c r="AP58" s="676">
        <v>12</v>
      </c>
      <c r="AQ58" s="676">
        <v>12</v>
      </c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7"/>
      <c r="BD58" s="676">
        <v>12</v>
      </c>
      <c r="BE58" s="676">
        <v>12</v>
      </c>
      <c r="BF58" s="288">
        <v>12</v>
      </c>
      <c r="BG58" s="676">
        <v>12</v>
      </c>
      <c r="BH58" s="288">
        <v>12</v>
      </c>
      <c r="BI58" s="676">
        <v>12</v>
      </c>
      <c r="BJ58" s="288">
        <v>12</v>
      </c>
      <c r="BK58" s="676">
        <v>12</v>
      </c>
      <c r="BL58" s="288">
        <v>12</v>
      </c>
      <c r="BM58" s="676">
        <v>12</v>
      </c>
      <c r="BN58" s="288">
        <v>12</v>
      </c>
      <c r="BO58" s="676"/>
      <c r="BP58" s="288"/>
      <c r="BQ58" s="676"/>
      <c r="BR58" s="288"/>
      <c r="BS58" s="676"/>
      <c r="BT58" s="288"/>
      <c r="BU58" s="997"/>
      <c r="BV58" s="676"/>
      <c r="BW58" s="288"/>
      <c r="BX58" s="676">
        <v>12</v>
      </c>
      <c r="BY58" s="288">
        <v>12</v>
      </c>
      <c r="BZ58" s="878" t="str">
        <f t="shared" si="446"/>
        <v/>
      </c>
      <c r="CA58" s="878" t="str">
        <f t="shared" si="447"/>
        <v/>
      </c>
      <c r="CB58" s="878">
        <f t="shared" si="448"/>
        <v>12</v>
      </c>
      <c r="CC58" s="879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80">
        <f t="shared" si="442"/>
        <v>0</v>
      </c>
      <c r="DM58" s="835">
        <f t="shared" si="443"/>
        <v>2</v>
      </c>
      <c r="DN58" s="835">
        <f t="shared" si="444"/>
        <v>5</v>
      </c>
      <c r="DO58" s="835">
        <f t="shared" si="445"/>
        <v>11</v>
      </c>
      <c r="DP58" s="952"/>
      <c r="DQ58" s="953"/>
      <c r="DR58" s="953"/>
      <c r="DS58" s="954"/>
      <c r="DU58" s="61"/>
    </row>
    <row r="59" spans="1:125" ht="12.75" customHeight="1">
      <c r="A59" s="1001" t="s">
        <v>269</v>
      </c>
      <c r="B59" s="751" t="str">
        <f t="shared" ref="B59:R59" si="451">IF(B57="","",B56*B57*B58)</f>
        <v/>
      </c>
      <c r="C59" s="751" t="str">
        <f t="shared" si="451"/>
        <v/>
      </c>
      <c r="D59" s="751" t="str">
        <f t="shared" si="451"/>
        <v/>
      </c>
      <c r="E59" s="751" t="str">
        <f t="shared" si="451"/>
        <v/>
      </c>
      <c r="F59" s="751" t="str">
        <f t="shared" si="451"/>
        <v/>
      </c>
      <c r="G59" s="751" t="str">
        <f t="shared" si="451"/>
        <v/>
      </c>
      <c r="H59" s="751" t="str">
        <f t="shared" si="451"/>
        <v/>
      </c>
      <c r="I59" s="751" t="str">
        <f t="shared" si="451"/>
        <v/>
      </c>
      <c r="J59" s="751" t="str">
        <f t="shared" si="451"/>
        <v/>
      </c>
      <c r="K59" s="751" t="str">
        <f t="shared" si="451"/>
        <v/>
      </c>
      <c r="L59" s="751" t="str">
        <f t="shared" si="451"/>
        <v/>
      </c>
      <c r="M59" s="751" t="str">
        <f t="shared" si="451"/>
        <v/>
      </c>
      <c r="N59" s="751" t="str">
        <f t="shared" si="451"/>
        <v/>
      </c>
      <c r="O59" s="751" t="str">
        <f t="shared" si="451"/>
        <v/>
      </c>
      <c r="P59" s="751" t="str">
        <f t="shared" si="451"/>
        <v/>
      </c>
      <c r="Q59" s="751" t="str">
        <f t="shared" si="451"/>
        <v/>
      </c>
      <c r="R59" s="751" t="str">
        <f t="shared" si="451"/>
        <v/>
      </c>
      <c r="S59" s="755"/>
      <c r="T59" s="751">
        <f t="shared" ref="T59:AJ59" si="452">IF(T57="","",T56*T57*T58)</f>
        <v>60</v>
      </c>
      <c r="U59" s="751" t="str">
        <f t="shared" si="452"/>
        <v/>
      </c>
      <c r="V59" s="751">
        <f t="shared" si="452"/>
        <v>60</v>
      </c>
      <c r="W59" s="751" t="str">
        <f t="shared" si="452"/>
        <v/>
      </c>
      <c r="X59" s="751" t="str">
        <f t="shared" si="452"/>
        <v/>
      </c>
      <c r="Y59" s="751" t="str">
        <f t="shared" si="452"/>
        <v/>
      </c>
      <c r="Z59" s="751" t="str">
        <f t="shared" si="452"/>
        <v/>
      </c>
      <c r="AA59" s="751" t="str">
        <f t="shared" si="452"/>
        <v/>
      </c>
      <c r="AB59" s="751" t="str">
        <f t="shared" si="452"/>
        <v/>
      </c>
      <c r="AC59" s="751" t="str">
        <f t="shared" si="452"/>
        <v/>
      </c>
      <c r="AD59" s="751" t="str">
        <f t="shared" si="452"/>
        <v/>
      </c>
      <c r="AE59" s="751" t="str">
        <f t="shared" si="452"/>
        <v/>
      </c>
      <c r="AF59" s="751" t="str">
        <f t="shared" si="452"/>
        <v/>
      </c>
      <c r="AG59" s="751" t="str">
        <f t="shared" si="452"/>
        <v/>
      </c>
      <c r="AH59" s="751" t="str">
        <f t="shared" si="452"/>
        <v/>
      </c>
      <c r="AI59" s="751" t="str">
        <f t="shared" si="452"/>
        <v/>
      </c>
      <c r="AJ59" s="751" t="str">
        <f t="shared" si="452"/>
        <v/>
      </c>
      <c r="AK59" s="755"/>
      <c r="AL59" s="751" t="str">
        <f t="shared" ref="AL59:BB59" si="453">IF(AL57="","",AL56*AL57*AL58)</f>
        <v/>
      </c>
      <c r="AM59" s="751">
        <f t="shared" si="453"/>
        <v>60</v>
      </c>
      <c r="AN59" s="751">
        <f t="shared" si="453"/>
        <v>60</v>
      </c>
      <c r="AO59" s="751">
        <f t="shared" si="453"/>
        <v>60</v>
      </c>
      <c r="AP59" s="751">
        <f t="shared" si="453"/>
        <v>60</v>
      </c>
      <c r="AQ59" s="751">
        <f t="shared" si="453"/>
        <v>60</v>
      </c>
      <c r="AR59" s="751" t="str">
        <f t="shared" si="453"/>
        <v/>
      </c>
      <c r="AS59" s="751" t="str">
        <f t="shared" si="453"/>
        <v/>
      </c>
      <c r="AT59" s="751" t="str">
        <f t="shared" si="453"/>
        <v/>
      </c>
      <c r="AU59" s="751" t="str">
        <f t="shared" si="453"/>
        <v/>
      </c>
      <c r="AV59" s="751" t="str">
        <f t="shared" si="453"/>
        <v/>
      </c>
      <c r="AW59" s="751" t="str">
        <f t="shared" si="453"/>
        <v/>
      </c>
      <c r="AX59" s="751" t="str">
        <f t="shared" si="453"/>
        <v/>
      </c>
      <c r="AY59" s="751" t="str">
        <f t="shared" si="453"/>
        <v/>
      </c>
      <c r="AZ59" s="751" t="str">
        <f t="shared" si="453"/>
        <v/>
      </c>
      <c r="BA59" s="751" t="str">
        <f t="shared" si="453"/>
        <v/>
      </c>
      <c r="BB59" s="751" t="str">
        <f t="shared" si="453"/>
        <v/>
      </c>
      <c r="BC59" s="755"/>
      <c r="BD59" s="751">
        <f t="shared" ref="BD59:BT59" si="454">IF(BD57="","",BD56*BD57*BD58)</f>
        <v>60</v>
      </c>
      <c r="BE59" s="751">
        <f t="shared" si="454"/>
        <v>60</v>
      </c>
      <c r="BF59" s="751">
        <f t="shared" si="454"/>
        <v>60</v>
      </c>
      <c r="BG59" s="751">
        <f t="shared" si="454"/>
        <v>60</v>
      </c>
      <c r="BH59" s="751">
        <f t="shared" si="454"/>
        <v>60</v>
      </c>
      <c r="BI59" s="751">
        <f t="shared" si="454"/>
        <v>60</v>
      </c>
      <c r="BJ59" s="751">
        <f t="shared" si="454"/>
        <v>60</v>
      </c>
      <c r="BK59" s="751">
        <f t="shared" si="454"/>
        <v>60</v>
      </c>
      <c r="BL59" s="751">
        <f t="shared" si="454"/>
        <v>60</v>
      </c>
      <c r="BM59" s="751">
        <f t="shared" si="454"/>
        <v>60</v>
      </c>
      <c r="BN59" s="751">
        <f t="shared" si="454"/>
        <v>60</v>
      </c>
      <c r="BO59" s="751" t="str">
        <f t="shared" si="454"/>
        <v/>
      </c>
      <c r="BP59" s="751" t="str">
        <f t="shared" si="454"/>
        <v/>
      </c>
      <c r="BQ59" s="751" t="str">
        <f t="shared" si="454"/>
        <v/>
      </c>
      <c r="BR59" s="751" t="str">
        <f t="shared" si="454"/>
        <v/>
      </c>
      <c r="BS59" s="751" t="str">
        <f t="shared" si="454"/>
        <v/>
      </c>
      <c r="BT59" s="751" t="str">
        <f t="shared" si="454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60</v>
      </c>
      <c r="BY59" s="751">
        <f>IF(BY57="","",BY56*BY57*BY58)</f>
        <v>60</v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>
        <f>IF(DN59&lt;3,"",(SUM(AL59:BB59)-MIN(AL59:BB59)-MAX(AL59:BB59))/(DN59-2))</f>
        <v>60</v>
      </c>
      <c r="CC59" s="879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80">
        <f t="shared" si="442"/>
        <v>0</v>
      </c>
      <c r="DM59" s="835">
        <f t="shared" si="443"/>
        <v>2</v>
      </c>
      <c r="DN59" s="835">
        <f t="shared" si="444"/>
        <v>5</v>
      </c>
      <c r="DO59" s="835">
        <f t="shared" si="445"/>
        <v>11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>
        <f>IF(SUM(BX59)&gt;0,(BX55-DR62-SUM(BX62)*(DR62=""))*'Exp factors'!E$23,"")</f>
        <v>0</v>
      </c>
      <c r="DS59" s="959">
        <f>IF(SUM(BY59)&gt;0,(BY55-DS62-SUM(BY62)*(DS62=""))*'Exp factors'!F$23,"")</f>
        <v>0</v>
      </c>
      <c r="DU59" s="61"/>
    </row>
    <row r="60" spans="1:125" ht="12.75" customHeight="1">
      <c r="A60" s="1001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0"/>
      <c r="T60" s="661">
        <v>5819</v>
      </c>
      <c r="U60" s="661">
        <v>5819</v>
      </c>
      <c r="V60" s="661">
        <v>5819</v>
      </c>
      <c r="W60" s="661">
        <v>5819</v>
      </c>
      <c r="X60" s="661">
        <v>5819</v>
      </c>
      <c r="Y60" s="661">
        <v>5819</v>
      </c>
      <c r="Z60" s="661">
        <v>5819</v>
      </c>
      <c r="AA60" s="661">
        <v>5819</v>
      </c>
      <c r="AB60" s="661">
        <v>5819</v>
      </c>
      <c r="AC60" s="661">
        <v>5819</v>
      </c>
      <c r="AD60" s="661">
        <v>5819</v>
      </c>
      <c r="AE60" s="661">
        <v>5819</v>
      </c>
      <c r="AF60" s="661">
        <v>5819</v>
      </c>
      <c r="AG60" s="661">
        <v>5819</v>
      </c>
      <c r="AH60" s="661">
        <v>5819</v>
      </c>
      <c r="AI60" s="661">
        <v>5819</v>
      </c>
      <c r="AJ60" s="661">
        <v>5819</v>
      </c>
      <c r="AK60" s="1000"/>
      <c r="AL60" s="661">
        <v>5819</v>
      </c>
      <c r="AM60" s="661">
        <v>5819</v>
      </c>
      <c r="AN60" s="661">
        <v>5819</v>
      </c>
      <c r="AO60" s="661">
        <v>5819</v>
      </c>
      <c r="AP60" s="661">
        <v>5819</v>
      </c>
      <c r="AQ60" s="661">
        <v>5819</v>
      </c>
      <c r="AR60" s="661">
        <v>5819</v>
      </c>
      <c r="AS60" s="661">
        <v>5819</v>
      </c>
      <c r="AT60" s="661">
        <v>5819</v>
      </c>
      <c r="AU60" s="661">
        <v>5819</v>
      </c>
      <c r="AV60" s="661">
        <v>5819</v>
      </c>
      <c r="AW60" s="661">
        <v>5819</v>
      </c>
      <c r="AX60" s="661">
        <v>5819</v>
      </c>
      <c r="AY60" s="661">
        <v>5819</v>
      </c>
      <c r="AZ60" s="661">
        <v>5819</v>
      </c>
      <c r="BA60" s="661">
        <v>5819</v>
      </c>
      <c r="BB60" s="661">
        <v>5819</v>
      </c>
      <c r="BC60" s="1000"/>
      <c r="BD60" s="661">
        <v>5819</v>
      </c>
      <c r="BE60" s="661">
        <v>5819</v>
      </c>
      <c r="BF60" s="661">
        <v>5819</v>
      </c>
      <c r="BG60" s="661">
        <v>5819</v>
      </c>
      <c r="BH60" s="661">
        <v>5819</v>
      </c>
      <c r="BI60" s="661">
        <v>5819</v>
      </c>
      <c r="BJ60" s="661">
        <v>5819</v>
      </c>
      <c r="BK60" s="661">
        <v>5819</v>
      </c>
      <c r="BL60" s="661">
        <v>5819</v>
      </c>
      <c r="BM60" s="661">
        <v>5819</v>
      </c>
      <c r="BN60" s="661">
        <v>5819</v>
      </c>
      <c r="BO60" s="699"/>
      <c r="BP60" s="661"/>
      <c r="BQ60" s="699"/>
      <c r="BR60" s="661"/>
      <c r="BS60" s="699"/>
      <c r="BT60" s="661"/>
      <c r="BU60" s="1000"/>
      <c r="BV60" s="661">
        <v>5819</v>
      </c>
      <c r="BW60" s="661">
        <v>5819</v>
      </c>
      <c r="BX60" s="661">
        <v>5819</v>
      </c>
      <c r="BY60" s="661">
        <v>5819</v>
      </c>
      <c r="BZ60" s="878" t="str">
        <f>IF(DL60&lt;3,"",(SUM(B60:R60)-MIN(B60:R60)-MAX(B60:R60))/(DL60-2))</f>
        <v/>
      </c>
      <c r="CA60" s="878">
        <f>IF(DM60&lt;3,"",(SUM(T60:AJ60)-MIN(T60:AJ60)-MAX(T60:AJ60))/(DM60-2))</f>
        <v>5819</v>
      </c>
      <c r="CB60" s="878">
        <f>IF(DN60&lt;3,"",(SUM(AL60:BB60)-MIN(AL60:BB60)-MAX(AL60:BB60))/(DN60-2))</f>
        <v>5819</v>
      </c>
      <c r="CC60" s="879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80">
        <f t="shared" si="442"/>
        <v>0</v>
      </c>
      <c r="DM60" s="835">
        <f t="shared" si="443"/>
        <v>17</v>
      </c>
      <c r="DN60" s="835">
        <f t="shared" si="444"/>
        <v>17</v>
      </c>
      <c r="DO60" s="835">
        <f t="shared" si="445"/>
        <v>11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4" t="str">
        <f t="shared" ref="B61:R61" si="455">IF(B59="","",B59*B60/B$7/365/$G$1)</f>
        <v/>
      </c>
      <c r="C61" s="754" t="str">
        <f t="shared" si="455"/>
        <v/>
      </c>
      <c r="D61" s="754" t="str">
        <f t="shared" si="455"/>
        <v/>
      </c>
      <c r="E61" s="754" t="str">
        <f t="shared" si="455"/>
        <v/>
      </c>
      <c r="F61" s="754" t="str">
        <f t="shared" si="455"/>
        <v/>
      </c>
      <c r="G61" s="754" t="str">
        <f t="shared" si="455"/>
        <v/>
      </c>
      <c r="H61" s="754" t="str">
        <f t="shared" si="455"/>
        <v/>
      </c>
      <c r="I61" s="754" t="str">
        <f t="shared" si="455"/>
        <v/>
      </c>
      <c r="J61" s="754" t="str">
        <f t="shared" si="455"/>
        <v/>
      </c>
      <c r="K61" s="754" t="str">
        <f t="shared" si="455"/>
        <v/>
      </c>
      <c r="L61" s="754" t="str">
        <f t="shared" si="455"/>
        <v/>
      </c>
      <c r="M61" s="754" t="str">
        <f t="shared" si="455"/>
        <v/>
      </c>
      <c r="N61" s="754" t="str">
        <f t="shared" si="455"/>
        <v/>
      </c>
      <c r="O61" s="754" t="str">
        <f t="shared" si="455"/>
        <v/>
      </c>
      <c r="P61" s="754" t="str">
        <f t="shared" si="455"/>
        <v/>
      </c>
      <c r="Q61" s="754" t="str">
        <f t="shared" si="455"/>
        <v/>
      </c>
      <c r="R61" s="754" t="str">
        <f t="shared" si="455"/>
        <v/>
      </c>
      <c r="S61" s="966"/>
      <c r="T61" s="754">
        <f t="shared" ref="T61:AJ61" si="456">IF(T59="","",T59*T60/T$7/365/$G$1)</f>
        <v>1.8116438356164381E-2</v>
      </c>
      <c r="U61" s="754" t="str">
        <f t="shared" si="456"/>
        <v/>
      </c>
      <c r="V61" s="754">
        <f t="shared" si="456"/>
        <v>1.5528375733855184E-2</v>
      </c>
      <c r="W61" s="754" t="str">
        <f t="shared" si="456"/>
        <v/>
      </c>
      <c r="X61" s="754" t="str">
        <f t="shared" si="456"/>
        <v/>
      </c>
      <c r="Y61" s="754" t="str">
        <f t="shared" si="456"/>
        <v/>
      </c>
      <c r="Z61" s="754" t="str">
        <f t="shared" si="456"/>
        <v/>
      </c>
      <c r="AA61" s="754" t="str">
        <f t="shared" si="456"/>
        <v/>
      </c>
      <c r="AB61" s="754" t="str">
        <f t="shared" si="456"/>
        <v/>
      </c>
      <c r="AC61" s="754" t="str">
        <f t="shared" si="456"/>
        <v/>
      </c>
      <c r="AD61" s="754" t="str">
        <f t="shared" si="456"/>
        <v/>
      </c>
      <c r="AE61" s="754" t="str">
        <f t="shared" si="456"/>
        <v/>
      </c>
      <c r="AF61" s="754" t="str">
        <f t="shared" si="456"/>
        <v/>
      </c>
      <c r="AG61" s="754" t="str">
        <f t="shared" si="456"/>
        <v/>
      </c>
      <c r="AH61" s="754" t="str">
        <f t="shared" si="456"/>
        <v/>
      </c>
      <c r="AI61" s="754" t="str">
        <f t="shared" si="456"/>
        <v/>
      </c>
      <c r="AJ61" s="754" t="str">
        <f t="shared" si="456"/>
        <v/>
      </c>
      <c r="AK61" s="966"/>
      <c r="AL61" s="754" t="str">
        <f t="shared" ref="AL61:BB61" si="457">IF(AL59="","",AL59*AL60/AL$7/365/$G$1)</f>
        <v/>
      </c>
      <c r="AM61" s="754">
        <f t="shared" si="457"/>
        <v>2.1739726027397262E-2</v>
      </c>
      <c r="AN61" s="754">
        <f t="shared" si="457"/>
        <v>1.8116438356164381E-2</v>
      </c>
      <c r="AO61" s="754">
        <f t="shared" si="457"/>
        <v>1.5528375733855184E-2</v>
      </c>
      <c r="AP61" s="754">
        <f t="shared" si="457"/>
        <v>1.5528375733855184E-2</v>
      </c>
      <c r="AQ61" s="754">
        <f t="shared" si="457"/>
        <v>1.8116438356164381E-2</v>
      </c>
      <c r="AR61" s="754" t="str">
        <f t="shared" si="457"/>
        <v/>
      </c>
      <c r="AS61" s="754" t="str">
        <f t="shared" si="457"/>
        <v/>
      </c>
      <c r="AT61" s="754" t="str">
        <f t="shared" si="457"/>
        <v/>
      </c>
      <c r="AU61" s="754" t="str">
        <f t="shared" si="457"/>
        <v/>
      </c>
      <c r="AV61" s="754" t="str">
        <f t="shared" si="457"/>
        <v/>
      </c>
      <c r="AW61" s="754" t="str">
        <f t="shared" si="457"/>
        <v/>
      </c>
      <c r="AX61" s="754" t="str">
        <f t="shared" si="457"/>
        <v/>
      </c>
      <c r="AY61" s="754" t="str">
        <f t="shared" si="457"/>
        <v/>
      </c>
      <c r="AZ61" s="754" t="str">
        <f t="shared" si="457"/>
        <v/>
      </c>
      <c r="BA61" s="754" t="str">
        <f t="shared" si="457"/>
        <v/>
      </c>
      <c r="BB61" s="754" t="str">
        <f t="shared" si="457"/>
        <v/>
      </c>
      <c r="BC61" s="966"/>
      <c r="BD61" s="754">
        <f t="shared" ref="BD61:BT61" si="458">IF(BD59="","",BD59*BD60/BD$7/365/$G$1)</f>
        <v>1.8116438356164381E-2</v>
      </c>
      <c r="BE61" s="754">
        <f t="shared" si="458"/>
        <v>3.6232876712328763E-2</v>
      </c>
      <c r="BF61" s="754">
        <f t="shared" si="458"/>
        <v>2.1739726027397262E-2</v>
      </c>
      <c r="BG61" s="754">
        <f t="shared" si="458"/>
        <v>1.8116438356164381E-2</v>
      </c>
      <c r="BH61" s="754">
        <f t="shared" si="458"/>
        <v>2.1739726027397262E-2</v>
      </c>
      <c r="BI61" s="754">
        <f t="shared" si="458"/>
        <v>3.6232876712328763E-2</v>
      </c>
      <c r="BJ61" s="754">
        <f t="shared" si="458"/>
        <v>1.8116438356164381E-2</v>
      </c>
      <c r="BK61" s="754">
        <f t="shared" si="458"/>
        <v>1.3587328767123288E-2</v>
      </c>
      <c r="BL61" s="754">
        <f t="shared" si="458"/>
        <v>1.8116438356164381E-2</v>
      </c>
      <c r="BM61" s="754">
        <f t="shared" si="458"/>
        <v>2.7174657534246575E-2</v>
      </c>
      <c r="BN61" s="754">
        <f t="shared" si="458"/>
        <v>1.3587328767123288E-2</v>
      </c>
      <c r="BO61" s="754" t="str">
        <f t="shared" si="458"/>
        <v/>
      </c>
      <c r="BP61" s="754" t="str">
        <f t="shared" si="458"/>
        <v/>
      </c>
      <c r="BQ61" s="754" t="str">
        <f t="shared" si="458"/>
        <v/>
      </c>
      <c r="BR61" s="754" t="str">
        <f t="shared" si="458"/>
        <v/>
      </c>
      <c r="BS61" s="754" t="str">
        <f t="shared" si="458"/>
        <v/>
      </c>
      <c r="BT61" s="754" t="str">
        <f t="shared" si="458"/>
        <v/>
      </c>
      <c r="BU61" s="966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1.8116438356164381E-2</v>
      </c>
      <c r="BY61" s="754">
        <f>IF(BY59="","",BY59*BY60/BY$7/365/$G$1)</f>
        <v>1.8116438356164381E-2</v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>
        <f>IF(DN61&lt;3,"",(SUM(AL61:BB61)-MIN(AL61:BB61)-MAX(AL61:BB61))/(DN61-2))</f>
        <v>1.7253750815394642E-2</v>
      </c>
      <c r="CC61" s="879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302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80">
        <f t="shared" si="442"/>
        <v>0</v>
      </c>
      <c r="DM61" s="835">
        <f t="shared" si="443"/>
        <v>2</v>
      </c>
      <c r="DN61" s="835">
        <f t="shared" si="444"/>
        <v>5</v>
      </c>
      <c r="DO61" s="835">
        <f t="shared" si="445"/>
        <v>11</v>
      </c>
      <c r="DP61" s="961" t="str">
        <f>IF(DP59="","",DP59*BV60)</f>
        <v/>
      </c>
      <c r="DQ61" s="962" t="str">
        <f>IF(DQ59="","",DQ59*BW60)</f>
        <v/>
      </c>
      <c r="DR61" s="962">
        <f>IF(DR59="","",DR59*BX60)</f>
        <v>0</v>
      </c>
      <c r="DS61" s="963">
        <f>IF(DS59="","",DS59*BY60)</f>
        <v>0</v>
      </c>
      <c r="DU61" s="61"/>
    </row>
    <row r="62" spans="1:125" ht="12.75" customHeight="1">
      <c r="A62" s="1009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5"/>
      <c r="T62" s="635">
        <v>28</v>
      </c>
      <c r="U62" s="670"/>
      <c r="V62" s="635">
        <v>30</v>
      </c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5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5"/>
      <c r="BD62" s="635">
        <v>26</v>
      </c>
      <c r="BE62" s="635">
        <v>26</v>
      </c>
      <c r="BF62" s="670">
        <v>28</v>
      </c>
      <c r="BG62" s="635">
        <v>28</v>
      </c>
      <c r="BH62" s="670">
        <v>28</v>
      </c>
      <c r="BI62" s="635">
        <v>26</v>
      </c>
      <c r="BJ62" s="670">
        <v>28</v>
      </c>
      <c r="BK62" s="635">
        <v>26</v>
      </c>
      <c r="BL62" s="670">
        <v>30</v>
      </c>
      <c r="BM62" s="635">
        <v>25</v>
      </c>
      <c r="BN62" s="670">
        <v>28</v>
      </c>
      <c r="BO62" s="635"/>
      <c r="BP62" s="670"/>
      <c r="BQ62" s="635"/>
      <c r="BR62" s="670"/>
      <c r="BS62" s="635"/>
      <c r="BT62" s="670"/>
      <c r="BU62" s="1005"/>
      <c r="BV62" s="635"/>
      <c r="BW62" s="670"/>
      <c r="BX62" s="635">
        <v>28</v>
      </c>
      <c r="BY62" s="670">
        <v>28</v>
      </c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80">
        <f t="shared" si="442"/>
        <v>0</v>
      </c>
      <c r="DM62" s="835">
        <f t="shared" si="443"/>
        <v>2</v>
      </c>
      <c r="DN62" s="835">
        <f t="shared" si="444"/>
        <v>0</v>
      </c>
      <c r="DO62" s="835">
        <f t="shared" si="445"/>
        <v>11</v>
      </c>
      <c r="DP62" s="964"/>
      <c r="DQ62" s="288"/>
      <c r="DR62" s="288"/>
      <c r="DS62" s="965"/>
      <c r="DU62" s="61"/>
    </row>
    <row r="63" spans="1:125" ht="12.75" customHeight="1">
      <c r="A63" s="877" t="s">
        <v>290</v>
      </c>
      <c r="B63" s="751" t="str">
        <f t="shared" ref="B63:R63" si="459">IF(B62="","",B59*B62)</f>
        <v/>
      </c>
      <c r="C63" s="751" t="str">
        <f t="shared" si="459"/>
        <v/>
      </c>
      <c r="D63" s="751" t="str">
        <f t="shared" si="459"/>
        <v/>
      </c>
      <c r="E63" s="751" t="str">
        <f t="shared" si="459"/>
        <v/>
      </c>
      <c r="F63" s="751" t="str">
        <f t="shared" si="459"/>
        <v/>
      </c>
      <c r="G63" s="751" t="str">
        <f t="shared" si="459"/>
        <v/>
      </c>
      <c r="H63" s="751" t="str">
        <f t="shared" si="459"/>
        <v/>
      </c>
      <c r="I63" s="751" t="str">
        <f t="shared" si="459"/>
        <v/>
      </c>
      <c r="J63" s="751" t="str">
        <f t="shared" si="459"/>
        <v/>
      </c>
      <c r="K63" s="751" t="str">
        <f t="shared" si="459"/>
        <v/>
      </c>
      <c r="L63" s="751" t="str">
        <f t="shared" si="459"/>
        <v/>
      </c>
      <c r="M63" s="751" t="str">
        <f t="shared" si="459"/>
        <v/>
      </c>
      <c r="N63" s="751" t="str">
        <f t="shared" si="459"/>
        <v/>
      </c>
      <c r="O63" s="751" t="str">
        <f t="shared" si="459"/>
        <v/>
      </c>
      <c r="P63" s="751" t="str">
        <f t="shared" si="459"/>
        <v/>
      </c>
      <c r="Q63" s="751" t="str">
        <f t="shared" si="459"/>
        <v/>
      </c>
      <c r="R63" s="751" t="str">
        <f t="shared" si="459"/>
        <v/>
      </c>
      <c r="S63" s="755"/>
      <c r="T63" s="751">
        <f t="shared" ref="T63:AJ63" si="460">IF(T62="","",T59*T62)</f>
        <v>1680</v>
      </c>
      <c r="U63" s="751" t="str">
        <f t="shared" si="460"/>
        <v/>
      </c>
      <c r="V63" s="751">
        <f t="shared" si="460"/>
        <v>1800</v>
      </c>
      <c r="W63" s="751" t="str">
        <f t="shared" si="460"/>
        <v/>
      </c>
      <c r="X63" s="751" t="str">
        <f t="shared" si="460"/>
        <v/>
      </c>
      <c r="Y63" s="751" t="str">
        <f t="shared" si="460"/>
        <v/>
      </c>
      <c r="Z63" s="751" t="str">
        <f t="shared" si="460"/>
        <v/>
      </c>
      <c r="AA63" s="751" t="str">
        <f t="shared" si="460"/>
        <v/>
      </c>
      <c r="AB63" s="751" t="str">
        <f t="shared" si="460"/>
        <v/>
      </c>
      <c r="AC63" s="751" t="str">
        <f t="shared" si="460"/>
        <v/>
      </c>
      <c r="AD63" s="751" t="str">
        <f t="shared" si="460"/>
        <v/>
      </c>
      <c r="AE63" s="751" t="str">
        <f t="shared" si="460"/>
        <v/>
      </c>
      <c r="AF63" s="751" t="str">
        <f t="shared" si="460"/>
        <v/>
      </c>
      <c r="AG63" s="751" t="str">
        <f t="shared" si="460"/>
        <v/>
      </c>
      <c r="AH63" s="751" t="str">
        <f t="shared" si="460"/>
        <v/>
      </c>
      <c r="AI63" s="751" t="str">
        <f t="shared" si="460"/>
        <v/>
      </c>
      <c r="AJ63" s="751" t="str">
        <f t="shared" si="460"/>
        <v/>
      </c>
      <c r="AK63" s="755"/>
      <c r="AL63" s="751" t="str">
        <f t="shared" ref="AL63:BB63" si="461">IF(AL62="","",AL59*AL62)</f>
        <v/>
      </c>
      <c r="AM63" s="751" t="str">
        <f t="shared" si="461"/>
        <v/>
      </c>
      <c r="AN63" s="751" t="str">
        <f t="shared" si="461"/>
        <v/>
      </c>
      <c r="AO63" s="751" t="str">
        <f t="shared" si="461"/>
        <v/>
      </c>
      <c r="AP63" s="751" t="str">
        <f t="shared" si="461"/>
        <v/>
      </c>
      <c r="AQ63" s="751" t="str">
        <f t="shared" si="461"/>
        <v/>
      </c>
      <c r="AR63" s="751" t="str">
        <f t="shared" si="461"/>
        <v/>
      </c>
      <c r="AS63" s="751" t="str">
        <f t="shared" si="461"/>
        <v/>
      </c>
      <c r="AT63" s="751" t="str">
        <f t="shared" si="461"/>
        <v/>
      </c>
      <c r="AU63" s="751" t="str">
        <f t="shared" si="461"/>
        <v/>
      </c>
      <c r="AV63" s="751" t="str">
        <f t="shared" si="461"/>
        <v/>
      </c>
      <c r="AW63" s="751" t="str">
        <f t="shared" si="461"/>
        <v/>
      </c>
      <c r="AX63" s="751" t="str">
        <f t="shared" si="461"/>
        <v/>
      </c>
      <c r="AY63" s="751" t="str">
        <f t="shared" si="461"/>
        <v/>
      </c>
      <c r="AZ63" s="751" t="str">
        <f t="shared" si="461"/>
        <v/>
      </c>
      <c r="BA63" s="751" t="str">
        <f t="shared" si="461"/>
        <v/>
      </c>
      <c r="BB63" s="751" t="str">
        <f t="shared" si="461"/>
        <v/>
      </c>
      <c r="BC63" s="755"/>
      <c r="BD63" s="751">
        <f t="shared" ref="BD63:BT63" si="462">IF(BD62="","",BD59*BD62)</f>
        <v>1560</v>
      </c>
      <c r="BE63" s="751">
        <f t="shared" si="462"/>
        <v>1560</v>
      </c>
      <c r="BF63" s="751">
        <f t="shared" si="462"/>
        <v>1680</v>
      </c>
      <c r="BG63" s="751">
        <f t="shared" si="462"/>
        <v>1680</v>
      </c>
      <c r="BH63" s="751">
        <f t="shared" si="462"/>
        <v>1680</v>
      </c>
      <c r="BI63" s="751">
        <f t="shared" si="462"/>
        <v>1560</v>
      </c>
      <c r="BJ63" s="751">
        <f t="shared" si="462"/>
        <v>1680</v>
      </c>
      <c r="BK63" s="751">
        <f t="shared" si="462"/>
        <v>1560</v>
      </c>
      <c r="BL63" s="751">
        <f t="shared" si="462"/>
        <v>1800</v>
      </c>
      <c r="BM63" s="751">
        <f t="shared" si="462"/>
        <v>1500</v>
      </c>
      <c r="BN63" s="751">
        <f t="shared" si="462"/>
        <v>1680</v>
      </c>
      <c r="BO63" s="751" t="str">
        <f t="shared" si="462"/>
        <v/>
      </c>
      <c r="BP63" s="751" t="str">
        <f t="shared" si="462"/>
        <v/>
      </c>
      <c r="BQ63" s="751" t="str">
        <f t="shared" si="462"/>
        <v/>
      </c>
      <c r="BR63" s="751" t="str">
        <f t="shared" si="462"/>
        <v/>
      </c>
      <c r="BS63" s="751" t="str">
        <f t="shared" si="462"/>
        <v/>
      </c>
      <c r="BT63" s="751" t="str">
        <f t="shared" si="462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1680</v>
      </c>
      <c r="BY63" s="751">
        <f>IF(BY62="","",BY59*BY62)</f>
        <v>1680</v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80">
        <f t="shared" si="442"/>
        <v>0</v>
      </c>
      <c r="DM63" s="835">
        <f t="shared" si="443"/>
        <v>2</v>
      </c>
      <c r="DN63" s="835">
        <f t="shared" si="444"/>
        <v>0</v>
      </c>
      <c r="DO63" s="835">
        <f t="shared" si="445"/>
        <v>11</v>
      </c>
      <c r="DP63" s="969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507</v>
      </c>
      <c r="B64" s="288"/>
      <c r="C64" s="945"/>
      <c r="D64" s="288"/>
      <c r="E64" s="945"/>
      <c r="F64" s="288"/>
      <c r="G64" s="945"/>
      <c r="H64" s="288"/>
      <c r="I64" s="945"/>
      <c r="J64" s="288"/>
      <c r="K64" s="945"/>
      <c r="L64" s="288"/>
      <c r="M64" s="945"/>
      <c r="N64" s="288"/>
      <c r="O64" s="945"/>
      <c r="P64" s="288"/>
      <c r="Q64" s="945"/>
      <c r="R64" s="288"/>
      <c r="S64" s="997"/>
      <c r="T64" s="945"/>
      <c r="U64" s="288"/>
      <c r="V64" s="945"/>
      <c r="W64" s="288"/>
      <c r="X64" s="945"/>
      <c r="Y64" s="288"/>
      <c r="Z64" s="945"/>
      <c r="AA64" s="288"/>
      <c r="AB64" s="945"/>
      <c r="AC64" s="288"/>
      <c r="AD64" s="945"/>
      <c r="AE64" s="288"/>
      <c r="AF64" s="945"/>
      <c r="AG64" s="288"/>
      <c r="AH64" s="945"/>
      <c r="AI64" s="288"/>
      <c r="AJ64" s="945"/>
      <c r="AK64" s="997"/>
      <c r="AL64" s="945"/>
      <c r="AM64" s="288"/>
      <c r="AN64" s="945"/>
      <c r="AO64" s="288"/>
      <c r="AP64" s="945"/>
      <c r="AQ64" s="288"/>
      <c r="AR64" s="945"/>
      <c r="AS64" s="288"/>
      <c r="AT64" s="945"/>
      <c r="AU64" s="288"/>
      <c r="AV64" s="945"/>
      <c r="AW64" s="288"/>
      <c r="AX64" s="945"/>
      <c r="AY64" s="288"/>
      <c r="AZ64" s="945"/>
      <c r="BA64" s="288"/>
      <c r="BB64" s="945"/>
      <c r="BC64" s="997"/>
      <c r="BD64" s="945"/>
      <c r="BE64" s="945"/>
      <c r="BF64" s="288"/>
      <c r="BG64" s="945"/>
      <c r="BH64" s="288"/>
      <c r="BI64" s="945"/>
      <c r="BJ64" s="288"/>
      <c r="BK64" s="945"/>
      <c r="BL64" s="288"/>
      <c r="BM64" s="945"/>
      <c r="BN64" s="288"/>
      <c r="BO64" s="945"/>
      <c r="BP64" s="288"/>
      <c r="BQ64" s="945"/>
      <c r="BR64" s="288"/>
      <c r="BS64" s="945"/>
      <c r="BT64" s="288"/>
      <c r="BU64" s="997"/>
      <c r="BV64" s="945"/>
      <c r="BW64" s="288"/>
      <c r="BX64" s="945"/>
      <c r="BY64" s="288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7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7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7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7"/>
      <c r="BV65" s="276"/>
      <c r="BW65" s="288"/>
      <c r="BX65" s="276"/>
      <c r="BY65" s="288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482">COUNT(B65:R65)</f>
        <v>0</v>
      </c>
      <c r="DM65" s="835">
        <f t="shared" ref="DM65:DM72" si="483">COUNT(T65:AJ65)</f>
        <v>0</v>
      </c>
      <c r="DN65" s="835">
        <f t="shared" ref="DN65:DN72" si="484">COUNT(AL65:BB65)</f>
        <v>0</v>
      </c>
      <c r="DO65" s="835">
        <f t="shared" ref="DO65:DO72" si="485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286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7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8"/>
      <c r="AE66" s="288"/>
      <c r="AF66" s="676"/>
      <c r="AG66" s="288"/>
      <c r="AH66" s="676"/>
      <c r="AI66" s="288"/>
      <c r="AJ66" s="676"/>
      <c r="AK66" s="997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7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7"/>
      <c r="BV66" s="676"/>
      <c r="BW66" s="288"/>
      <c r="BX66" s="676"/>
      <c r="BY66" s="288"/>
      <c r="BZ66" s="878" t="str">
        <f t="shared" ref="BZ66:BZ68" si="486">IF(DL66&lt;3,"",(SUM(B66:R66)-MIN(B66:R66)-MAX(B66:R66))/(DL66-2))</f>
        <v/>
      </c>
      <c r="CA66" s="878" t="str">
        <f t="shared" ref="CA66:CA68" si="487">IF(DM66&lt;3,"",(SUM(T66:AJ66)-MIN(T66:AJ66)-MAX(T66:AJ66))/(DM66-2))</f>
        <v/>
      </c>
      <c r="CB66" s="878" t="str">
        <f t="shared" ref="CB66:CB68" si="488">IF(DN66&lt;3,"",(SUM(AL66:BB66)-MIN(AL66:BB66)-MAX(AL66:BB66))/(DN66-2))</f>
        <v/>
      </c>
      <c r="CC66" s="879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80">
        <f t="shared" si="482"/>
        <v>0</v>
      </c>
      <c r="DM66" s="835">
        <f t="shared" si="483"/>
        <v>0</v>
      </c>
      <c r="DN66" s="835">
        <f t="shared" si="484"/>
        <v>0</v>
      </c>
      <c r="DO66" s="835">
        <f t="shared" si="485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287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7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7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7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7"/>
      <c r="BV67" s="676"/>
      <c r="BW67" s="288"/>
      <c r="BX67" s="676"/>
      <c r="BY67" s="288"/>
      <c r="BZ67" s="878" t="str">
        <f t="shared" si="486"/>
        <v/>
      </c>
      <c r="CA67" s="878" t="str">
        <f t="shared" si="487"/>
        <v/>
      </c>
      <c r="CB67" s="878" t="str">
        <f t="shared" si="488"/>
        <v/>
      </c>
      <c r="CC67" s="879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80">
        <f t="shared" si="482"/>
        <v>0</v>
      </c>
      <c r="DM67" s="835">
        <f t="shared" si="483"/>
        <v>0</v>
      </c>
      <c r="DN67" s="835">
        <f t="shared" si="484"/>
        <v>0</v>
      </c>
      <c r="DO67" s="835">
        <f t="shared" si="485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269</v>
      </c>
      <c r="B68" s="751" t="str">
        <f t="shared" ref="B68:R68" si="491">IF(B66="","",B65*B66*B67)</f>
        <v/>
      </c>
      <c r="C68" s="751" t="str">
        <f t="shared" si="491"/>
        <v/>
      </c>
      <c r="D68" s="751" t="str">
        <f t="shared" si="491"/>
        <v/>
      </c>
      <c r="E68" s="751" t="str">
        <f t="shared" si="491"/>
        <v/>
      </c>
      <c r="F68" s="751" t="str">
        <f t="shared" si="491"/>
        <v/>
      </c>
      <c r="G68" s="751" t="str">
        <f t="shared" si="491"/>
        <v/>
      </c>
      <c r="H68" s="751" t="str">
        <f t="shared" si="491"/>
        <v/>
      </c>
      <c r="I68" s="751" t="str">
        <f t="shared" si="491"/>
        <v/>
      </c>
      <c r="J68" s="751" t="str">
        <f t="shared" si="491"/>
        <v/>
      </c>
      <c r="K68" s="751" t="str">
        <f t="shared" si="491"/>
        <v/>
      </c>
      <c r="L68" s="751" t="str">
        <f t="shared" si="491"/>
        <v/>
      </c>
      <c r="M68" s="751" t="str">
        <f t="shared" si="491"/>
        <v/>
      </c>
      <c r="N68" s="751" t="str">
        <f t="shared" si="491"/>
        <v/>
      </c>
      <c r="O68" s="751" t="str">
        <f t="shared" si="491"/>
        <v/>
      </c>
      <c r="P68" s="751" t="str">
        <f t="shared" si="491"/>
        <v/>
      </c>
      <c r="Q68" s="751" t="str">
        <f t="shared" si="491"/>
        <v/>
      </c>
      <c r="R68" s="751" t="str">
        <f t="shared" si="491"/>
        <v/>
      </c>
      <c r="S68" s="755"/>
      <c r="T68" s="751" t="str">
        <f t="shared" ref="T68:AJ68" si="492">IF(T66="","",T65*T66*T67)</f>
        <v/>
      </c>
      <c r="U68" s="751" t="str">
        <f t="shared" si="492"/>
        <v/>
      </c>
      <c r="V68" s="751" t="str">
        <f t="shared" si="492"/>
        <v/>
      </c>
      <c r="W68" s="751" t="str">
        <f t="shared" si="492"/>
        <v/>
      </c>
      <c r="X68" s="751" t="str">
        <f t="shared" si="492"/>
        <v/>
      </c>
      <c r="Y68" s="751" t="str">
        <f t="shared" si="492"/>
        <v/>
      </c>
      <c r="Z68" s="751" t="str">
        <f t="shared" si="492"/>
        <v/>
      </c>
      <c r="AA68" s="751" t="str">
        <f t="shared" si="492"/>
        <v/>
      </c>
      <c r="AB68" s="751" t="str">
        <f t="shared" si="492"/>
        <v/>
      </c>
      <c r="AC68" s="751" t="str">
        <f t="shared" si="492"/>
        <v/>
      </c>
      <c r="AD68" s="751" t="str">
        <f t="shared" si="492"/>
        <v/>
      </c>
      <c r="AE68" s="751" t="str">
        <f t="shared" si="492"/>
        <v/>
      </c>
      <c r="AF68" s="751" t="str">
        <f t="shared" si="492"/>
        <v/>
      </c>
      <c r="AG68" s="751" t="str">
        <f t="shared" si="492"/>
        <v/>
      </c>
      <c r="AH68" s="751" t="str">
        <f t="shared" si="492"/>
        <v/>
      </c>
      <c r="AI68" s="751" t="str">
        <f t="shared" si="492"/>
        <v/>
      </c>
      <c r="AJ68" s="751" t="str">
        <f t="shared" si="492"/>
        <v/>
      </c>
      <c r="AK68" s="755"/>
      <c r="AL68" s="751" t="str">
        <f t="shared" ref="AL68:BB68" si="493">IF(AL66="","",AL65*AL66*AL67)</f>
        <v/>
      </c>
      <c r="AM68" s="751" t="str">
        <f t="shared" si="493"/>
        <v/>
      </c>
      <c r="AN68" s="751" t="str">
        <f t="shared" si="493"/>
        <v/>
      </c>
      <c r="AO68" s="751" t="str">
        <f t="shared" si="493"/>
        <v/>
      </c>
      <c r="AP68" s="751" t="str">
        <f t="shared" si="493"/>
        <v/>
      </c>
      <c r="AQ68" s="751" t="str">
        <f t="shared" si="493"/>
        <v/>
      </c>
      <c r="AR68" s="751" t="str">
        <f t="shared" si="493"/>
        <v/>
      </c>
      <c r="AS68" s="751" t="str">
        <f t="shared" si="493"/>
        <v/>
      </c>
      <c r="AT68" s="751" t="str">
        <f t="shared" si="493"/>
        <v/>
      </c>
      <c r="AU68" s="751" t="str">
        <f t="shared" si="493"/>
        <v/>
      </c>
      <c r="AV68" s="751" t="str">
        <f t="shared" si="493"/>
        <v/>
      </c>
      <c r="AW68" s="751" t="str">
        <f t="shared" si="493"/>
        <v/>
      </c>
      <c r="AX68" s="751" t="str">
        <f t="shared" si="493"/>
        <v/>
      </c>
      <c r="AY68" s="751" t="str">
        <f t="shared" si="493"/>
        <v/>
      </c>
      <c r="AZ68" s="751" t="str">
        <f t="shared" si="493"/>
        <v/>
      </c>
      <c r="BA68" s="751" t="str">
        <f t="shared" si="493"/>
        <v/>
      </c>
      <c r="BB68" s="751" t="str">
        <f t="shared" si="493"/>
        <v/>
      </c>
      <c r="BC68" s="755"/>
      <c r="BD68" s="751" t="str">
        <f t="shared" ref="BD68:BT68" si="494">IF(BD66="","",BD65*BD66*BD67)</f>
        <v/>
      </c>
      <c r="BE68" s="751" t="str">
        <f t="shared" si="494"/>
        <v/>
      </c>
      <c r="BF68" s="751" t="str">
        <f t="shared" si="494"/>
        <v/>
      </c>
      <c r="BG68" s="751" t="str">
        <f t="shared" si="494"/>
        <v/>
      </c>
      <c r="BH68" s="751" t="str">
        <f t="shared" si="494"/>
        <v/>
      </c>
      <c r="BI68" s="751" t="str">
        <f t="shared" si="494"/>
        <v/>
      </c>
      <c r="BJ68" s="751" t="str">
        <f t="shared" si="494"/>
        <v/>
      </c>
      <c r="BK68" s="751" t="str">
        <f t="shared" si="494"/>
        <v/>
      </c>
      <c r="BL68" s="751" t="str">
        <f t="shared" si="494"/>
        <v/>
      </c>
      <c r="BM68" s="751" t="str">
        <f t="shared" si="494"/>
        <v/>
      </c>
      <c r="BN68" s="751" t="str">
        <f t="shared" si="494"/>
        <v/>
      </c>
      <c r="BO68" s="751" t="str">
        <f t="shared" si="494"/>
        <v/>
      </c>
      <c r="BP68" s="751" t="str">
        <f t="shared" si="494"/>
        <v/>
      </c>
      <c r="BQ68" s="751" t="str">
        <f t="shared" si="494"/>
        <v/>
      </c>
      <c r="BR68" s="751" t="str">
        <f t="shared" si="494"/>
        <v/>
      </c>
      <c r="BS68" s="751" t="str">
        <f t="shared" si="494"/>
        <v/>
      </c>
      <c r="BT68" s="751" t="str">
        <f t="shared" si="494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8" t="str">
        <f t="shared" si="486"/>
        <v/>
      </c>
      <c r="CA68" s="878" t="str">
        <f t="shared" si="487"/>
        <v/>
      </c>
      <c r="CB68" s="878" t="str">
        <f t="shared" si="488"/>
        <v/>
      </c>
      <c r="CC68" s="879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80">
        <f t="shared" si="482"/>
        <v>0</v>
      </c>
      <c r="DM68" s="835">
        <f t="shared" si="483"/>
        <v>0</v>
      </c>
      <c r="DN68" s="835">
        <f t="shared" si="484"/>
        <v>0</v>
      </c>
      <c r="DO68" s="835">
        <f t="shared" si="485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0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0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0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0"/>
      <c r="BV69" s="699"/>
      <c r="BW69" s="661"/>
      <c r="BX69" s="699"/>
      <c r="BY69" s="661"/>
      <c r="BZ69" s="878" t="str">
        <f t="shared" ref="BZ69:BZ74" si="495">IF(DL69&lt;3,"",(SUM(B69:R69)-MIN(B69:R69)-MAX(B69:R69))/(DL69-2))</f>
        <v/>
      </c>
      <c r="CA69" s="878" t="str">
        <f t="shared" ref="CA69:CA74" si="496">IF(DM69&lt;3,"",(SUM(T69:AJ69)-MIN(T69:AJ69)-MAX(T69:AJ69))/(DM69-2))</f>
        <v/>
      </c>
      <c r="CB69" s="878" t="str">
        <f t="shared" ref="CB69:CB74" si="497">IF(DN69&lt;3,"",(SUM(AL69:BB69)-MIN(AL69:BB69)-MAX(AL69:BB69))/(DN69-2))</f>
        <v/>
      </c>
      <c r="CC69" s="879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80">
        <f t="shared" si="482"/>
        <v>0</v>
      </c>
      <c r="DM69" s="835">
        <f t="shared" si="483"/>
        <v>0</v>
      </c>
      <c r="DN69" s="835">
        <f t="shared" si="484"/>
        <v>0</v>
      </c>
      <c r="DO69" s="835">
        <f t="shared" si="485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4" t="str">
        <f t="shared" ref="B70:R70" si="499">IF(B68="","",B68*B69/B$7/365/$G$1)</f>
        <v/>
      </c>
      <c r="C70" s="754" t="str">
        <f t="shared" si="499"/>
        <v/>
      </c>
      <c r="D70" s="754" t="str">
        <f t="shared" si="499"/>
        <v/>
      </c>
      <c r="E70" s="754" t="str">
        <f t="shared" si="499"/>
        <v/>
      </c>
      <c r="F70" s="754" t="str">
        <f t="shared" si="499"/>
        <v/>
      </c>
      <c r="G70" s="754" t="str">
        <f t="shared" si="499"/>
        <v/>
      </c>
      <c r="H70" s="754" t="str">
        <f t="shared" si="499"/>
        <v/>
      </c>
      <c r="I70" s="754" t="str">
        <f t="shared" si="499"/>
        <v/>
      </c>
      <c r="J70" s="754" t="str">
        <f t="shared" si="499"/>
        <v/>
      </c>
      <c r="K70" s="754" t="str">
        <f t="shared" si="499"/>
        <v/>
      </c>
      <c r="L70" s="754" t="str">
        <f t="shared" si="499"/>
        <v/>
      </c>
      <c r="M70" s="754" t="str">
        <f t="shared" si="499"/>
        <v/>
      </c>
      <c r="N70" s="754" t="str">
        <f t="shared" si="499"/>
        <v/>
      </c>
      <c r="O70" s="754" t="str">
        <f t="shared" si="499"/>
        <v/>
      </c>
      <c r="P70" s="754" t="str">
        <f t="shared" si="499"/>
        <v/>
      </c>
      <c r="Q70" s="754" t="str">
        <f t="shared" si="499"/>
        <v/>
      </c>
      <c r="R70" s="754" t="str">
        <f t="shared" si="499"/>
        <v/>
      </c>
      <c r="S70" s="966"/>
      <c r="T70" s="754" t="str">
        <f t="shared" ref="T70:AJ70" si="500">IF(T68="","",T68*T69/T$7/365/$G$1)</f>
        <v/>
      </c>
      <c r="U70" s="754" t="str">
        <f t="shared" si="500"/>
        <v/>
      </c>
      <c r="V70" s="754" t="str">
        <f t="shared" si="500"/>
        <v/>
      </c>
      <c r="W70" s="754" t="str">
        <f t="shared" si="500"/>
        <v/>
      </c>
      <c r="X70" s="754" t="str">
        <f t="shared" si="500"/>
        <v/>
      </c>
      <c r="Y70" s="754" t="str">
        <f t="shared" si="500"/>
        <v/>
      </c>
      <c r="Z70" s="754" t="str">
        <f t="shared" si="500"/>
        <v/>
      </c>
      <c r="AA70" s="754" t="str">
        <f t="shared" si="500"/>
        <v/>
      </c>
      <c r="AB70" s="754" t="str">
        <f t="shared" si="500"/>
        <v/>
      </c>
      <c r="AC70" s="754" t="str">
        <f t="shared" si="500"/>
        <v/>
      </c>
      <c r="AD70" s="754" t="str">
        <f t="shared" si="500"/>
        <v/>
      </c>
      <c r="AE70" s="754" t="str">
        <f t="shared" si="500"/>
        <v/>
      </c>
      <c r="AF70" s="754" t="str">
        <f t="shared" si="500"/>
        <v/>
      </c>
      <c r="AG70" s="754" t="str">
        <f t="shared" si="500"/>
        <v/>
      </c>
      <c r="AH70" s="754" t="str">
        <f t="shared" si="500"/>
        <v/>
      </c>
      <c r="AI70" s="754" t="str">
        <f t="shared" si="500"/>
        <v/>
      </c>
      <c r="AJ70" s="754" t="str">
        <f t="shared" si="500"/>
        <v/>
      </c>
      <c r="AK70" s="966"/>
      <c r="AL70" s="754" t="str">
        <f t="shared" ref="AL70:BB70" si="501">IF(AL68="","",AL68*AL69/AL$7/365/$G$1)</f>
        <v/>
      </c>
      <c r="AM70" s="754" t="str">
        <f t="shared" si="501"/>
        <v/>
      </c>
      <c r="AN70" s="754" t="str">
        <f t="shared" si="501"/>
        <v/>
      </c>
      <c r="AO70" s="754" t="str">
        <f t="shared" si="501"/>
        <v/>
      </c>
      <c r="AP70" s="754" t="str">
        <f t="shared" si="501"/>
        <v/>
      </c>
      <c r="AQ70" s="754" t="str">
        <f t="shared" si="501"/>
        <v/>
      </c>
      <c r="AR70" s="754" t="str">
        <f t="shared" si="501"/>
        <v/>
      </c>
      <c r="AS70" s="754" t="str">
        <f t="shared" si="501"/>
        <v/>
      </c>
      <c r="AT70" s="754" t="str">
        <f t="shared" si="501"/>
        <v/>
      </c>
      <c r="AU70" s="754" t="str">
        <f t="shared" si="501"/>
        <v/>
      </c>
      <c r="AV70" s="754" t="str">
        <f t="shared" si="501"/>
        <v/>
      </c>
      <c r="AW70" s="754" t="str">
        <f t="shared" si="501"/>
        <v/>
      </c>
      <c r="AX70" s="754" t="str">
        <f t="shared" si="501"/>
        <v/>
      </c>
      <c r="AY70" s="754" t="str">
        <f t="shared" si="501"/>
        <v/>
      </c>
      <c r="AZ70" s="754" t="str">
        <f t="shared" si="501"/>
        <v/>
      </c>
      <c r="BA70" s="754" t="str">
        <f t="shared" si="501"/>
        <v/>
      </c>
      <c r="BB70" s="754" t="str">
        <f t="shared" si="501"/>
        <v/>
      </c>
      <c r="BC70" s="966"/>
      <c r="BD70" s="754" t="str">
        <f t="shared" ref="BD70:BT70" si="502">IF(BD68="","",BD68*BD69/BD$7/365/$G$1)</f>
        <v/>
      </c>
      <c r="BE70" s="754" t="str">
        <f t="shared" si="502"/>
        <v/>
      </c>
      <c r="BF70" s="754" t="str">
        <f t="shared" si="502"/>
        <v/>
      </c>
      <c r="BG70" s="754" t="str">
        <f t="shared" si="502"/>
        <v/>
      </c>
      <c r="BH70" s="754" t="str">
        <f t="shared" si="502"/>
        <v/>
      </c>
      <c r="BI70" s="754" t="str">
        <f t="shared" si="502"/>
        <v/>
      </c>
      <c r="BJ70" s="754" t="str">
        <f t="shared" si="502"/>
        <v/>
      </c>
      <c r="BK70" s="754" t="str">
        <f t="shared" si="502"/>
        <v/>
      </c>
      <c r="BL70" s="754" t="str">
        <f t="shared" si="502"/>
        <v/>
      </c>
      <c r="BM70" s="754" t="str">
        <f t="shared" si="502"/>
        <v/>
      </c>
      <c r="BN70" s="754" t="str">
        <f t="shared" si="502"/>
        <v/>
      </c>
      <c r="BO70" s="754" t="str">
        <f t="shared" si="502"/>
        <v/>
      </c>
      <c r="BP70" s="754" t="str">
        <f t="shared" si="502"/>
        <v/>
      </c>
      <c r="BQ70" s="754" t="str">
        <f t="shared" si="502"/>
        <v/>
      </c>
      <c r="BR70" s="754" t="str">
        <f t="shared" si="502"/>
        <v/>
      </c>
      <c r="BS70" s="754" t="str">
        <f t="shared" si="502"/>
        <v/>
      </c>
      <c r="BT70" s="754" t="str">
        <f t="shared" si="502"/>
        <v/>
      </c>
      <c r="BU70" s="966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8" t="str">
        <f t="shared" si="495"/>
        <v/>
      </c>
      <c r="CA70" s="878" t="str">
        <f t="shared" si="496"/>
        <v/>
      </c>
      <c r="CB70" s="878" t="str">
        <f t="shared" si="497"/>
        <v/>
      </c>
      <c r="CC70" s="879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302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80">
        <f t="shared" si="482"/>
        <v>0</v>
      </c>
      <c r="DM70" s="835">
        <f t="shared" si="483"/>
        <v>0</v>
      </c>
      <c r="DN70" s="835">
        <f t="shared" si="484"/>
        <v>0</v>
      </c>
      <c r="DO70" s="835">
        <f t="shared" si="485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5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5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5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5"/>
      <c r="BV71" s="635"/>
      <c r="BW71" s="670"/>
      <c r="BX71" s="635"/>
      <c r="BY71" s="670"/>
      <c r="BZ71" s="878" t="str">
        <f t="shared" si="495"/>
        <v/>
      </c>
      <c r="CA71" s="878" t="str">
        <f t="shared" si="496"/>
        <v/>
      </c>
      <c r="CB71" s="878" t="str">
        <f t="shared" si="497"/>
        <v/>
      </c>
      <c r="CC71" s="879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80">
        <f t="shared" si="482"/>
        <v>0</v>
      </c>
      <c r="DM71" s="835">
        <f t="shared" si="483"/>
        <v>0</v>
      </c>
      <c r="DN71" s="835">
        <f t="shared" si="484"/>
        <v>0</v>
      </c>
      <c r="DO71" s="835">
        <f t="shared" si="485"/>
        <v>0</v>
      </c>
      <c r="DP71" s="964"/>
      <c r="DQ71" s="288"/>
      <c r="DR71" s="288"/>
      <c r="DS71" s="965"/>
      <c r="DU71" s="61"/>
    </row>
    <row r="72" spans="1:125" ht="14" customHeight="1">
      <c r="A72" s="877" t="s">
        <v>290</v>
      </c>
      <c r="B72" s="751" t="str">
        <f t="shared" ref="B72:R72" si="503">IF(B71="","",B68*B71)</f>
        <v/>
      </c>
      <c r="C72" s="751" t="str">
        <f t="shared" si="503"/>
        <v/>
      </c>
      <c r="D72" s="751" t="str">
        <f t="shared" si="503"/>
        <v/>
      </c>
      <c r="E72" s="751" t="str">
        <f t="shared" si="503"/>
        <v/>
      </c>
      <c r="F72" s="751" t="str">
        <f t="shared" si="503"/>
        <v/>
      </c>
      <c r="G72" s="751" t="str">
        <f t="shared" si="503"/>
        <v/>
      </c>
      <c r="H72" s="751" t="str">
        <f t="shared" si="503"/>
        <v/>
      </c>
      <c r="I72" s="751" t="str">
        <f t="shared" si="503"/>
        <v/>
      </c>
      <c r="J72" s="751" t="str">
        <f t="shared" si="503"/>
        <v/>
      </c>
      <c r="K72" s="751" t="str">
        <f t="shared" si="503"/>
        <v/>
      </c>
      <c r="L72" s="751" t="str">
        <f t="shared" si="503"/>
        <v/>
      </c>
      <c r="M72" s="751" t="str">
        <f t="shared" si="503"/>
        <v/>
      </c>
      <c r="N72" s="751" t="str">
        <f t="shared" si="503"/>
        <v/>
      </c>
      <c r="O72" s="751" t="str">
        <f t="shared" si="503"/>
        <v/>
      </c>
      <c r="P72" s="751" t="str">
        <f t="shared" si="503"/>
        <v/>
      </c>
      <c r="Q72" s="751" t="str">
        <f t="shared" si="503"/>
        <v/>
      </c>
      <c r="R72" s="751" t="str">
        <f t="shared" si="503"/>
        <v/>
      </c>
      <c r="S72" s="755"/>
      <c r="T72" s="751" t="str">
        <f t="shared" ref="T72:AJ72" si="504">IF(T71="","",T68*T71)</f>
        <v/>
      </c>
      <c r="U72" s="751" t="str">
        <f t="shared" si="504"/>
        <v/>
      </c>
      <c r="V72" s="751" t="str">
        <f t="shared" si="504"/>
        <v/>
      </c>
      <c r="W72" s="751" t="str">
        <f t="shared" si="504"/>
        <v/>
      </c>
      <c r="X72" s="751" t="str">
        <f t="shared" si="504"/>
        <v/>
      </c>
      <c r="Y72" s="751" t="str">
        <f t="shared" si="504"/>
        <v/>
      </c>
      <c r="Z72" s="751" t="str">
        <f t="shared" si="504"/>
        <v/>
      </c>
      <c r="AA72" s="751" t="str">
        <f t="shared" si="504"/>
        <v/>
      </c>
      <c r="AB72" s="751" t="str">
        <f t="shared" si="504"/>
        <v/>
      </c>
      <c r="AC72" s="751" t="str">
        <f t="shared" si="504"/>
        <v/>
      </c>
      <c r="AD72" s="751" t="str">
        <f t="shared" si="504"/>
        <v/>
      </c>
      <c r="AE72" s="751" t="str">
        <f t="shared" si="504"/>
        <v/>
      </c>
      <c r="AF72" s="751" t="str">
        <f t="shared" si="504"/>
        <v/>
      </c>
      <c r="AG72" s="751" t="str">
        <f t="shared" si="504"/>
        <v/>
      </c>
      <c r="AH72" s="751" t="str">
        <f t="shared" si="504"/>
        <v/>
      </c>
      <c r="AI72" s="751" t="str">
        <f t="shared" si="504"/>
        <v/>
      </c>
      <c r="AJ72" s="751" t="str">
        <f t="shared" si="504"/>
        <v/>
      </c>
      <c r="AK72" s="755"/>
      <c r="AL72" s="751" t="str">
        <f t="shared" ref="AL72:BB72" si="505">IF(AL71="","",AL68*AL71)</f>
        <v/>
      </c>
      <c r="AM72" s="751" t="str">
        <f t="shared" si="505"/>
        <v/>
      </c>
      <c r="AN72" s="751" t="str">
        <f t="shared" si="505"/>
        <v/>
      </c>
      <c r="AO72" s="751" t="str">
        <f t="shared" si="505"/>
        <v/>
      </c>
      <c r="AP72" s="751" t="str">
        <f t="shared" si="505"/>
        <v/>
      </c>
      <c r="AQ72" s="751" t="str">
        <f t="shared" si="505"/>
        <v/>
      </c>
      <c r="AR72" s="751" t="str">
        <f t="shared" si="505"/>
        <v/>
      </c>
      <c r="AS72" s="751" t="str">
        <f t="shared" si="505"/>
        <v/>
      </c>
      <c r="AT72" s="751" t="str">
        <f t="shared" si="505"/>
        <v/>
      </c>
      <c r="AU72" s="751" t="str">
        <f t="shared" si="505"/>
        <v/>
      </c>
      <c r="AV72" s="751" t="str">
        <f t="shared" si="505"/>
        <v/>
      </c>
      <c r="AW72" s="751" t="str">
        <f t="shared" si="505"/>
        <v/>
      </c>
      <c r="AX72" s="751" t="str">
        <f t="shared" si="505"/>
        <v/>
      </c>
      <c r="AY72" s="751" t="str">
        <f t="shared" si="505"/>
        <v/>
      </c>
      <c r="AZ72" s="751" t="str">
        <f t="shared" si="505"/>
        <v/>
      </c>
      <c r="BA72" s="751" t="str">
        <f t="shared" si="505"/>
        <v/>
      </c>
      <c r="BB72" s="751" t="str">
        <f t="shared" si="505"/>
        <v/>
      </c>
      <c r="BC72" s="755"/>
      <c r="BD72" s="751" t="str">
        <f t="shared" ref="BD72:BT72" si="506">IF(BD71="","",BD68*BD71)</f>
        <v/>
      </c>
      <c r="BE72" s="751" t="str">
        <f t="shared" si="506"/>
        <v/>
      </c>
      <c r="BF72" s="751" t="str">
        <f t="shared" si="506"/>
        <v/>
      </c>
      <c r="BG72" s="751" t="str">
        <f t="shared" si="506"/>
        <v/>
      </c>
      <c r="BH72" s="751" t="str">
        <f t="shared" si="506"/>
        <v/>
      </c>
      <c r="BI72" s="751" t="str">
        <f t="shared" si="506"/>
        <v/>
      </c>
      <c r="BJ72" s="751" t="str">
        <f t="shared" si="506"/>
        <v/>
      </c>
      <c r="BK72" s="751" t="str">
        <f t="shared" si="506"/>
        <v/>
      </c>
      <c r="BL72" s="751" t="str">
        <f t="shared" si="506"/>
        <v/>
      </c>
      <c r="BM72" s="751" t="str">
        <f t="shared" si="506"/>
        <v/>
      </c>
      <c r="BN72" s="751" t="str">
        <f t="shared" si="506"/>
        <v/>
      </c>
      <c r="BO72" s="751" t="str">
        <f t="shared" si="506"/>
        <v/>
      </c>
      <c r="BP72" s="751" t="str">
        <f t="shared" si="506"/>
        <v/>
      </c>
      <c r="BQ72" s="751" t="str">
        <f t="shared" si="506"/>
        <v/>
      </c>
      <c r="BR72" s="751" t="str">
        <f t="shared" si="506"/>
        <v/>
      </c>
      <c r="BS72" s="751" t="str">
        <f t="shared" si="506"/>
        <v/>
      </c>
      <c r="BT72" s="751" t="str">
        <f t="shared" si="506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7" t="str">
        <f t="shared" si="495"/>
        <v/>
      </c>
      <c r="CA72" s="967" t="str">
        <f t="shared" si="496"/>
        <v/>
      </c>
      <c r="CB72" s="967" t="str">
        <f t="shared" si="497"/>
        <v/>
      </c>
      <c r="CC72" s="968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80">
        <f t="shared" si="482"/>
        <v>0</v>
      </c>
      <c r="DM72" s="835">
        <f t="shared" si="483"/>
        <v>0</v>
      </c>
      <c r="DN72" s="835">
        <f t="shared" si="484"/>
        <v>0</v>
      </c>
      <c r="DO72" s="835">
        <f t="shared" si="485"/>
        <v>0</v>
      </c>
      <c r="DP72" s="969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508</v>
      </c>
      <c r="B73" s="977">
        <f t="shared" ref="B73:R73" si="507">SUM(B16,B25,B34,B43,B52,B61,B70)</f>
        <v>0</v>
      </c>
      <c r="C73" s="977">
        <f t="shared" si="507"/>
        <v>0</v>
      </c>
      <c r="D73" s="977">
        <f t="shared" si="507"/>
        <v>0</v>
      </c>
      <c r="E73" s="977">
        <f t="shared" si="507"/>
        <v>0</v>
      </c>
      <c r="F73" s="977">
        <f t="shared" si="507"/>
        <v>0</v>
      </c>
      <c r="G73" s="977">
        <f t="shared" si="507"/>
        <v>0</v>
      </c>
      <c r="H73" s="977">
        <f t="shared" si="507"/>
        <v>0</v>
      </c>
      <c r="I73" s="977">
        <f t="shared" si="507"/>
        <v>0</v>
      </c>
      <c r="J73" s="977">
        <f t="shared" si="507"/>
        <v>0</v>
      </c>
      <c r="K73" s="977">
        <f t="shared" si="507"/>
        <v>0</v>
      </c>
      <c r="L73" s="977">
        <f t="shared" si="507"/>
        <v>0</v>
      </c>
      <c r="M73" s="977">
        <f t="shared" si="507"/>
        <v>0</v>
      </c>
      <c r="N73" s="977">
        <f t="shared" si="507"/>
        <v>0</v>
      </c>
      <c r="O73" s="977">
        <f t="shared" si="507"/>
        <v>0</v>
      </c>
      <c r="P73" s="977">
        <f t="shared" si="507"/>
        <v>0</v>
      </c>
      <c r="Q73" s="977">
        <f t="shared" si="507"/>
        <v>0</v>
      </c>
      <c r="R73" s="977">
        <f t="shared" si="507"/>
        <v>0</v>
      </c>
      <c r="S73" s="978"/>
      <c r="T73" s="977">
        <f t="shared" ref="T73:AJ73" si="508">SUM(T16,T25,T34,T43,T52,T61,T70)</f>
        <v>0.16904987546699876</v>
      </c>
      <c r="U73" s="977">
        <f t="shared" si="508"/>
        <v>0</v>
      </c>
      <c r="V73" s="977">
        <f t="shared" si="508"/>
        <v>0.11217262053015475</v>
      </c>
      <c r="W73" s="977">
        <f t="shared" si="508"/>
        <v>8.4563714196762133E-2</v>
      </c>
      <c r="X73" s="977">
        <f t="shared" si="508"/>
        <v>0.11275161892901618</v>
      </c>
      <c r="Y73" s="977">
        <f t="shared" si="508"/>
        <v>0.11275161892901618</v>
      </c>
      <c r="Z73" s="977">
        <f t="shared" si="508"/>
        <v>0</v>
      </c>
      <c r="AA73" s="977">
        <f t="shared" si="508"/>
        <v>0</v>
      </c>
      <c r="AB73" s="977">
        <f t="shared" si="508"/>
        <v>0.16912742839352427</v>
      </c>
      <c r="AC73" s="977">
        <f t="shared" si="508"/>
        <v>0</v>
      </c>
      <c r="AD73" s="977">
        <f t="shared" si="508"/>
        <v>0</v>
      </c>
      <c r="AE73" s="977">
        <f t="shared" si="508"/>
        <v>0</v>
      </c>
      <c r="AF73" s="977">
        <f t="shared" si="508"/>
        <v>0</v>
      </c>
      <c r="AG73" s="977">
        <f t="shared" si="508"/>
        <v>0</v>
      </c>
      <c r="AH73" s="977">
        <f t="shared" si="508"/>
        <v>0</v>
      </c>
      <c r="AI73" s="977">
        <f t="shared" si="508"/>
        <v>0</v>
      </c>
      <c r="AJ73" s="977">
        <f t="shared" si="508"/>
        <v>0</v>
      </c>
      <c r="AK73" s="978"/>
      <c r="AL73" s="977">
        <f t="shared" ref="AL73:BB73" si="509">SUM(AL16,AL25,AL34,AL43,AL52,AL61,AL70)</f>
        <v>0</v>
      </c>
      <c r="AM73" s="977">
        <f t="shared" si="509"/>
        <v>0.22882531008717311</v>
      </c>
      <c r="AN73" s="977">
        <f t="shared" si="509"/>
        <v>0.10936052303860522</v>
      </c>
      <c r="AO73" s="977">
        <f t="shared" si="509"/>
        <v>9.3737591175947335E-2</v>
      </c>
      <c r="AP73" s="977">
        <f t="shared" si="509"/>
        <v>9.3737591175947335E-2</v>
      </c>
      <c r="AQ73" s="977">
        <f t="shared" si="509"/>
        <v>0.14649955168119552</v>
      </c>
      <c r="AR73" s="977">
        <f t="shared" si="509"/>
        <v>0</v>
      </c>
      <c r="AS73" s="977">
        <f t="shared" si="509"/>
        <v>0</v>
      </c>
      <c r="AT73" s="977">
        <f t="shared" si="509"/>
        <v>0</v>
      </c>
      <c r="AU73" s="977">
        <f t="shared" si="509"/>
        <v>0</v>
      </c>
      <c r="AV73" s="977">
        <f t="shared" si="509"/>
        <v>0</v>
      </c>
      <c r="AW73" s="977">
        <f t="shared" si="509"/>
        <v>0</v>
      </c>
      <c r="AX73" s="977">
        <f t="shared" si="509"/>
        <v>0</v>
      </c>
      <c r="AY73" s="977">
        <f t="shared" si="509"/>
        <v>0</v>
      </c>
      <c r="AZ73" s="977">
        <f t="shared" si="509"/>
        <v>0</v>
      </c>
      <c r="BA73" s="977">
        <f t="shared" si="509"/>
        <v>0</v>
      </c>
      <c r="BB73" s="977">
        <f t="shared" si="509"/>
        <v>0</v>
      </c>
      <c r="BC73" s="978"/>
      <c r="BD73" s="977">
        <f t="shared" ref="BD73:BT73" si="510">SUM(BD16,BD25,BD34,BD43,BD52,BD61,BD70)</f>
        <v>0.25742628891656283</v>
      </c>
      <c r="BE73" s="977">
        <f t="shared" si="510"/>
        <v>0.38137551681195514</v>
      </c>
      <c r="BF73" s="977">
        <f t="shared" si="510"/>
        <v>0.28185115815691159</v>
      </c>
      <c r="BG73" s="977">
        <f t="shared" si="510"/>
        <v>0.23487596513075962</v>
      </c>
      <c r="BH73" s="977">
        <f t="shared" si="510"/>
        <v>0.25588569863013694</v>
      </c>
      <c r="BI73" s="977">
        <f t="shared" si="510"/>
        <v>0.7429627895392279</v>
      </c>
      <c r="BJ73" s="977">
        <f t="shared" si="510"/>
        <v>0.32612004981320053</v>
      </c>
      <c r="BK73" s="977">
        <f t="shared" si="510"/>
        <v>0.17615697384806972</v>
      </c>
      <c r="BL73" s="977">
        <f t="shared" si="510"/>
        <v>0.32612004981320053</v>
      </c>
      <c r="BM73" s="977">
        <f t="shared" si="510"/>
        <v>0.35231394769613944</v>
      </c>
      <c r="BN73" s="977">
        <f t="shared" si="510"/>
        <v>0.19306971668742215</v>
      </c>
      <c r="BO73" s="977">
        <f t="shared" si="510"/>
        <v>0</v>
      </c>
      <c r="BP73" s="977">
        <f t="shared" si="510"/>
        <v>0</v>
      </c>
      <c r="BQ73" s="977">
        <f t="shared" si="510"/>
        <v>0</v>
      </c>
      <c r="BR73" s="977">
        <f t="shared" si="510"/>
        <v>0</v>
      </c>
      <c r="BS73" s="977">
        <f t="shared" si="510"/>
        <v>0</v>
      </c>
      <c r="BT73" s="977">
        <f t="shared" si="510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1.8116438356164381E-2</v>
      </c>
      <c r="BY73" s="977">
        <f>SUM(BY16,BY25,BY34,BY43,BY52,BY61,BY70)</f>
        <v>0.23487596513075962</v>
      </c>
      <c r="BZ73" s="967" t="str">
        <f t="shared" si="495"/>
        <v/>
      </c>
      <c r="CA73" s="967" t="str">
        <f t="shared" si="496"/>
        <v/>
      </c>
      <c r="CB73" s="967" t="str">
        <f t="shared" si="497"/>
        <v/>
      </c>
      <c r="CC73" s="968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302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 t="e">
        <f>SUM(DS16,DS25,DS34,DS43,DS70)</f>
        <v>#VALUE!</v>
      </c>
      <c r="DU73" s="1017"/>
    </row>
    <row r="74" spans="1:125" s="1022" customFormat="1" ht="14" customHeight="1">
      <c r="A74" s="1018" t="s">
        <v>509</v>
      </c>
      <c r="B74" s="891">
        <f t="shared" ref="B74:R74" si="512">SUM(B18,B27,B36,B45,B54,B63,B72)</f>
        <v>0</v>
      </c>
      <c r="C74" s="891">
        <f t="shared" si="512"/>
        <v>0</v>
      </c>
      <c r="D74" s="891">
        <f t="shared" si="512"/>
        <v>0</v>
      </c>
      <c r="E74" s="891">
        <f t="shared" si="512"/>
        <v>0</v>
      </c>
      <c r="F74" s="891">
        <f t="shared" si="512"/>
        <v>0</v>
      </c>
      <c r="G74" s="891">
        <f t="shared" si="512"/>
        <v>0</v>
      </c>
      <c r="H74" s="891">
        <f t="shared" si="512"/>
        <v>0</v>
      </c>
      <c r="I74" s="891">
        <f t="shared" si="512"/>
        <v>0</v>
      </c>
      <c r="J74" s="891">
        <f t="shared" si="512"/>
        <v>0</v>
      </c>
      <c r="K74" s="891">
        <f t="shared" si="512"/>
        <v>0</v>
      </c>
      <c r="L74" s="891">
        <f t="shared" si="512"/>
        <v>0</v>
      </c>
      <c r="M74" s="891">
        <f t="shared" si="512"/>
        <v>0</v>
      </c>
      <c r="N74" s="891">
        <f t="shared" si="512"/>
        <v>0</v>
      </c>
      <c r="O74" s="891">
        <f t="shared" si="512"/>
        <v>0</v>
      </c>
      <c r="P74" s="891">
        <f t="shared" si="512"/>
        <v>0</v>
      </c>
      <c r="Q74" s="891">
        <f t="shared" si="512"/>
        <v>0</v>
      </c>
      <c r="R74" s="891">
        <f t="shared" si="512"/>
        <v>0</v>
      </c>
      <c r="S74" s="974"/>
      <c r="T74" s="891">
        <f t="shared" ref="T74:AJ74" si="513">SUM(T18,T27,T36,T45,T54,T63,T72)</f>
        <v>2760</v>
      </c>
      <c r="U74" s="891">
        <f t="shared" si="513"/>
        <v>0</v>
      </c>
      <c r="V74" s="891">
        <f t="shared" si="513"/>
        <v>2880</v>
      </c>
      <c r="W74" s="891">
        <f t="shared" si="513"/>
        <v>1080</v>
      </c>
      <c r="X74" s="891">
        <f t="shared" si="513"/>
        <v>1080</v>
      </c>
      <c r="Y74" s="891">
        <f t="shared" si="513"/>
        <v>1080</v>
      </c>
      <c r="Z74" s="891">
        <f t="shared" si="513"/>
        <v>0</v>
      </c>
      <c r="AA74" s="891">
        <f t="shared" si="513"/>
        <v>0</v>
      </c>
      <c r="AB74" s="891">
        <f t="shared" si="513"/>
        <v>1080</v>
      </c>
      <c r="AC74" s="891">
        <f t="shared" si="513"/>
        <v>0</v>
      </c>
      <c r="AD74" s="891">
        <f t="shared" si="513"/>
        <v>0</v>
      </c>
      <c r="AE74" s="891">
        <f t="shared" si="513"/>
        <v>0</v>
      </c>
      <c r="AF74" s="891">
        <f t="shared" si="513"/>
        <v>0</v>
      </c>
      <c r="AG74" s="891">
        <f t="shared" si="513"/>
        <v>0</v>
      </c>
      <c r="AH74" s="891">
        <f t="shared" si="513"/>
        <v>0</v>
      </c>
      <c r="AI74" s="891">
        <f t="shared" si="513"/>
        <v>0</v>
      </c>
      <c r="AJ74" s="891">
        <f t="shared" si="513"/>
        <v>0</v>
      </c>
      <c r="AK74" s="974"/>
      <c r="AL74" s="891">
        <f t="shared" ref="AL74:BB74" si="514">SUM(AL18,AL27,AL36,AL45,AL54,AL63,AL72)</f>
        <v>0</v>
      </c>
      <c r="AM74" s="891">
        <f t="shared" si="514"/>
        <v>3360</v>
      </c>
      <c r="AN74" s="891">
        <f t="shared" si="514"/>
        <v>0</v>
      </c>
      <c r="AO74" s="891">
        <f t="shared" si="514"/>
        <v>936</v>
      </c>
      <c r="AP74" s="891">
        <f t="shared" si="514"/>
        <v>1056</v>
      </c>
      <c r="AQ74" s="891">
        <f t="shared" si="514"/>
        <v>2184</v>
      </c>
      <c r="AR74" s="891">
        <f t="shared" si="514"/>
        <v>0</v>
      </c>
      <c r="AS74" s="891">
        <f t="shared" si="514"/>
        <v>0</v>
      </c>
      <c r="AT74" s="891">
        <f t="shared" si="514"/>
        <v>0</v>
      </c>
      <c r="AU74" s="891">
        <f t="shared" si="514"/>
        <v>0</v>
      </c>
      <c r="AV74" s="891">
        <f t="shared" si="514"/>
        <v>0</v>
      </c>
      <c r="AW74" s="891">
        <f t="shared" si="514"/>
        <v>0</v>
      </c>
      <c r="AX74" s="891">
        <f t="shared" si="514"/>
        <v>0</v>
      </c>
      <c r="AY74" s="891">
        <f t="shared" si="514"/>
        <v>0</v>
      </c>
      <c r="AZ74" s="891">
        <f t="shared" si="514"/>
        <v>0</v>
      </c>
      <c r="BA74" s="891">
        <f t="shared" si="514"/>
        <v>0</v>
      </c>
      <c r="BB74" s="891">
        <f t="shared" si="514"/>
        <v>0</v>
      </c>
      <c r="BC74" s="974"/>
      <c r="BD74" s="891">
        <f t="shared" ref="BD74:BT74" si="515">SUM(BD18,BD27,BD36,BD45,BD54,BD63,BD72)</f>
        <v>3600</v>
      </c>
      <c r="BE74" s="891">
        <f t="shared" si="515"/>
        <v>4596</v>
      </c>
      <c r="BF74" s="891">
        <f t="shared" si="515"/>
        <v>6060</v>
      </c>
      <c r="BG74" s="891">
        <f t="shared" si="515"/>
        <v>5880</v>
      </c>
      <c r="BH74" s="891">
        <f t="shared" si="515"/>
        <v>4950</v>
      </c>
      <c r="BI74" s="891">
        <f t="shared" si="515"/>
        <v>7845</v>
      </c>
      <c r="BJ74" s="891">
        <f t="shared" si="515"/>
        <v>7260</v>
      </c>
      <c r="BK74" s="891">
        <f t="shared" si="515"/>
        <v>5820</v>
      </c>
      <c r="BL74" s="891">
        <f t="shared" si="515"/>
        <v>7200</v>
      </c>
      <c r="BM74" s="891">
        <f t="shared" si="515"/>
        <v>5280</v>
      </c>
      <c r="BN74" s="891">
        <f t="shared" si="515"/>
        <v>5760</v>
      </c>
      <c r="BO74" s="891">
        <f t="shared" si="515"/>
        <v>0</v>
      </c>
      <c r="BP74" s="891">
        <f t="shared" si="515"/>
        <v>0</v>
      </c>
      <c r="BQ74" s="891">
        <f t="shared" si="515"/>
        <v>0</v>
      </c>
      <c r="BR74" s="891">
        <f t="shared" si="515"/>
        <v>0</v>
      </c>
      <c r="BS74" s="891">
        <f t="shared" si="515"/>
        <v>0</v>
      </c>
      <c r="BT74" s="891">
        <f t="shared" si="515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1680</v>
      </c>
      <c r="BY74" s="891">
        <f>SUM(BY18,BY27,BY36,BY45,BY54,BY63,BY72)</f>
        <v>6000</v>
      </c>
      <c r="BZ74" s="878" t="str">
        <f t="shared" si="495"/>
        <v/>
      </c>
      <c r="CA74" s="878" t="str">
        <f t="shared" si="496"/>
        <v/>
      </c>
      <c r="CB74" s="878" t="str">
        <f t="shared" si="497"/>
        <v/>
      </c>
      <c r="CC74" s="879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30" activePane="bottomRight" state="frozen"/>
      <selection pane="topRight" activeCell="B1" sqref="B1"/>
      <selection pane="bottomLeft" activeCell="A8" sqref="A8"/>
      <selection pane="bottomRight" activeCell="I661" sqref="I661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2" customWidth="1"/>
    <col min="3" max="4" width="8.83203125" style="442" customWidth="1"/>
    <col min="5" max="5" width="8.6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4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ZAMMO</v>
      </c>
      <c r="D1" s="450"/>
      <c r="E1" s="450"/>
      <c r="F1" s="450"/>
      <c r="G1" s="1025"/>
      <c r="H1" s="449" t="str">
        <f>IF(C1="","",C1)</f>
        <v>ZAMMO</v>
      </c>
      <c r="I1" s="450"/>
      <c r="J1" s="1432" t="s">
        <v>769</v>
      </c>
      <c r="K1" s="1569">
        <f>Data!$K$1</f>
        <v>4.1867999999999999</v>
      </c>
      <c r="L1" s="1025"/>
      <c r="M1" s="1398" t="s">
        <v>742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9"/>
      <c r="C2" s="1027" t="s">
        <v>108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70"/>
      <c r="C3" s="1030" t="s">
        <v>111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510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8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511</v>
      </c>
      <c r="B5" s="500"/>
      <c r="C5" s="91"/>
      <c r="D5" s="867"/>
      <c r="E5" s="867"/>
      <c r="F5" s="867"/>
      <c r="G5" s="1036"/>
      <c r="H5" s="91"/>
      <c r="I5" s="867"/>
      <c r="J5" s="867"/>
      <c r="K5" s="867"/>
      <c r="L5" s="1036"/>
      <c r="M5" s="91"/>
      <c r="N5" s="867"/>
      <c r="O5" s="867"/>
      <c r="P5" s="867"/>
      <c r="Q5" s="98"/>
      <c r="R5" s="870"/>
      <c r="S5" s="870"/>
      <c r="T5" s="870"/>
      <c r="U5" s="870"/>
      <c r="V5" s="870"/>
    </row>
    <row r="6" spans="1:22" s="871" customFormat="1" ht="14.25" customHeight="1">
      <c r="A6" s="1035" t="s">
        <v>119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120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121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125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127</v>
      </c>
      <c r="B10" s="1046"/>
      <c r="C10" s="1047">
        <f>SUM(C11:C19)</f>
        <v>0</v>
      </c>
      <c r="D10" s="1047">
        <f>SUM(D11:D19)</f>
        <v>1.2743267826009606</v>
      </c>
      <c r="E10" s="1047">
        <f>SUM(E11:E19)</f>
        <v>1.365068006469786</v>
      </c>
      <c r="F10" s="1047">
        <f>SUM(F11:F19)</f>
        <v>1.7742183410543793</v>
      </c>
      <c r="G10" s="1046"/>
      <c r="H10" s="1048"/>
      <c r="I10" s="1048"/>
      <c r="J10" s="1048"/>
      <c r="K10" s="1048"/>
      <c r="L10" s="1046"/>
      <c r="M10" s="1047">
        <f>SUM(M11:M19)</f>
        <v>0.03</v>
      </c>
      <c r="N10" s="1047">
        <f>SUM(N11:N19)</f>
        <v>5.7585321656881579E-2</v>
      </c>
      <c r="O10" s="1047">
        <f>SUM(O11:O19)</f>
        <v>-7.7886248413687048E-2</v>
      </c>
      <c r="P10" s="1047">
        <f>SUM(P11:P19)</f>
        <v>-0.42997430416296062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720</v>
      </c>
      <c r="B11" s="41"/>
      <c r="C11" s="536">
        <f>SUM(C832:C835,C838:C841,C844,C847:C848)</f>
        <v>0</v>
      </c>
      <c r="D11" s="536">
        <f t="shared" ref="D11:F11" si="0">SUM(D832:D835,D838:D841,D844,D847:D848)</f>
        <v>8.0163148609381479E-2</v>
      </c>
      <c r="E11" s="536">
        <f t="shared" si="0"/>
        <v>0.1266317310087173</v>
      </c>
      <c r="F11" s="536">
        <f t="shared" si="0"/>
        <v>0.17629475923619756</v>
      </c>
      <c r="G11" s="41"/>
      <c r="H11" s="1053"/>
      <c r="I11" s="1053"/>
      <c r="J11" s="1053"/>
      <c r="K11" s="1053"/>
      <c r="L11" s="41"/>
      <c r="M11" s="536">
        <f>SUM(M832:M835,M838:M841,M844,M847:M848)</f>
        <v>0</v>
      </c>
      <c r="N11" s="536">
        <f t="shared" ref="N11:P11" si="1">SUM(N832:N835,N838:N841,N844,N847:N848)</f>
        <v>0</v>
      </c>
      <c r="O11" s="536">
        <f t="shared" si="1"/>
        <v>8.0490265670402655E-2</v>
      </c>
      <c r="P11" s="536">
        <f t="shared" si="1"/>
        <v>0.1215500518887505</v>
      </c>
      <c r="Q11" s="1054" t="s">
        <v>512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721</v>
      </c>
      <c r="B12" s="41"/>
      <c r="C12" s="536">
        <f>SUM(C830:C831,C836:C837,C842:C843,C845:C846,C849:C850)</f>
        <v>0</v>
      </c>
      <c r="D12" s="536">
        <f t="shared" ref="D12:F12" si="2">SUM(D830:D831,D836:D837,D842:D843,D845:D846,D849:D850)</f>
        <v>2.9458804483188047E-2</v>
      </c>
      <c r="E12" s="536">
        <f t="shared" si="2"/>
        <v>6.9964660647571605E-2</v>
      </c>
      <c r="F12" s="536">
        <f t="shared" si="2"/>
        <v>0.18411752801992529</v>
      </c>
      <c r="G12" s="41"/>
      <c r="H12" s="1053"/>
      <c r="I12" s="1053"/>
      <c r="J12" s="1053"/>
      <c r="K12" s="1053"/>
      <c r="L12" s="41"/>
      <c r="M12" s="536">
        <f>SUM(M830:M831,M836:M837,M842:M843,M845:M846,M849:M850)</f>
        <v>0</v>
      </c>
      <c r="N12" s="536">
        <f t="shared" ref="N12:P12" si="3">SUM(N830:N831,N836:N837,N842:N843,N845:N846,N849:N850)</f>
        <v>0</v>
      </c>
      <c r="O12" s="536">
        <f t="shared" si="3"/>
        <v>-3.314115504358655E-2</v>
      </c>
      <c r="P12" s="536">
        <f t="shared" si="3"/>
        <v>-5.5235258405977566E-2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128</v>
      </c>
      <c r="B13" s="41"/>
      <c r="C13" s="536">
        <f>SUM(C820:C829)</f>
        <v>0</v>
      </c>
      <c r="D13" s="536">
        <f>SUM(D820:D829)</f>
        <v>0</v>
      </c>
      <c r="E13" s="536">
        <f>SUM(E820:E829)</f>
        <v>5.4040395392278964E-2</v>
      </c>
      <c r="F13" s="536">
        <f>SUM(F820:F829)</f>
        <v>0.10020555728518059</v>
      </c>
      <c r="G13" s="41"/>
      <c r="H13" s="1053"/>
      <c r="I13" s="1053"/>
      <c r="J13" s="1053"/>
      <c r="K13" s="1053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1" t="s">
        <v>513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3"/>
      <c r="I14" s="1053"/>
      <c r="J14" s="1053"/>
      <c r="K14" s="1053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5.2836842465753417E-2</v>
      </c>
      <c r="F15" s="536">
        <f>SUM(F854:F858)</f>
        <v>0</v>
      </c>
      <c r="G15" s="41"/>
      <c r="H15" s="1053"/>
      <c r="I15" s="1053"/>
      <c r="J15" s="1053"/>
      <c r="K15" s="1053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722</v>
      </c>
      <c r="B16" s="41"/>
      <c r="C16" s="536">
        <f>SUM(C859:C864,C886)</f>
        <v>0</v>
      </c>
      <c r="D16" s="536">
        <f t="shared" ref="D16:F16" si="4">SUM(D859:D864,D886)</f>
        <v>0.79108621419676206</v>
      </c>
      <c r="E16" s="536">
        <f t="shared" si="4"/>
        <v>0.62129400747198005</v>
      </c>
      <c r="F16" s="536">
        <f t="shared" si="4"/>
        <v>0.73023944458281442</v>
      </c>
      <c r="G16" s="41"/>
      <c r="H16" s="1053"/>
      <c r="I16" s="1053"/>
      <c r="J16" s="1053"/>
      <c r="K16" s="1053"/>
      <c r="L16" s="41"/>
      <c r="M16" s="536">
        <f>SUM(M859:M864,M886)</f>
        <v>0</v>
      </c>
      <c r="N16" s="536">
        <f t="shared" ref="N16:P16" si="5">SUM(N859:N864,N886)</f>
        <v>1.6433444985026704E-2</v>
      </c>
      <c r="O16" s="536">
        <f t="shared" si="5"/>
        <v>-4.9705481540502562E-2</v>
      </c>
      <c r="P16" s="536">
        <f t="shared" si="5"/>
        <v>-0.1586509186513369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723</v>
      </c>
      <c r="B17" s="41"/>
      <c r="C17" s="536">
        <f>SUM(C865:C885,C887:C888)</f>
        <v>0</v>
      </c>
      <c r="D17" s="536">
        <f t="shared" ref="D17:F17" si="6">SUM(D865:D885,D887:D888)</f>
        <v>0.25457099626400997</v>
      </c>
      <c r="E17" s="536">
        <f t="shared" si="6"/>
        <v>0.32125275043586549</v>
      </c>
      <c r="F17" s="536">
        <f t="shared" si="6"/>
        <v>0.58336105193026144</v>
      </c>
      <c r="G17" s="41"/>
      <c r="H17" s="1053"/>
      <c r="I17" s="1053"/>
      <c r="J17" s="1053"/>
      <c r="K17" s="1053"/>
      <c r="L17" s="41"/>
      <c r="M17" s="536">
        <f>SUM(M865:M885,M887:M888)</f>
        <v>0</v>
      </c>
      <c r="N17" s="536">
        <f t="shared" ref="N17:P17" si="7">SUM(N865:N885,N887:N888)</f>
        <v>-8.8481233281451285E-3</v>
      </c>
      <c r="O17" s="536">
        <f t="shared" si="7"/>
        <v>-7.5529877500000592E-2</v>
      </c>
      <c r="P17" s="536">
        <f t="shared" si="7"/>
        <v>-0.33763817899439663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515</v>
      </c>
      <c r="B18" s="41"/>
      <c r="C18" s="536">
        <f>SUM(C889:C895)</f>
        <v>0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3"/>
      <c r="I18" s="1053"/>
      <c r="J18" s="1053"/>
      <c r="K18" s="1053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3"/>
      <c r="I19" s="1053"/>
      <c r="J19" s="1053"/>
      <c r="K19" s="1053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3" t="s">
        <v>133</v>
      </c>
      <c r="B20" s="1055"/>
      <c r="C20" s="1056">
        <f>SUM(C21:C30)</f>
        <v>0</v>
      </c>
      <c r="D20" s="1056">
        <f>SUM(D21:D30)</f>
        <v>20260</v>
      </c>
      <c r="E20" s="1056">
        <f>SUM(E21:E30)</f>
        <v>35642</v>
      </c>
      <c r="F20" s="1056">
        <f>SUM(F21:F30)</f>
        <v>128876.5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750</v>
      </c>
      <c r="O20" s="1056">
        <f>SUM(O21:O30)</f>
        <v>1828</v>
      </c>
      <c r="P20" s="1056">
        <f>SUM(P21:P30)</f>
        <v>7453.5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3" t="s">
        <v>134</v>
      </c>
      <c r="B21" s="1055"/>
      <c r="C21" s="1058">
        <f>SUM(C931:C960)</f>
        <v>0</v>
      </c>
      <c r="D21" s="1058">
        <f>SUM(D931:D960)</f>
        <v>0</v>
      </c>
      <c r="E21" s="1058">
        <f>SUM(E931:E960)</f>
        <v>572</v>
      </c>
      <c r="F21" s="1058">
        <f>SUM(F931:F960)</f>
        <v>3006.5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0</v>
      </c>
      <c r="O21" s="1058">
        <f>SUM(O931:O960)</f>
        <v>328</v>
      </c>
      <c r="P21" s="1058">
        <f>SUM(P931:P960)</f>
        <v>493.5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3" t="s">
        <v>135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3" t="s">
        <v>136</v>
      </c>
      <c r="B23" s="1055"/>
      <c r="C23" s="1058">
        <f>SUM(C920:C930)</f>
        <v>0</v>
      </c>
      <c r="D23" s="1058">
        <f>SUM(D920:D930)</f>
        <v>0</v>
      </c>
      <c r="E23" s="1058">
        <f>SUM(E920:E930)</f>
        <v>7650</v>
      </c>
      <c r="F23" s="1058">
        <f>SUM(F920:F930)</f>
        <v>22250</v>
      </c>
      <c r="G23" s="1055"/>
      <c r="H23" s="1057"/>
      <c r="I23" s="1057"/>
      <c r="J23" s="1057"/>
      <c r="K23" s="1057"/>
      <c r="L23" s="1055"/>
      <c r="M23" s="1058">
        <f>SUM(M920:M930)</f>
        <v>0</v>
      </c>
      <c r="N23" s="1058">
        <f>SUM(N920:N930)</f>
        <v>0</v>
      </c>
      <c r="O23" s="1058">
        <f>SUM(O920:O930)</f>
        <v>1500</v>
      </c>
      <c r="P23" s="1058">
        <f>SUM(P920:P930)</f>
        <v>1200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5" t="s">
        <v>693</v>
      </c>
      <c r="B24" s="1055"/>
      <c r="C24" s="1058">
        <f>SUM(C965:C968)</f>
        <v>0</v>
      </c>
      <c r="D24" s="1058">
        <f>SUM(D965:D968)</f>
        <v>40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5" t="s">
        <v>694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0</v>
      </c>
      <c r="F25" s="1058">
        <f>SUM(F969:F971)</f>
        <v>60000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4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3" t="s">
        <v>137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28800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5760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3" t="s">
        <v>138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0</v>
      </c>
      <c r="F27" s="1058">
        <f>SUM(F975:F975)</f>
        <v>7200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3" t="s">
        <v>139</v>
      </c>
      <c r="B28" s="1055"/>
      <c r="C28" s="1058">
        <f>SUM(C977:C980)</f>
        <v>0</v>
      </c>
      <c r="D28" s="1058">
        <f>SUM(D977:D980)</f>
        <v>20220</v>
      </c>
      <c r="E28" s="1058">
        <f>SUM(E977:E980)</f>
        <v>27420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3" t="s">
        <v>140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3" t="s">
        <v>517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3" t="s">
        <v>142</v>
      </c>
      <c r="B31" s="1055"/>
      <c r="C31" s="1056">
        <f>SUM(C32:C41)</f>
        <v>0</v>
      </c>
      <c r="D31" s="1056">
        <f>SUM(D32:D41)</f>
        <v>15876</v>
      </c>
      <c r="E31" s="1056">
        <f>SUM(E32:E41)</f>
        <v>28964</v>
      </c>
      <c r="F31" s="1056">
        <f>SUM(F32:F41)</f>
        <v>45840</v>
      </c>
      <c r="G31" s="1055"/>
      <c r="H31" s="1057"/>
      <c r="I31" s="1057"/>
      <c r="J31" s="1057"/>
      <c r="K31" s="1057"/>
      <c r="L31" s="1055"/>
      <c r="M31" s="1056">
        <f>SUM(M32:M41)</f>
        <v>0</v>
      </c>
      <c r="N31" s="1056">
        <f>SUM(N32:N41)</f>
        <v>18712.14074694083</v>
      </c>
      <c r="O31" s="1056">
        <f>SUM(O32:O41)</f>
        <v>5635.1407469408323</v>
      </c>
      <c r="P31" s="1056">
        <f>SUM(P32:P41)</f>
        <v>-10432.859253059167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3" t="s">
        <v>143</v>
      </c>
      <c r="B32" s="1061"/>
      <c r="C32" s="551">
        <f t="shared" ref="C32:F32" si="8">C988</f>
        <v>0</v>
      </c>
      <c r="D32" s="551">
        <f t="shared" si="8"/>
        <v>6330</v>
      </c>
      <c r="E32" s="551">
        <f t="shared" si="8"/>
        <v>9276</v>
      </c>
      <c r="F32" s="551">
        <f t="shared" si="8"/>
        <v>10104</v>
      </c>
      <c r="G32" s="1061"/>
      <c r="H32" s="1062"/>
      <c r="I32" s="1062"/>
      <c r="J32" s="1062"/>
      <c r="K32" s="1062"/>
      <c r="L32" s="1061"/>
      <c r="M32" s="551">
        <f t="shared" ref="M32:P32" si="9">M988</f>
        <v>0</v>
      </c>
      <c r="N32" s="551">
        <f t="shared" si="9"/>
        <v>5581.292618082015</v>
      </c>
      <c r="O32" s="551">
        <f t="shared" si="9"/>
        <v>2131.292618082015</v>
      </c>
      <c r="P32" s="551">
        <f t="shared" si="9"/>
        <v>451.292618082015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3" t="s">
        <v>144</v>
      </c>
      <c r="B33" s="1061"/>
      <c r="C33" s="551">
        <f t="shared" ref="C33:F33" si="10">SUM(C989:C991)</f>
        <v>0</v>
      </c>
      <c r="D33" s="551">
        <f t="shared" si="10"/>
        <v>3540</v>
      </c>
      <c r="E33" s="551">
        <f t="shared" si="10"/>
        <v>12164</v>
      </c>
      <c r="F33" s="551">
        <f t="shared" si="10"/>
        <v>20255</v>
      </c>
      <c r="G33" s="1061"/>
      <c r="H33" s="1062"/>
      <c r="I33" s="1062"/>
      <c r="J33" s="1062"/>
      <c r="K33" s="1062"/>
      <c r="L33" s="1061"/>
      <c r="M33" s="551">
        <f t="shared" ref="M33:P33" si="11">SUM(M989:M991)</f>
        <v>0</v>
      </c>
      <c r="N33" s="551">
        <f t="shared" si="11"/>
        <v>11158.848128858815</v>
      </c>
      <c r="O33" s="551">
        <f t="shared" si="11"/>
        <v>2534.8481288588173</v>
      </c>
      <c r="P33" s="551">
        <f t="shared" si="11"/>
        <v>-5556.1518711411827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3" t="s">
        <v>145</v>
      </c>
      <c r="B34" s="1063"/>
      <c r="C34" s="551">
        <f t="shared" ref="C34:F41" si="12">C992</f>
        <v>0</v>
      </c>
      <c r="D34" s="551">
        <f t="shared" si="12"/>
        <v>3977</v>
      </c>
      <c r="E34" s="551">
        <f t="shared" si="12"/>
        <v>3134</v>
      </c>
      <c r="F34" s="551">
        <f t="shared" si="12"/>
        <v>5731</v>
      </c>
      <c r="G34" s="1063"/>
      <c r="H34" s="1064"/>
      <c r="I34" s="1064"/>
      <c r="J34" s="1064"/>
      <c r="K34" s="1064"/>
      <c r="L34" s="1063"/>
      <c r="M34" s="551">
        <f t="shared" ref="M34:P34" si="13">M992</f>
        <v>0</v>
      </c>
      <c r="N34" s="551">
        <f t="shared" si="13"/>
        <v>-1532</v>
      </c>
      <c r="O34" s="551">
        <f t="shared" si="13"/>
        <v>-689</v>
      </c>
      <c r="P34" s="551">
        <f t="shared" si="13"/>
        <v>-2986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3" t="s">
        <v>54</v>
      </c>
      <c r="B35" s="41"/>
      <c r="C35" s="551">
        <f t="shared" si="12"/>
        <v>0</v>
      </c>
      <c r="D35" s="551">
        <f t="shared" si="12"/>
        <v>0</v>
      </c>
      <c r="E35" s="551">
        <f t="shared" si="12"/>
        <v>0</v>
      </c>
      <c r="F35" s="551">
        <f t="shared" si="12"/>
        <v>0</v>
      </c>
      <c r="G35" s="1063"/>
      <c r="H35" s="1064"/>
      <c r="I35" s="1064"/>
      <c r="J35" s="1064"/>
      <c r="K35" s="1064"/>
      <c r="L35" s="1063"/>
      <c r="M35" s="551">
        <f t="shared" ref="M35:P35" si="14">M993</f>
        <v>0</v>
      </c>
      <c r="N35" s="551">
        <f t="shared" si="14"/>
        <v>1200</v>
      </c>
      <c r="O35" s="551">
        <f t="shared" si="14"/>
        <v>1200</v>
      </c>
      <c r="P35" s="551">
        <f t="shared" si="14"/>
        <v>1200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3" t="s">
        <v>146</v>
      </c>
      <c r="B36" s="1065"/>
      <c r="C36" s="551">
        <f t="shared" si="12"/>
        <v>0</v>
      </c>
      <c r="D36" s="551">
        <f t="shared" si="12"/>
        <v>325</v>
      </c>
      <c r="E36" s="551">
        <f t="shared" si="12"/>
        <v>840</v>
      </c>
      <c r="F36" s="551">
        <f t="shared" si="12"/>
        <v>2650</v>
      </c>
      <c r="G36" s="1063"/>
      <c r="H36" s="1064"/>
      <c r="I36" s="1064"/>
      <c r="J36" s="1064"/>
      <c r="K36" s="1064"/>
      <c r="L36" s="1063"/>
      <c r="M36" s="551">
        <f t="shared" ref="M36:P36" si="15">M994</f>
        <v>0</v>
      </c>
      <c r="N36" s="551">
        <f t="shared" si="15"/>
        <v>0</v>
      </c>
      <c r="O36" s="551">
        <f t="shared" si="15"/>
        <v>0</v>
      </c>
      <c r="P36" s="551">
        <f t="shared" si="15"/>
        <v>-450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3" t="s">
        <v>147</v>
      </c>
      <c r="B37" s="1046"/>
      <c r="C37" s="551">
        <f t="shared" si="12"/>
        <v>0</v>
      </c>
      <c r="D37" s="551">
        <f t="shared" si="12"/>
        <v>600</v>
      </c>
      <c r="E37" s="551">
        <f t="shared" si="12"/>
        <v>600</v>
      </c>
      <c r="F37" s="551">
        <f t="shared" si="12"/>
        <v>2000</v>
      </c>
      <c r="G37" s="1063"/>
      <c r="H37" s="1064"/>
      <c r="I37" s="1064"/>
      <c r="J37" s="1064"/>
      <c r="K37" s="1064"/>
      <c r="L37" s="1063"/>
      <c r="M37" s="551">
        <f t="shared" ref="M37:P37" si="16">M995</f>
        <v>0</v>
      </c>
      <c r="N37" s="551">
        <f t="shared" si="16"/>
        <v>720</v>
      </c>
      <c r="O37" s="551">
        <f t="shared" si="16"/>
        <v>720</v>
      </c>
      <c r="P37" s="551">
        <f t="shared" si="16"/>
        <v>-680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3" t="s">
        <v>148</v>
      </c>
      <c r="B38" s="1066"/>
      <c r="C38" s="551">
        <f t="shared" si="12"/>
        <v>0</v>
      </c>
      <c r="D38" s="551">
        <f t="shared" si="12"/>
        <v>0</v>
      </c>
      <c r="E38" s="551">
        <f t="shared" si="12"/>
        <v>550</v>
      </c>
      <c r="F38" s="551">
        <f t="shared" si="12"/>
        <v>1500</v>
      </c>
      <c r="G38" s="1063"/>
      <c r="H38" s="1064"/>
      <c r="I38" s="1064"/>
      <c r="J38" s="1064"/>
      <c r="K38" s="1064"/>
      <c r="L38" s="1063"/>
      <c r="M38" s="551">
        <f t="shared" ref="M38:P38" si="17">M996</f>
        <v>0</v>
      </c>
      <c r="N38" s="551">
        <f t="shared" si="17"/>
        <v>1800</v>
      </c>
      <c r="O38" s="551">
        <f t="shared" si="17"/>
        <v>1250</v>
      </c>
      <c r="P38" s="551">
        <f t="shared" si="17"/>
        <v>300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3" t="s">
        <v>149</v>
      </c>
      <c r="B39" s="1066"/>
      <c r="C39" s="551">
        <f t="shared" si="12"/>
        <v>0</v>
      </c>
      <c r="D39" s="551">
        <f t="shared" si="12"/>
        <v>0</v>
      </c>
      <c r="E39" s="551">
        <f t="shared" si="12"/>
        <v>0</v>
      </c>
      <c r="F39" s="551">
        <f t="shared" si="12"/>
        <v>0</v>
      </c>
      <c r="G39" s="1063"/>
      <c r="H39" s="1064"/>
      <c r="I39" s="1064"/>
      <c r="J39" s="1064"/>
      <c r="K39" s="1064"/>
      <c r="L39" s="1063"/>
      <c r="M39" s="551">
        <f t="shared" ref="M39:P39" si="18">M997</f>
        <v>0</v>
      </c>
      <c r="N39" s="551">
        <f t="shared" si="18"/>
        <v>0</v>
      </c>
      <c r="O39" s="551">
        <f t="shared" si="18"/>
        <v>0</v>
      </c>
      <c r="P39" s="551">
        <f t="shared" si="1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3" t="s">
        <v>1032</v>
      </c>
      <c r="B40" s="1066"/>
      <c r="C40" s="551">
        <f t="shared" si="12"/>
        <v>0</v>
      </c>
      <c r="D40" s="551">
        <f t="shared" si="12"/>
        <v>1104</v>
      </c>
      <c r="E40" s="551">
        <f t="shared" si="12"/>
        <v>2400</v>
      </c>
      <c r="F40" s="551">
        <f t="shared" si="12"/>
        <v>3600</v>
      </c>
      <c r="G40" s="1063"/>
      <c r="H40" s="1064"/>
      <c r="I40" s="1064"/>
      <c r="J40" s="1064"/>
      <c r="K40" s="1064"/>
      <c r="L40" s="1063"/>
      <c r="M40" s="551">
        <f t="shared" ref="M40:P40" si="19">M998</f>
        <v>0</v>
      </c>
      <c r="N40" s="551">
        <f t="shared" si="19"/>
        <v>-216</v>
      </c>
      <c r="O40" s="551">
        <f t="shared" si="19"/>
        <v>-1512</v>
      </c>
      <c r="P40" s="551">
        <f t="shared" si="19"/>
        <v>-2712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3" t="s">
        <v>150</v>
      </c>
      <c r="B41" s="1066"/>
      <c r="C41" s="551">
        <f t="shared" si="12"/>
        <v>0</v>
      </c>
      <c r="D41" s="551">
        <f t="shared" si="12"/>
        <v>0</v>
      </c>
      <c r="E41" s="551">
        <f t="shared" si="12"/>
        <v>0</v>
      </c>
      <c r="F41" s="551">
        <f t="shared" si="12"/>
        <v>0</v>
      </c>
      <c r="G41" s="1063"/>
      <c r="H41" s="1064"/>
      <c r="I41" s="1064"/>
      <c r="J41" s="1064"/>
      <c r="K41" s="1064"/>
      <c r="L41" s="1063"/>
      <c r="M41" s="551">
        <f t="shared" ref="M41:P41" si="20">M999</f>
        <v>0</v>
      </c>
      <c r="N41" s="551">
        <f t="shared" si="20"/>
        <v>0</v>
      </c>
      <c r="O41" s="551">
        <f t="shared" si="20"/>
        <v>0</v>
      </c>
      <c r="P41" s="551">
        <f t="shared" si="20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151</v>
      </c>
      <c r="B42" s="1066"/>
      <c r="C42" s="536" t="str">
        <f>IF(C20=0,"",C32/C20)</f>
        <v/>
      </c>
      <c r="D42" s="536">
        <f>IF(D20=0,"",D32/D20)</f>
        <v>0.31243830207305034</v>
      </c>
      <c r="E42" s="536">
        <f>IF(E20=0,"",E32/E20)</f>
        <v>0.2602547556253858</v>
      </c>
      <c r="F42" s="536">
        <f>IF(F20=0,"",F32/F20)</f>
        <v>7.8400639371801681E-2</v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376</v>
      </c>
      <c r="B43" s="932"/>
      <c r="C43" s="556">
        <f>C811</f>
        <v>0</v>
      </c>
      <c r="D43" s="556">
        <f>D20-D31</f>
        <v>4384</v>
      </c>
      <c r="E43" s="556">
        <f>E20-E31</f>
        <v>6678</v>
      </c>
      <c r="F43" s="556">
        <f>F20-F31</f>
        <v>83036.5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58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5"/>
      <c r="T44" s="465"/>
      <c r="U44" s="1051">
        <v>44</v>
      </c>
      <c r="V44" s="465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518</v>
      </c>
      <c r="B45" s="932"/>
      <c r="C45" s="1075" t="str">
        <f>IF(WB!CK9="","",WB!CK9)</f>
        <v/>
      </c>
      <c r="D45" s="1075">
        <f>IF(WB!CK10="","",WB!CK10)</f>
        <v>0.88</v>
      </c>
      <c r="E45" s="1075">
        <f>IF(WB!CK11="","",WB!CK11)</f>
        <v>0.09</v>
      </c>
      <c r="F45" s="1075">
        <f>IF(WB!CK12="","",WB!CK12)</f>
        <v>0.03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5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6</v>
      </c>
      <c r="E46" s="865">
        <f>IF(WB!CK16="","",WB!CK16)</f>
        <v>6</v>
      </c>
      <c r="F46" s="865">
        <f>IF(WB!CK17="","",WB!CK17)</f>
        <v>6</v>
      </c>
      <c r="G46" s="1066"/>
      <c r="H46" s="1076">
        <f>SUM(C46)</f>
        <v>0</v>
      </c>
      <c r="I46" s="1076">
        <f>SUM(D46)</f>
        <v>6</v>
      </c>
      <c r="J46" s="1076">
        <f>SUM(E46)</f>
        <v>6</v>
      </c>
      <c r="K46" s="1076">
        <f>SUM(F46)</f>
        <v>6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5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519</v>
      </c>
      <c r="B47" s="932"/>
      <c r="C47" s="865" t="str">
        <f>IF(WB!CK18="","",WB!CK18)</f>
        <v/>
      </c>
      <c r="D47" s="865">
        <f>IF(WB!CK19="","",WB!CK19)</f>
        <v>0.4</v>
      </c>
      <c r="E47" s="865">
        <f>IF(WB!CK20="","",WB!CK20)</f>
        <v>1.2</v>
      </c>
      <c r="F47" s="865">
        <f>IF(WB!CK21="","",WB!CK21)</f>
        <v>2.6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5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520</v>
      </c>
      <c r="B48" s="932"/>
      <c r="C48" s="865" t="str">
        <f>IF(WB!CK22="","",WB!CK22)</f>
        <v/>
      </c>
      <c r="D48" s="865">
        <f>IF(WB!CK23="","",WB!CK23)</f>
        <v>0.3</v>
      </c>
      <c r="E48" s="865">
        <f>IF(WB!CK24="","",WB!CK24)</f>
        <v>1.2</v>
      </c>
      <c r="F48" s="865">
        <f>IF(WB!CK25="","",WB!CK25)</f>
        <v>2.2999999999999998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5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521</v>
      </c>
      <c r="B49" s="932"/>
      <c r="C49" s="865" t="str">
        <f>IF(WB!CK26="","",WB!CK26)</f>
        <v/>
      </c>
      <c r="D49" s="865">
        <f>IF(WB!CK27="","",WB!CK27)</f>
        <v>0.2</v>
      </c>
      <c r="E49" s="865">
        <f>IF(WB!CK28="","",WB!CK28)</f>
        <v>1.2</v>
      </c>
      <c r="F49" s="865">
        <f>IF(WB!CK29="","",WB!CK29)</f>
        <v>2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5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522</v>
      </c>
      <c r="B50" s="932"/>
      <c r="C50" s="865" t="str">
        <f>IF(WB!CK30="","",WB!CK30)</f>
        <v/>
      </c>
      <c r="D50" s="865">
        <f>IF(WB!CK31="","",WB!CK31)</f>
        <v>0.3</v>
      </c>
      <c r="E50" s="865">
        <f>IF(WB!CK32="","",WB!CK32)</f>
        <v>1.1000000000000001</v>
      </c>
      <c r="F50" s="865">
        <f>IF(WB!CK33="","",WB!CK33)</f>
        <v>2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5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158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21">SUM(C51)</f>
        <v>0</v>
      </c>
      <c r="I51" s="1078">
        <f t="shared" si="21"/>
        <v>0</v>
      </c>
      <c r="J51" s="1078">
        <f t="shared" si="21"/>
        <v>0</v>
      </c>
      <c r="K51" s="1078">
        <f t="shared" si="21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5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159</v>
      </c>
      <c r="B52" s="932"/>
      <c r="C52" s="865">
        <f>IF(WB!CK70="","",WB!CK70)</f>
        <v>0</v>
      </c>
      <c r="D52" s="865">
        <f>IF(WB!CK78="","",WB!CK78)</f>
        <v>0</v>
      </c>
      <c r="E52" s="865">
        <f>IF(WB!CK86="","",WB!CK86)</f>
        <v>11</v>
      </c>
      <c r="F52" s="865">
        <f>IF(WB!CK94="","",WB!CK94)</f>
        <v>24</v>
      </c>
      <c r="G52" s="932"/>
      <c r="H52" s="1078">
        <f t="shared" si="21"/>
        <v>0</v>
      </c>
      <c r="I52" s="1078">
        <f t="shared" si="21"/>
        <v>0</v>
      </c>
      <c r="J52" s="1078">
        <f t="shared" si="21"/>
        <v>11</v>
      </c>
      <c r="K52" s="1078">
        <f t="shared" si="21"/>
        <v>24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5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160</v>
      </c>
      <c r="B53" s="932"/>
      <c r="C53" s="865" t="str">
        <f>IF(WB!CK66="","",WB!CK66)</f>
        <v/>
      </c>
      <c r="D53" s="865" t="str">
        <f>IF(WB!CK67="","",WB!CK67)</f>
        <v/>
      </c>
      <c r="E53" s="865" t="str">
        <f>IF(WB!CK68="","",WB!CK68)</f>
        <v/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5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161</v>
      </c>
      <c r="B54" s="932"/>
      <c r="C54" s="865">
        <f>IF(WB!CK102="","",WB!CK102)</f>
        <v>0</v>
      </c>
      <c r="D54" s="865">
        <f>IF(WB!CK110="","",WB!CK110)</f>
        <v>0</v>
      </c>
      <c r="E54" s="865">
        <f>IF(WB!CK118="","",WB!CK118)</f>
        <v>19</v>
      </c>
      <c r="F54" s="865">
        <f>IF(WB!CK126="","",WB!CK126)</f>
        <v>19</v>
      </c>
      <c r="G54" s="932"/>
      <c r="H54" s="1078">
        <f t="shared" ref="H54:K55" si="22">SUM(C54)</f>
        <v>0</v>
      </c>
      <c r="I54" s="1078">
        <f t="shared" si="22"/>
        <v>0</v>
      </c>
      <c r="J54" s="1078">
        <f t="shared" si="22"/>
        <v>19</v>
      </c>
      <c r="K54" s="1078">
        <f t="shared" si="22"/>
        <v>19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5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162</v>
      </c>
      <c r="B55" s="932"/>
      <c r="C55" s="865">
        <f>IF(WB!CK134="","",WB!CK134)</f>
        <v>0</v>
      </c>
      <c r="D55" s="865">
        <f>IF(WB!CK142="","",WB!CK142)</f>
        <v>0</v>
      </c>
      <c r="E55" s="865">
        <f>IF(WB!CK150="","",WB!CK150)</f>
        <v>1</v>
      </c>
      <c r="F55" s="865">
        <f>IF(WB!CK158="","",WB!CK158)</f>
        <v>9</v>
      </c>
      <c r="G55" s="932"/>
      <c r="H55" s="1078">
        <f t="shared" si="22"/>
        <v>0</v>
      </c>
      <c r="I55" s="1078">
        <f t="shared" si="22"/>
        <v>0</v>
      </c>
      <c r="J55" s="1078">
        <f t="shared" si="22"/>
        <v>1</v>
      </c>
      <c r="K55" s="1078">
        <f t="shared" si="22"/>
        <v>9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5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163</v>
      </c>
      <c r="B56" s="932"/>
      <c r="C56" s="865">
        <f>IF(WB!CK166="","",WB!CK166)</f>
        <v>0</v>
      </c>
      <c r="D56" s="865">
        <f>IF(WB!CK167="","",WB!CK167)</f>
        <v>0</v>
      </c>
      <c r="E56" s="865">
        <f>IF(WB!CK168="","",WB!CK168)</f>
        <v>0</v>
      </c>
      <c r="F56" s="865">
        <f>IF(WB!CK169="","",WB!CK169)</f>
        <v>0</v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5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164</v>
      </c>
      <c r="B57" s="932"/>
      <c r="C57" s="865">
        <f>IF(WB!CK170="","",WB!CK170)</f>
        <v>0</v>
      </c>
      <c r="D57" s="865">
        <f>IF(WB!CK171="","",WB!CK171)</f>
        <v>0</v>
      </c>
      <c r="E57" s="865">
        <f>IF(WB!CK172="","",WB!CK172)</f>
        <v>25</v>
      </c>
      <c r="F57" s="865">
        <f>IF(WB!CK173="","",WB!CK173)</f>
        <v>23</v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5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Horses</v>
      </c>
      <c r="B58" s="932"/>
      <c r="C58" s="865">
        <f>IF(WB!CK174="","",WB!CK174)</f>
        <v>0</v>
      </c>
      <c r="D58" s="865">
        <f>IF(WB!CK175="","",WB!CK175)</f>
        <v>0</v>
      </c>
      <c r="E58" s="865">
        <f>IF(WB!CK176="","",WB!CK176)</f>
        <v>2</v>
      </c>
      <c r="F58" s="865">
        <f>IF(WB!CK177="","",WB!CK177)</f>
        <v>3</v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5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>
        <f>IF(WB!CK178="","",WB!CK178)</f>
        <v>0</v>
      </c>
      <c r="D59" s="865">
        <f>IF(WB!CK179="","",WB!CK179)</f>
        <v>0</v>
      </c>
      <c r="E59" s="865">
        <f>IF(WB!CK180="","",WB!CK180)</f>
        <v>1</v>
      </c>
      <c r="F59" s="865">
        <f>IF(WB!CK181="","",WB!CK181)</f>
        <v>1</v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5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>
        <f>IF(WB!CK182="","",WB!CK182)</f>
        <v>0</v>
      </c>
      <c r="D60" s="865">
        <f>IF(WB!CK183="","",WB!CK183)</f>
        <v>0</v>
      </c>
      <c r="E60" s="865">
        <f>IF(WB!CK184="","",WB!CK184)</f>
        <v>1</v>
      </c>
      <c r="F60" s="865">
        <f>IF(WB!CK185="","",WB!CK185)</f>
        <v>1</v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5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>
        <f>IF(WB!CK186="","",WB!CK186)</f>
        <v>0</v>
      </c>
      <c r="D61" s="865">
        <f>IF(WB!CK187="","",WB!CK187)</f>
        <v>0</v>
      </c>
      <c r="E61" s="865">
        <f>IF(WB!CK188="","",WB!CK188)</f>
        <v>2</v>
      </c>
      <c r="F61" s="865">
        <f>IF(WB!CK189="","",WB!CK189)</f>
        <v>3</v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5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>
        <f>IF(WB!CK190="","",WB!CK190)</f>
        <v>0</v>
      </c>
      <c r="D62" s="865">
        <f>IF(WB!CK191="","",WB!CK191)</f>
        <v>0</v>
      </c>
      <c r="E62" s="865">
        <f>IF(WB!CK192="","",WB!CK192)</f>
        <v>1</v>
      </c>
      <c r="F62" s="865">
        <f>IF(WB!CK193="","",WB!CK193)</f>
        <v>2</v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5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(Donkeys)</v>
      </c>
      <c r="B63" s="1086"/>
      <c r="C63" s="865">
        <f>IF(WB!CK194="","",WB!CK194)</f>
        <v>0</v>
      </c>
      <c r="D63" s="865">
        <f>IF(WB!CK195="","",WB!CK195)</f>
        <v>0</v>
      </c>
      <c r="E63" s="865">
        <f>IF(WB!CK196="","",WB!CK196)</f>
        <v>1</v>
      </c>
      <c r="F63" s="865">
        <f>IF(WB!CK197="","",WB!CK197)</f>
        <v>1</v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5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165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5"/>
      <c r="T64" s="465"/>
      <c r="U64" s="1051">
        <v>64</v>
      </c>
      <c r="V64" s="465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5" t="s">
        <v>166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5"/>
      <c r="T65" s="465"/>
      <c r="U65" s="1051">
        <v>65</v>
      </c>
      <c r="V65" s="465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168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5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170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5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172</v>
      </c>
      <c r="B68" s="1086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5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176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5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178</v>
      </c>
      <c r="B70" s="1086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5"/>
    </row>
    <row r="71" spans="1:36" s="1074" customFormat="1" ht="15.75" hidden="1" customHeight="1">
      <c r="A71" s="1080" t="s">
        <v>180</v>
      </c>
      <c r="B71" s="1086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5"/>
    </row>
    <row r="72" spans="1:36" s="1074" customFormat="1" ht="15.75" hidden="1" customHeight="1">
      <c r="A72" s="1080" t="s">
        <v>182</v>
      </c>
      <c r="B72" s="1102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5"/>
    </row>
    <row r="73" spans="1:36" s="1074" customFormat="1" ht="15.75" hidden="1" customHeight="1">
      <c r="A73" s="1104" t="s">
        <v>184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5"/>
    </row>
    <row r="74" spans="1:36" s="1074" customFormat="1" ht="15.75" hidden="1" customHeight="1">
      <c r="A74" s="1104" t="s">
        <v>186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3"/>
      <c r="I74" s="643"/>
      <c r="J74" s="643"/>
      <c r="K74" s="643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5"/>
    </row>
    <row r="75" spans="1:36" s="1074" customFormat="1" ht="15.75" hidden="1" customHeight="1">
      <c r="A75" s="1098" t="s">
        <v>188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5"/>
    </row>
    <row r="76" spans="1:36" s="1074" customFormat="1" ht="15.75" hidden="1" customHeight="1">
      <c r="A76" s="1080" t="s">
        <v>172</v>
      </c>
      <c r="B76" s="1107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5"/>
    </row>
    <row r="77" spans="1:36" s="1074" customFormat="1" ht="15.75" hidden="1" customHeight="1">
      <c r="A77" s="1080" t="s">
        <v>176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5"/>
    </row>
    <row r="78" spans="1:36" s="1074" customFormat="1" ht="15.75" hidden="1" customHeight="1">
      <c r="A78" s="1080" t="s">
        <v>178</v>
      </c>
      <c r="B78" s="1109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5"/>
    </row>
    <row r="79" spans="1:36" s="1074" customFormat="1" ht="15.75" hidden="1" customHeight="1">
      <c r="A79" s="1080" t="s">
        <v>180</v>
      </c>
      <c r="B79" s="1110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5"/>
    </row>
    <row r="80" spans="1:36" s="1074" customFormat="1" ht="15.75" hidden="1" customHeight="1">
      <c r="A80" s="1111" t="s">
        <v>182</v>
      </c>
      <c r="B80" s="1095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5"/>
    </row>
    <row r="81" spans="1:22" ht="15.75" hidden="1" customHeight="1">
      <c r="A81" s="1104" t="s">
        <v>184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5"/>
    </row>
    <row r="82" spans="1:22" ht="15.75" hidden="1" customHeight="1">
      <c r="A82" s="1104" t="s">
        <v>186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3"/>
      <c r="I82" s="643"/>
      <c r="J82" s="643"/>
      <c r="K82" s="643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5"/>
    </row>
    <row r="83" spans="1:22" ht="15.75" hidden="1" customHeight="1">
      <c r="A83" s="1104" t="s">
        <v>193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5"/>
    </row>
    <row r="84" spans="1:22" ht="15.75" hidden="1" customHeight="1">
      <c r="A84" s="1104" t="s">
        <v>195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5"/>
    </row>
    <row r="85" spans="1:22" ht="15.75" hidden="1" customHeight="1">
      <c r="A85" s="1079" t="s">
        <v>196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5"/>
    </row>
    <row r="86" spans="1:22" ht="15.75" hidden="1" customHeight="1">
      <c r="A86" s="1104" t="s">
        <v>197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5"/>
    </row>
    <row r="87" spans="1:22" ht="15.75" hidden="1" customHeight="1">
      <c r="A87" s="1080" t="s">
        <v>199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5"/>
    </row>
    <row r="88" spans="1:22" s="1129" customFormat="1" ht="15.75" hidden="1" customHeight="1">
      <c r="A88" s="1079" t="s">
        <v>201</v>
      </c>
      <c r="B88" s="1095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23">IF(H88="","",SUM(H88)-SUM(C88))</f>
        <v/>
      </c>
      <c r="N88" s="1103" t="str">
        <f t="shared" si="23"/>
        <v/>
      </c>
      <c r="O88" s="1103" t="str">
        <f t="shared" si="23"/>
        <v/>
      </c>
      <c r="P88" s="1103" t="str">
        <f t="shared" si="23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212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23"/>
        <v/>
      </c>
      <c r="N89" s="1131" t="str">
        <f t="shared" si="23"/>
        <v/>
      </c>
      <c r="O89" s="1131" t="str">
        <f t="shared" si="23"/>
        <v/>
      </c>
      <c r="P89" s="1131" t="str">
        <f t="shared" si="23"/>
        <v/>
      </c>
      <c r="Q89" s="1112"/>
      <c r="R89" s="1050"/>
      <c r="S89" s="1012"/>
      <c r="T89" s="1012"/>
      <c r="U89" s="1051">
        <v>89</v>
      </c>
      <c r="V89" s="465"/>
    </row>
    <row r="90" spans="1:22" ht="15.75" hidden="1" customHeight="1">
      <c r="A90" s="1079" t="s">
        <v>213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23"/>
        <v/>
      </c>
      <c r="N90" s="1131" t="str">
        <f t="shared" si="23"/>
        <v/>
      </c>
      <c r="O90" s="1131" t="str">
        <f t="shared" si="23"/>
        <v/>
      </c>
      <c r="P90" s="1131" t="str">
        <f t="shared" si="23"/>
        <v/>
      </c>
      <c r="Q90" s="1112"/>
      <c r="R90" s="1050"/>
      <c r="S90" s="1012"/>
      <c r="T90" s="1012"/>
      <c r="U90" s="1051">
        <v>90</v>
      </c>
      <c r="V90" s="465"/>
    </row>
    <row r="91" spans="1:22" ht="15.75" hidden="1" customHeight="1">
      <c r="A91" s="1132" t="s">
        <v>205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5"/>
    </row>
    <row r="92" spans="1:22" s="1074" customFormat="1" ht="15.75" customHeight="1">
      <c r="A92" s="1366" t="s">
        <v>206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5"/>
    </row>
    <row r="93" spans="1:22" s="1074" customFormat="1" ht="15.75" customHeight="1">
      <c r="A93" s="1079" t="s">
        <v>168</v>
      </c>
      <c r="B93" s="1083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3</v>
      </c>
      <c r="F93" s="995">
        <f>IF(Data!BY93="","",Data!BY93)</f>
        <v>7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5"/>
    </row>
    <row r="94" spans="1:22" s="1074" customFormat="1" ht="15.75" customHeight="1">
      <c r="A94" s="1098" t="s">
        <v>170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5"/>
    </row>
    <row r="95" spans="1:22" s="1074" customFormat="1" ht="15.75" customHeight="1">
      <c r="A95" s="1080" t="s">
        <v>172</v>
      </c>
      <c r="B95" s="1083"/>
      <c r="C95" s="756" t="str">
        <f>IF(Data!BV95="","",Data!BV95)</f>
        <v/>
      </c>
      <c r="D95" s="756">
        <f>IF(Data!BW95="","",Data!BW95)</f>
        <v>0</v>
      </c>
      <c r="E95" s="756">
        <f>IF(Data!BX95="","",Data!BX95)</f>
        <v>0</v>
      </c>
      <c r="F95" s="756">
        <f>IF(Data!BY95="","",Data!BY95)</f>
        <v>0</v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5"/>
    </row>
    <row r="96" spans="1:22" s="1074" customFormat="1" ht="15.75" customHeight="1">
      <c r="A96" s="1080" t="s">
        <v>176</v>
      </c>
      <c r="B96" s="1083"/>
      <c r="C96" s="962" t="str">
        <f>IF(C95="","",C93*C94*C95)</f>
        <v/>
      </c>
      <c r="D96" s="962">
        <f>IF(D95="","",D93*D94*D95)</f>
        <v>0</v>
      </c>
      <c r="E96" s="962">
        <f>IF(E95="","",E93*E94*E95)</f>
        <v>0</v>
      </c>
      <c r="F96" s="1126">
        <f>IF(F95="","",F93*F94*F95)</f>
        <v>0</v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5"/>
    </row>
    <row r="97" spans="1:22" s="1074" customFormat="1" ht="15.75" customHeight="1">
      <c r="A97" s="1080" t="s">
        <v>178</v>
      </c>
      <c r="B97" s="1095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5"/>
    </row>
    <row r="98" spans="1:22" s="1074" customFormat="1" ht="15.75" customHeight="1">
      <c r="A98" s="1080" t="s">
        <v>180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5"/>
    </row>
    <row r="99" spans="1:22" s="1074" customFormat="1" ht="15.75" customHeight="1">
      <c r="A99" s="1080" t="s">
        <v>182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5"/>
    </row>
    <row r="100" spans="1:22" s="1074" customFormat="1" ht="15.75" customHeight="1">
      <c r="A100" s="1104" t="s">
        <v>184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5"/>
    </row>
    <row r="101" spans="1:22" s="1074" customFormat="1" ht="15.75" customHeight="1">
      <c r="A101" s="1104" t="s">
        <v>186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3"/>
      <c r="I101" s="643"/>
      <c r="J101" s="643"/>
      <c r="K101" s="643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5"/>
    </row>
    <row r="102" spans="1:22" s="1074" customFormat="1" ht="15.75" customHeight="1">
      <c r="A102" s="1098" t="s">
        <v>188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5"/>
    </row>
    <row r="103" spans="1:22" s="1074" customFormat="1" ht="15.75" customHeight="1">
      <c r="A103" s="1080" t="s">
        <v>172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5"/>
    </row>
    <row r="104" spans="1:22" s="1074" customFormat="1" ht="15.75" customHeight="1">
      <c r="A104" s="1080" t="s">
        <v>176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5"/>
    </row>
    <row r="105" spans="1:22" s="1074" customFormat="1" ht="15.75" customHeight="1">
      <c r="A105" s="1080" t="s">
        <v>178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5"/>
    </row>
    <row r="106" spans="1:22" s="1074" customFormat="1" ht="15.75" customHeight="1">
      <c r="A106" s="1080" t="s">
        <v>180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5"/>
    </row>
    <row r="107" spans="1:22" s="1074" customFormat="1" ht="15.75" customHeight="1">
      <c r="A107" s="1111" t="s">
        <v>182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5"/>
    </row>
    <row r="108" spans="1:22" ht="15.75" customHeight="1">
      <c r="A108" s="1104" t="s">
        <v>184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5"/>
    </row>
    <row r="109" spans="1:22" s="1074" customFormat="1" ht="15.75" customHeight="1">
      <c r="A109" s="1104" t="s">
        <v>186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3"/>
      <c r="I109" s="643"/>
      <c r="J109" s="643"/>
      <c r="K109" s="643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5"/>
    </row>
    <row r="110" spans="1:22" ht="15.75" customHeight="1">
      <c r="A110" s="1104" t="s">
        <v>211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 t="str">
        <f>IF(SUM(E96,E104)&gt;0,SUM(E97,E105)/SUM(E96,E104),"")</f>
        <v/>
      </c>
      <c r="F110" s="1115" t="str">
        <f>IF(SUM(F96,F104)&gt;0,SUM(F97,F105)/SUM(F96,F104),"")</f>
        <v/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 t="str">
        <f>IF(SUM(E96,E104)&gt;0,SUM(J97,SUM(E97)*(SUM(J97)=0),J105,SUM(E105)*(SUM(J105)=0))/SUM(E96,E104),"")</f>
        <v/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5"/>
    </row>
    <row r="111" spans="1:22" ht="15.75" customHeight="1">
      <c r="A111" s="1104" t="s">
        <v>195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 t="str">
        <f>IF(SUM(E96,E104)=0,"",SUM(E96,-SUM(E97)*E100,-SUM(E101)*E100,E104,-SUM(E105)*E108,-SUM(E109)*E108)*0.04)</f>
        <v/>
      </c>
      <c r="F111" s="1118" t="str">
        <f>IF(SUM(F96,F104)=0,"",SUM(F96,-SUM(F97)*F100,-SUM(F101)*F100,F104,-SUM(F105)*F108,-SUM(F109)*F108)*0.04)</f>
        <v/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 t="str">
        <f>IF(SUM(E96,E104)=0,"",(SUM(E96)-(SUM(E97)*(J97="")+SUM(E101)*(J101="")+SUM(J97,J101))*E100+SUM(E104)-(SUM(E105)*(J105="")+SUM(E109)*(J109="")+SUM(J105,J109))*E108)*0.04)</f>
        <v/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5"/>
    </row>
    <row r="112" spans="1:22" ht="15.75" customHeight="1">
      <c r="A112" s="1079" t="s">
        <v>196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5"/>
    </row>
    <row r="113" spans="1:22" ht="15.75" customHeight="1">
      <c r="A113" s="1104" t="s">
        <v>197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5"/>
    </row>
    <row r="114" spans="1:22" ht="15.75" customHeight="1">
      <c r="A114" s="1080" t="s">
        <v>199</v>
      </c>
      <c r="B114" s="1086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5"/>
    </row>
    <row r="115" spans="1:22" s="1129" customFormat="1" ht="15.75" customHeight="1">
      <c r="A115" s="1079" t="s">
        <v>201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4">IF(H115="","",SUM(H115)-SUM(C115))</f>
        <v/>
      </c>
      <c r="N115" s="1103" t="str">
        <f t="shared" si="24"/>
        <v/>
      </c>
      <c r="O115" s="1103" t="str">
        <f t="shared" si="24"/>
        <v/>
      </c>
      <c r="P115" s="1103" t="str">
        <f t="shared" si="24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212</v>
      </c>
      <c r="B116" s="1083"/>
      <c r="C116" s="1130" t="str">
        <f>IF(C111="","",(SUM(C96)*2680-SUM(C97,C101)*(2680-1256*(C100=0))-SUM(C112,C113)*32930)/$P$1/365/C$46)</f>
        <v/>
      </c>
      <c r="D116" s="1130" t="str">
        <f>IF(D111="","",(SUM(D96)*2680-SUM(D97,D101)*(2680-1256*(D100=0))-SUM(D112,D113)*32930)/$P$1/365/D$46)</f>
        <v/>
      </c>
      <c r="E116" s="1130" t="str">
        <f>IF(E111="","",(SUM(E96)*2680-SUM(E97,E101)*(2680-1256*(E100=0))-SUM(E112,E113)*32930)/$P$1/365/E$46)</f>
        <v/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4"/>
        <v/>
      </c>
      <c r="N116" s="1131" t="str">
        <f t="shared" si="24"/>
        <v/>
      </c>
      <c r="O116" s="1131" t="str">
        <f t="shared" si="24"/>
        <v/>
      </c>
      <c r="P116" s="1131" t="str">
        <f t="shared" si="24"/>
        <v/>
      </c>
      <c r="Q116" s="1112"/>
      <c r="R116" s="1050"/>
      <c r="S116" s="1012"/>
      <c r="T116" s="1012"/>
      <c r="U116" s="1051">
        <v>116</v>
      </c>
      <c r="V116" s="465"/>
    </row>
    <row r="117" spans="1:22" ht="15.75" customHeight="1">
      <c r="A117" s="1079" t="s">
        <v>213</v>
      </c>
      <c r="B117" s="1083"/>
      <c r="C117" s="1130" t="str">
        <f>IF(C111="","",(SUM(C104)*2680-SUM(C105,C109)*(2680-1256*(C108=0)))/$P$1/365/C$46)</f>
        <v/>
      </c>
      <c r="D117" s="1130" t="str">
        <f>IF(D111="","",(SUM(D104)*2680-SUM(D105,D109)*(2680-1256*(D108=0)))/$P$1/365/D$46)</f>
        <v/>
      </c>
      <c r="E117" s="1130" t="str">
        <f>IF(E111="","",(SUM(E104)*2680-SUM(E105,E109)*(2680-1256*(E108=0)))/$P$1/365/E$46)</f>
        <v/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4"/>
        <v/>
      </c>
      <c r="N117" s="1131" t="str">
        <f t="shared" si="24"/>
        <v/>
      </c>
      <c r="O117" s="1131" t="str">
        <f t="shared" si="24"/>
        <v/>
      </c>
      <c r="P117" s="1131" t="str">
        <f t="shared" si="24"/>
        <v/>
      </c>
      <c r="Q117" s="1112"/>
      <c r="R117" s="1050"/>
      <c r="S117" s="1012"/>
      <c r="T117" s="1012"/>
      <c r="U117" s="1051">
        <v>117</v>
      </c>
      <c r="V117" s="465"/>
    </row>
    <row r="118" spans="1:22" ht="15.75" customHeight="1">
      <c r="A118" s="1132" t="s">
        <v>214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 t="str">
        <f>IF(SUM(E111)&gt;0,SUM(E113)/E111,"")</f>
        <v/>
      </c>
      <c r="F118" s="1115" t="str">
        <f>IF(SUM(F111)&gt;0,SUM(F113)/F111,"")</f>
        <v/>
      </c>
      <c r="G118" s="1095"/>
      <c r="H118" s="1115" t="str">
        <f>IF(H111="","",SUM(H113)/H111)</f>
        <v/>
      </c>
      <c r="I118" s="1115" t="str">
        <f>IF(I111="","",SUM(I113)/I111)</f>
        <v/>
      </c>
      <c r="J118" s="1115" t="str">
        <f>IF(J111="","",SUM(J113)/J111)</f>
        <v/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5"/>
    </row>
    <row r="119" spans="1:22" s="1074" customFormat="1" ht="15.75" hidden="1" customHeight="1">
      <c r="A119" s="1365" t="s">
        <v>215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5"/>
    </row>
    <row r="120" spans="1:22" s="1074" customFormat="1" ht="15.75" hidden="1" customHeight="1">
      <c r="A120" s="1098" t="s">
        <v>216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6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5"/>
    </row>
    <row r="121" spans="1:22" s="1074" customFormat="1" ht="15.75" hidden="1" customHeight="1">
      <c r="A121" s="1079" t="s">
        <v>217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5"/>
    </row>
    <row r="122" spans="1:22" s="1074" customFormat="1" ht="15.75" hidden="1" customHeight="1">
      <c r="A122" s="1080" t="s">
        <v>172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5"/>
    </row>
    <row r="123" spans="1:22" s="1074" customFormat="1" ht="15.75" hidden="1" customHeight="1">
      <c r="A123" s="1080" t="s">
        <v>176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5"/>
    </row>
    <row r="124" spans="1:22" s="1074" customFormat="1" ht="15.75" hidden="1" customHeight="1">
      <c r="A124" s="1080" t="s">
        <v>178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5"/>
    </row>
    <row r="125" spans="1:22" s="1074" customFormat="1" ht="15.75" hidden="1" customHeight="1">
      <c r="A125" s="1080" t="s">
        <v>180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5"/>
    </row>
    <row r="126" spans="1:22" s="1074" customFormat="1" ht="15.75" hidden="1" customHeight="1">
      <c r="A126" s="1080" t="s">
        <v>182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5"/>
    </row>
    <row r="127" spans="1:22" s="1074" customFormat="1" ht="15.75" hidden="1" customHeight="1">
      <c r="A127" s="1104" t="s">
        <v>184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5"/>
    </row>
    <row r="128" spans="1:22" s="1074" customFormat="1" ht="15.75" hidden="1" customHeight="1">
      <c r="A128" s="1104" t="s">
        <v>186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3"/>
      <c r="I128" s="643"/>
      <c r="J128" s="643"/>
      <c r="K128" s="643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5"/>
    </row>
    <row r="129" spans="1:22" s="1074" customFormat="1" ht="15.75" hidden="1" customHeight="1">
      <c r="A129" s="1098" t="s">
        <v>218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5"/>
    </row>
    <row r="130" spans="1:22" s="1074" customFormat="1" ht="15.75" hidden="1" customHeight="1">
      <c r="A130" s="1079" t="s">
        <v>217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5"/>
    </row>
    <row r="131" spans="1:22" s="1074" customFormat="1" ht="15.75" hidden="1" customHeight="1">
      <c r="A131" s="1080" t="s">
        <v>172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5"/>
    </row>
    <row r="132" spans="1:22" s="1074" customFormat="1" ht="15.75" hidden="1" customHeight="1">
      <c r="A132" s="1080" t="s">
        <v>176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5"/>
    </row>
    <row r="133" spans="1:22" s="1074" customFormat="1" ht="15.75" hidden="1" customHeight="1">
      <c r="A133" s="1080" t="s">
        <v>178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5"/>
    </row>
    <row r="134" spans="1:22" s="1074" customFormat="1" ht="15.75" hidden="1" customHeight="1">
      <c r="A134" s="1080" t="s">
        <v>180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5"/>
    </row>
    <row r="135" spans="1:22" s="1074" customFormat="1" ht="15.75" hidden="1" customHeight="1">
      <c r="A135" s="1111" t="s">
        <v>182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5"/>
    </row>
    <row r="136" spans="1:22" ht="15.75" hidden="1" customHeight="1">
      <c r="A136" s="1104" t="s">
        <v>184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5"/>
    </row>
    <row r="137" spans="1:22" s="1074" customFormat="1" ht="15.75" hidden="1" customHeight="1">
      <c r="A137" s="1104" t="s">
        <v>186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3"/>
      <c r="I137" s="643"/>
      <c r="J137" s="643"/>
      <c r="K137" s="643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5"/>
    </row>
    <row r="138" spans="1:22" ht="15.75" hidden="1" customHeight="1">
      <c r="A138" s="1104" t="s">
        <v>219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5"/>
    </row>
    <row r="139" spans="1:22" ht="15.75" hidden="1" customHeight="1">
      <c r="A139" s="1104" t="s">
        <v>195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5"/>
    </row>
    <row r="140" spans="1:22" ht="15.75" hidden="1" customHeight="1">
      <c r="A140" s="1079" t="s">
        <v>196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5"/>
    </row>
    <row r="141" spans="1:22" ht="15.75" hidden="1" customHeight="1">
      <c r="A141" s="1104" t="s">
        <v>197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5"/>
    </row>
    <row r="142" spans="1:22" ht="15.75" hidden="1" customHeight="1">
      <c r="A142" s="1080" t="s">
        <v>199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5"/>
    </row>
    <row r="143" spans="1:22" s="1129" customFormat="1" ht="15.75" hidden="1" customHeight="1">
      <c r="A143" s="1079" t="s">
        <v>201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5">IF(H143="","",SUM(H143)-SUM(C143))</f>
        <v/>
      </c>
      <c r="N143" s="1103" t="str">
        <f t="shared" si="25"/>
        <v/>
      </c>
      <c r="O143" s="1103" t="str">
        <f t="shared" si="25"/>
        <v/>
      </c>
      <c r="P143" s="1103" t="str">
        <f t="shared" si="25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212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5"/>
        <v/>
      </c>
      <c r="N144" s="1131" t="str">
        <f t="shared" si="25"/>
        <v/>
      </c>
      <c r="O144" s="1131" t="str">
        <f t="shared" si="25"/>
        <v/>
      </c>
      <c r="P144" s="1131" t="str">
        <f t="shared" si="25"/>
        <v/>
      </c>
      <c r="Q144" s="1112"/>
      <c r="R144" s="1050"/>
      <c r="S144" s="1012"/>
      <c r="T144" s="1012"/>
      <c r="U144" s="1051">
        <v>144</v>
      </c>
      <c r="V144" s="465"/>
    </row>
    <row r="145" spans="1:22" ht="15.75" hidden="1" customHeight="1">
      <c r="A145" s="1079" t="s">
        <v>213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5"/>
        <v/>
      </c>
      <c r="N145" s="1131" t="str">
        <f t="shared" si="25"/>
        <v/>
      </c>
      <c r="O145" s="1131" t="str">
        <f t="shared" si="25"/>
        <v/>
      </c>
      <c r="P145" s="1131" t="str">
        <f t="shared" si="25"/>
        <v/>
      </c>
      <c r="Q145" s="1112"/>
      <c r="R145" s="1050"/>
      <c r="S145" s="1012"/>
      <c r="T145" s="1012"/>
      <c r="U145" s="1051">
        <v>145</v>
      </c>
      <c r="V145" s="465"/>
    </row>
    <row r="146" spans="1:22" ht="15.75" hidden="1" customHeight="1">
      <c r="A146" s="1132" t="s">
        <v>220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5"/>
    </row>
    <row r="147" spans="1:22" s="1074" customFormat="1" ht="15.75" customHeight="1">
      <c r="A147" s="1366" t="s">
        <v>221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5"/>
    </row>
    <row r="148" spans="1:22" s="1074" customFormat="1" ht="15.75" customHeight="1">
      <c r="A148" s="1098" t="s">
        <v>216</v>
      </c>
      <c r="B148" s="1066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13</v>
      </c>
      <c r="F148" s="995">
        <f>IF(Data!BY148="","",Data!BY148)</f>
        <v>8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5"/>
    </row>
    <row r="149" spans="1:22" s="1074" customFormat="1" ht="15.75" customHeight="1">
      <c r="A149" s="1079" t="s">
        <v>217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5"/>
    </row>
    <row r="150" spans="1:22" s="1074" customFormat="1" ht="15.75" customHeight="1">
      <c r="A150" s="1080" t="s">
        <v>172</v>
      </c>
      <c r="B150" s="1084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5"/>
    </row>
    <row r="151" spans="1:22" s="1074" customFormat="1" ht="15.75" customHeight="1">
      <c r="A151" s="1080" t="s">
        <v>176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5"/>
    </row>
    <row r="152" spans="1:22" s="1074" customFormat="1" ht="15.75" customHeight="1">
      <c r="A152" s="1080" t="s">
        <v>178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5"/>
    </row>
    <row r="153" spans="1:22" s="1074" customFormat="1" ht="15.75" customHeight="1">
      <c r="A153" s="1080" t="s">
        <v>180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5"/>
    </row>
    <row r="154" spans="1:22" s="1074" customFormat="1" ht="15.75" customHeight="1">
      <c r="A154" s="1080" t="s">
        <v>182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5"/>
    </row>
    <row r="155" spans="1:22" s="1074" customFormat="1" ht="15.75" customHeight="1">
      <c r="A155" s="1104" t="s">
        <v>184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5"/>
    </row>
    <row r="156" spans="1:22" s="1074" customFormat="1" ht="15.75" customHeight="1">
      <c r="A156" s="1104" t="s">
        <v>186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6" t="str">
        <f>IF(Data!BY156="","",Data!BY156)</f>
        <v/>
      </c>
      <c r="G156" s="1095"/>
      <c r="H156" s="643"/>
      <c r="I156" s="643"/>
      <c r="J156" s="643"/>
      <c r="K156" s="643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5"/>
    </row>
    <row r="157" spans="1:22" s="1074" customFormat="1" ht="15.75" customHeight="1">
      <c r="A157" s="1098" t="s">
        <v>218</v>
      </c>
      <c r="B157" s="1113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5"/>
    </row>
    <row r="158" spans="1:22" s="1074" customFormat="1" ht="15.75" customHeight="1">
      <c r="A158" s="1079" t="s">
        <v>217</v>
      </c>
      <c r="B158" s="1066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5"/>
    </row>
    <row r="159" spans="1:22" s="1074" customFormat="1" ht="15.75" customHeight="1">
      <c r="A159" s="1080" t="s">
        <v>172</v>
      </c>
      <c r="B159" s="1083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5"/>
    </row>
    <row r="160" spans="1:22" s="1074" customFormat="1" ht="15.75" customHeight="1">
      <c r="A160" s="1080" t="s">
        <v>176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5"/>
    </row>
    <row r="161" spans="1:22" s="1074" customFormat="1" ht="15.75" customHeight="1">
      <c r="A161" s="1080" t="s">
        <v>178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5"/>
    </row>
    <row r="162" spans="1:22" s="1074" customFormat="1" ht="15.75" customHeight="1">
      <c r="A162" s="1080" t="s">
        <v>180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5"/>
    </row>
    <row r="163" spans="1:22" s="1074" customFormat="1" ht="15.75" customHeight="1">
      <c r="A163" s="1111" t="s">
        <v>182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5"/>
    </row>
    <row r="164" spans="1:22" ht="15.75" customHeight="1">
      <c r="A164" s="1104" t="s">
        <v>184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5"/>
    </row>
    <row r="165" spans="1:22" s="1074" customFormat="1" ht="15.75" customHeight="1">
      <c r="A165" s="1104" t="s">
        <v>186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3"/>
      <c r="I165" s="643"/>
      <c r="J165" s="643"/>
      <c r="K165" s="643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5"/>
    </row>
    <row r="166" spans="1:22" ht="15.75" customHeight="1">
      <c r="A166" s="1104" t="s">
        <v>222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5"/>
    </row>
    <row r="167" spans="1:22" ht="15.75" customHeight="1">
      <c r="A167" s="1104" t="s">
        <v>195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5"/>
    </row>
    <row r="168" spans="1:22" ht="15.75" customHeight="1">
      <c r="A168" s="1079" t="s">
        <v>196</v>
      </c>
      <c r="B168" s="1066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5"/>
    </row>
    <row r="169" spans="1:22" ht="15.75" customHeight="1">
      <c r="A169" s="1104" t="s">
        <v>197</v>
      </c>
      <c r="B169" s="1066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5"/>
    </row>
    <row r="170" spans="1:22" ht="15.75" customHeight="1">
      <c r="A170" s="1080" t="s">
        <v>199</v>
      </c>
      <c r="B170" s="1083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5"/>
    </row>
    <row r="171" spans="1:22" s="1129" customFormat="1" ht="15.75" customHeight="1">
      <c r="A171" s="1079" t="s">
        <v>201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6">IF(H171="","",SUM(H171)-SUM(C171))</f>
        <v/>
      </c>
      <c r="N171" s="1103" t="str">
        <f t="shared" si="26"/>
        <v/>
      </c>
      <c r="O171" s="1103" t="str">
        <f t="shared" si="26"/>
        <v/>
      </c>
      <c r="P171" s="1103" t="str">
        <f t="shared" si="26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212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6"/>
        <v/>
      </c>
      <c r="N172" s="1131" t="str">
        <f t="shared" si="26"/>
        <v/>
      </c>
      <c r="O172" s="1131" t="str">
        <f t="shared" si="26"/>
        <v/>
      </c>
      <c r="P172" s="1131" t="str">
        <f t="shared" si="26"/>
        <v/>
      </c>
      <c r="Q172" s="1112"/>
      <c r="R172" s="1050"/>
      <c r="S172" s="1012"/>
      <c r="T172" s="1012"/>
      <c r="U172" s="1051">
        <v>172</v>
      </c>
      <c r="V172" s="465"/>
    </row>
    <row r="173" spans="1:22" ht="15.75" customHeight="1">
      <c r="A173" s="1079" t="s">
        <v>213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6"/>
        <v/>
      </c>
      <c r="N173" s="1131" t="str">
        <f t="shared" si="26"/>
        <v/>
      </c>
      <c r="O173" s="1131" t="str">
        <f t="shared" si="26"/>
        <v/>
      </c>
      <c r="P173" s="1131" t="str">
        <f t="shared" si="26"/>
        <v/>
      </c>
      <c r="Q173" s="1112"/>
      <c r="R173" s="1050"/>
      <c r="S173" s="1012"/>
      <c r="T173" s="1012"/>
      <c r="U173" s="1051">
        <v>173</v>
      </c>
      <c r="V173" s="465"/>
    </row>
    <row r="174" spans="1:22" ht="15.75" customHeight="1">
      <c r="A174" s="1132" t="s">
        <v>223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5"/>
    </row>
    <row r="175" spans="1:22" ht="15.75" hidden="1" customHeight="1">
      <c r="A175" s="1367" t="s">
        <v>224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8"/>
      <c r="I175" s="288"/>
      <c r="J175" s="288"/>
      <c r="K175" s="288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5"/>
    </row>
    <row r="176" spans="1:22" ht="15.75" hidden="1" customHeight="1">
      <c r="A176" s="1104" t="s">
        <v>225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5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5"/>
    </row>
    <row r="178" spans="1:22" ht="15.75" customHeight="1">
      <c r="A178" s="897" t="s">
        <v>227</v>
      </c>
      <c r="B178" s="1138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1</v>
      </c>
      <c r="F178" s="995">
        <f>IF(Data!BY178="","",Data!BY178)</f>
        <v>2</v>
      </c>
      <c r="G178" s="1083"/>
      <c r="H178" s="288"/>
      <c r="I178" s="288"/>
      <c r="J178" s="288"/>
      <c r="K178" s="288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5"/>
    </row>
    <row r="179" spans="1:22" ht="15.75" customHeight="1">
      <c r="A179" s="1104" t="s">
        <v>225</v>
      </c>
      <c r="B179" s="1066"/>
      <c r="C179" s="995" t="str">
        <f>IF(Data!BV179="","",Data!BV179)</f>
        <v/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5"/>
    </row>
    <row r="180" spans="1:22" ht="15.75" customHeight="1">
      <c r="A180" s="1104" t="s">
        <v>251</v>
      </c>
      <c r="B180" s="1066"/>
      <c r="C180" s="1130" t="str">
        <f>IF(OR(C179="",SUM(C$46)=0),"",C178*C179*2350*$K$1/$P$1/365/C$46)</f>
        <v/>
      </c>
      <c r="D180" s="1130">
        <f t="shared" ref="D180:F180" si="27">IF(OR(D179="",SUM(D$46)=0),"",D178*D179*2350*$K$1/$P$1/365/D$46)</f>
        <v>0</v>
      </c>
      <c r="E180" s="1130">
        <f t="shared" si="27"/>
        <v>3.828992839352429E-2</v>
      </c>
      <c r="F180" s="1130">
        <f t="shared" si="27"/>
        <v>7.6579856787048581E-2</v>
      </c>
      <c r="G180" s="1095"/>
      <c r="H180" s="1130" t="str">
        <f>IF(H178="","",H178*C179*2350*$K$1/$P$1/365/H$46)</f>
        <v/>
      </c>
      <c r="I180" s="1130" t="str">
        <f t="shared" ref="I180:K180" si="28">IF(I178="","",I178*D179*2350*$K$1/$P$1/365/I$46)</f>
        <v/>
      </c>
      <c r="J180" s="1130" t="str">
        <f t="shared" si="28"/>
        <v/>
      </c>
      <c r="K180" s="1130" t="str">
        <f t="shared" si="28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5"/>
    </row>
    <row r="181" spans="1:22" ht="15.75" customHeight="1">
      <c r="A181" s="897" t="s">
        <v>228</v>
      </c>
      <c r="B181" s="1083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2</v>
      </c>
      <c r="F181" s="995">
        <f>IF(Data!BY181="","",Data!BY181)</f>
        <v>3</v>
      </c>
      <c r="G181" s="1083"/>
      <c r="H181" s="288"/>
      <c r="I181" s="288"/>
      <c r="J181" s="288"/>
      <c r="K181" s="288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5"/>
    </row>
    <row r="182" spans="1:22" ht="15.75" customHeight="1">
      <c r="A182" s="1104" t="s">
        <v>225</v>
      </c>
      <c r="B182" s="1086"/>
      <c r="C182" s="995" t="str">
        <f>IF(Data!BV182="","",Data!BV182)</f>
        <v/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953"/>
      <c r="I182" s="953"/>
      <c r="J182" s="953"/>
      <c r="K182" s="953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5"/>
    </row>
    <row r="183" spans="1:22" ht="15.75" customHeight="1">
      <c r="A183" s="1104" t="s">
        <v>251</v>
      </c>
      <c r="B183" s="1086"/>
      <c r="C183" s="1130" t="str">
        <f>IF(OR(C182="",SUM(C$46)=0),"",C181*C182*1450*$K$1/$P$1/365/C$46)</f>
        <v/>
      </c>
      <c r="D183" s="1130">
        <f t="shared" ref="D183:F183" si="29">IF(OR(D182="",SUM(D$46)=0),"",D181*D182*1450*$K$1/$P$1/365/D$46)</f>
        <v>0</v>
      </c>
      <c r="E183" s="1130">
        <f t="shared" si="29"/>
        <v>1.575046699875467E-2</v>
      </c>
      <c r="F183" s="1130">
        <f t="shared" si="29"/>
        <v>2.3625700498132007E-2</v>
      </c>
      <c r="G183" s="1095"/>
      <c r="H183" s="1130" t="str">
        <f>IF(H181="","",H181*C182*1450*$K$1/$P$1/365/H$46)</f>
        <v/>
      </c>
      <c r="I183" s="1130" t="str">
        <f t="shared" ref="I183:K183" si="30">IF(I181="","",I181*D182*1450*$K$1/$P$1/365/I$46)</f>
        <v/>
      </c>
      <c r="J183" s="1130" t="str">
        <f t="shared" si="30"/>
        <v/>
      </c>
      <c r="K183" s="1130" t="str">
        <f t="shared" si="30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5"/>
    </row>
    <row r="184" spans="1:22" ht="15.75" hidden="1" customHeight="1">
      <c r="A184" s="1180" t="s">
        <v>229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8"/>
      <c r="I184" s="288"/>
      <c r="J184" s="288"/>
      <c r="K184" s="288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5"/>
    </row>
    <row r="185" spans="1:22" ht="15.75" hidden="1" customHeight="1">
      <c r="A185" s="1080" t="s">
        <v>180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5"/>
    </row>
    <row r="186" spans="1:22" ht="15.75" hidden="1" customHeight="1">
      <c r="A186" s="1080" t="s">
        <v>182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5"/>
    </row>
    <row r="187" spans="1:22" ht="15.75" hidden="1" customHeight="1">
      <c r="A187" s="1139" t="s">
        <v>230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5"/>
    </row>
    <row r="188" spans="1:22" ht="15.75" hidden="1" customHeight="1">
      <c r="A188" s="1080" t="s">
        <v>180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5"/>
    </row>
    <row r="189" spans="1:22" ht="15.75" hidden="1" customHeight="1">
      <c r="A189" s="1080" t="s">
        <v>182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5"/>
    </row>
    <row r="190" spans="1:22" ht="15.75" hidden="1" customHeight="1">
      <c r="A190" s="1140" t="s">
        <v>231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5"/>
    </row>
    <row r="191" spans="1:22" ht="15.75" customHeight="1">
      <c r="A191" s="897" t="s">
        <v>232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5"/>
    </row>
    <row r="192" spans="1:22" ht="15.75" customHeight="1">
      <c r="A192" s="1141" t="s">
        <v>233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5"/>
    </row>
    <row r="193" spans="1:22" ht="15.75" customHeight="1">
      <c r="A193" s="1080" t="s">
        <v>234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5"/>
    </row>
    <row r="194" spans="1:22" ht="15.75" customHeight="1">
      <c r="A194" s="1080" t="s">
        <v>182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5"/>
    </row>
    <row r="195" spans="1:22" ht="15.75" customHeight="1">
      <c r="A195" s="897" t="s">
        <v>235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8"/>
      <c r="I195" s="288"/>
      <c r="J195" s="288"/>
      <c r="K195" s="288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5"/>
    </row>
    <row r="196" spans="1:22" ht="15.75" customHeight="1">
      <c r="A196" s="1080" t="s">
        <v>180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5"/>
    </row>
    <row r="197" spans="1:22" ht="15.75" customHeight="1">
      <c r="A197" s="1080" t="s">
        <v>182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5"/>
    </row>
    <row r="198" spans="1:22" ht="15.75" customHeight="1">
      <c r="A198" s="897" t="s">
        <v>236</v>
      </c>
      <c r="B198" s="1086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0.5</v>
      </c>
      <c r="F198" s="995">
        <f>IF(Data!BY198="","",Data!BY198)</f>
        <v>2</v>
      </c>
      <c r="G198" s="1083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>
        <f>IF(J52=0,"",ROUND((MIN(J52*'Exp factors'!E$14-J178-SUM(E178)*(J178="")-SUM(E191)*(SUM(E192)=0)-J195-SUM(E195)*(J195=""),SUM(E198)*'Exp factors'!E$15))*20/10,0)/2)</f>
        <v>0.5</v>
      </c>
      <c r="K198" s="958">
        <f>IF(K52=0,"",ROUND((MIN(K52*'Exp factors'!F$14-K178-SUM(F178)*(K178="")-SUM(F191)*(SUM(F192)=0)-K195-SUM(F195)*(K195=""),SUM(F198)*'Exp factors'!F$15))*20/10,0)/2)</f>
        <v>2</v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5"/>
    </row>
    <row r="199" spans="1:22" ht="15.75" customHeight="1">
      <c r="A199" s="1080" t="s">
        <v>180</v>
      </c>
      <c r="B199" s="1095"/>
      <c r="C199" s="995" t="str">
        <f>IF(Data!BV199="","",Data!BV199)</f>
        <v/>
      </c>
      <c r="D199" s="995" t="str">
        <f>IF(Data!BW199="","",Data!BW199)</f>
        <v/>
      </c>
      <c r="E199" s="995">
        <f>IF(Data!BX199="","",Data!BX199)</f>
        <v>6000</v>
      </c>
      <c r="F199" s="995">
        <f>IF(Data!BY199="","",Data!BY199)</f>
        <v>9000</v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5"/>
    </row>
    <row r="200" spans="1:22" ht="15.75" customHeight="1">
      <c r="A200" s="1080" t="s">
        <v>182</v>
      </c>
      <c r="B200" s="1138"/>
      <c r="C200" s="1103" t="str">
        <f>IF(SUM(C198)=0,"",C198*C199)</f>
        <v/>
      </c>
      <c r="D200" s="1103" t="str">
        <f>IF(SUM(D198)=0,"",D198*D199)</f>
        <v/>
      </c>
      <c r="E200" s="1103">
        <f>IF(SUM(E198)=0,"",E198*E199)</f>
        <v>3000</v>
      </c>
      <c r="F200" s="1103">
        <f>IF(SUM(F198)=0,"",F198*F199)</f>
        <v>18000</v>
      </c>
      <c r="G200" s="1086"/>
      <c r="H200" s="962" t="str">
        <f>IF(SUM(H198)=0,"",H198*C199)</f>
        <v/>
      </c>
      <c r="I200" s="962" t="str">
        <f>IF(SUM(I198)=0,"",I198*D199)</f>
        <v/>
      </c>
      <c r="J200" s="962">
        <f>IF(SUM(J198)=0,"",J198*E199)</f>
        <v>3000</v>
      </c>
      <c r="K200" s="962">
        <f>IF(SUM(K198)=0,"",K198*F199)</f>
        <v>18000</v>
      </c>
      <c r="L200" s="1086"/>
      <c r="M200" s="1103" t="str">
        <f>IF(H200="","",SUM(H200)-SUM(C200))</f>
        <v/>
      </c>
      <c r="N200" s="1103" t="str">
        <f>IF(I200="","",SUM(I200)-SUM(D200))</f>
        <v/>
      </c>
      <c r="O200" s="1103">
        <f>IF(J200="","",SUM(J200)-SUM(E200))</f>
        <v>0</v>
      </c>
      <c r="P200" s="1103">
        <f>IF(K200="","",SUM(K200)-SUM(F200))</f>
        <v>0</v>
      </c>
      <c r="Q200" s="1112"/>
      <c r="R200" s="887"/>
      <c r="S200" s="1019"/>
      <c r="T200" s="1019"/>
      <c r="U200" s="1051">
        <v>200</v>
      </c>
      <c r="V200" s="465"/>
    </row>
    <row r="201" spans="1:22" ht="15.75" customHeight="1">
      <c r="A201" s="1140" t="s">
        <v>237</v>
      </c>
      <c r="B201" s="1066"/>
      <c r="C201" s="1115" t="str">
        <f>IF(SUM(C52)=0,"",SUM(C178,SUM(C191)*(C192=""),C195,C198)/C52)</f>
        <v/>
      </c>
      <c r="D201" s="1115" t="str">
        <f>IF(SUM(D52)=0,"",SUM(D178,SUM(D191)*(D192=""),D195,D198)/D52)</f>
        <v/>
      </c>
      <c r="E201" s="1115">
        <f>IF(SUM(E52)=0,"",SUM(E178,SUM(E191)*(E192=""),E195,E198)/E52)</f>
        <v>0.13636363636363635</v>
      </c>
      <c r="F201" s="1115">
        <f>IF(SUM(F52)=0,"",SUM(F178,SUM(F191)*(F192=""),F195,F198)/F52)</f>
        <v>0.16666666666666666</v>
      </c>
      <c r="G201" s="1086"/>
      <c r="H201" s="1115" t="str">
        <f>IF(H52=0,"",SUM(H178,SUM(C178)*(H178=""),SUM(C191)*(SUM(C192)=0),H195,SUM(C195)*(H195=""),H198)/H52)</f>
        <v/>
      </c>
      <c r="I201" s="1115" t="str">
        <f>IF(I52=0,"",SUM(I178,SUM(D178)*(I178=""),SUM(D191)*(SUM(D192)=0),I195,SUM(D195)*(I195=""),I198)/I52)</f>
        <v/>
      </c>
      <c r="J201" s="1115">
        <f>IF(J52=0,"",SUM(J178,SUM(E178)*(J178=""),SUM(E191)*(SUM(E192)=0),J195,SUM(E195)*(J195=""),J198)/J52)</f>
        <v>0.13636363636363635</v>
      </c>
      <c r="K201" s="1115">
        <f>IF(K52=0,"",SUM(K178,SUM(F178)*(K178=""),SUM(F191)*(SUM(F192)=0),K195,SUM(F195)*(K195=""),K198)/K52)</f>
        <v>0.16666666666666666</v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5"/>
    </row>
    <row r="202" spans="1:22" ht="15.75" customHeight="1">
      <c r="A202" s="897" t="s">
        <v>238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8"/>
      <c r="I202" s="288"/>
      <c r="J202" s="288"/>
      <c r="K202" s="288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5"/>
    </row>
    <row r="203" spans="1:22" ht="15.75" customHeight="1">
      <c r="A203" s="1080" t="s">
        <v>180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5"/>
    </row>
    <row r="204" spans="1:22" ht="15.75" customHeight="1">
      <c r="A204" s="1080" t="s">
        <v>182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5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4</v>
      </c>
      <c r="F205" s="995">
        <f>IF(AND(SUM(MAX(Data!$BV205:$BY205))=0,NOT(SUM(MAX(Data!$BV211:$BY211))=0)),Data!BY211,Data!BY205)</f>
        <v>2</v>
      </c>
      <c r="G205" s="1083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958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5"/>
    </row>
    <row r="206" spans="1:22" ht="15.75" customHeight="1">
      <c r="A206" s="1080" t="s">
        <v>180</v>
      </c>
      <c r="B206" s="1086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1000</v>
      </c>
      <c r="F206" s="995">
        <f>IF(AND(SUM(MAX(Data!$BV206:$BY206))=0,NOT(SUM(MAX(Data!$BV212:$BY212))=0)),Data!BY212,Data!BY206)</f>
        <v>1200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5"/>
    </row>
    <row r="207" spans="1:22" ht="15.75" customHeight="1">
      <c r="A207" s="1080" t="s">
        <v>182</v>
      </c>
      <c r="B207" s="1138"/>
      <c r="C207" s="1103" t="str">
        <f>IF(SUM(C205)=0,"",C205*C206)</f>
        <v/>
      </c>
      <c r="D207" s="1103" t="str">
        <f>IF(SUM(D205)=0,"",D205*D206)</f>
        <v/>
      </c>
      <c r="E207" s="1103">
        <f>IF(SUM(E205)=0,"",E205*E206)</f>
        <v>4000</v>
      </c>
      <c r="F207" s="1103">
        <f>IF(SUM(F205)=0,"",F205*F206)</f>
        <v>2400</v>
      </c>
      <c r="G207" s="1086"/>
      <c r="H207" s="962" t="str">
        <f>IF(SUM(H205)=0,"",H205*C206)</f>
        <v/>
      </c>
      <c r="I207" s="962" t="str">
        <f>IF(SUM(I205)=0,"",I205*D206)</f>
        <v/>
      </c>
      <c r="J207" s="962">
        <f>IF(SUM(J205)=0,"",J205*E206)</f>
        <v>5500</v>
      </c>
      <c r="K207" s="962">
        <f>IF(SUM(K205)=0,"",K205*F206)</f>
        <v>3600</v>
      </c>
      <c r="L207" s="1086"/>
      <c r="M207" s="1103" t="str">
        <f>IF(H207="","",SUM(H207)-SUM(C207))</f>
        <v/>
      </c>
      <c r="N207" s="1103" t="str">
        <f>IF(I207="","",SUM(I207)-SUM(D207))</f>
        <v/>
      </c>
      <c r="O207" s="1103">
        <f>IF(J207="","",SUM(J207)-SUM(E207))</f>
        <v>1500</v>
      </c>
      <c r="P207" s="1103">
        <f>IF(K207="","",SUM(K207)-SUM(F207))</f>
        <v>1200</v>
      </c>
      <c r="Q207" s="1112"/>
      <c r="R207" s="887"/>
      <c r="S207" s="1019"/>
      <c r="T207" s="1019"/>
      <c r="U207" s="1051">
        <v>207</v>
      </c>
      <c r="V207" s="465"/>
    </row>
    <row r="208" spans="1:22" ht="15.75" customHeight="1">
      <c r="A208" s="897" t="s">
        <v>240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8"/>
      <c r="I208" s="288"/>
      <c r="J208" s="288"/>
      <c r="K208" s="288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5"/>
    </row>
    <row r="209" spans="1:22" ht="15.75" customHeight="1">
      <c r="A209" s="1080" t="s">
        <v>180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5"/>
    </row>
    <row r="210" spans="1:22" ht="15.75" customHeight="1">
      <c r="A210" s="1080" t="s">
        <v>182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5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1</v>
      </c>
      <c r="G211" s="1083"/>
      <c r="H211" s="288"/>
      <c r="I211" s="288"/>
      <c r="J211" s="288"/>
      <c r="K211" s="288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5"/>
    </row>
    <row r="212" spans="1:22" ht="15.75" customHeight="1">
      <c r="A212" s="1080" t="s">
        <v>180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1200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5"/>
    </row>
    <row r="213" spans="1:22" ht="15.75" customHeight="1">
      <c r="A213" s="1080" t="s">
        <v>182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>
        <f>IF(SUM(F211)=0,"",F211*F212)</f>
        <v>1200</v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5"/>
    </row>
    <row r="214" spans="1:22" ht="15.75" customHeight="1">
      <c r="A214" s="1140" t="s">
        <v>242</v>
      </c>
      <c r="B214" s="1138"/>
      <c r="C214" s="1115" t="str">
        <f>IF(SUM(C54,C55)=0,"",SUM(C181,C202,C205,C208,C211)/SUM(C54,C55))</f>
        <v/>
      </c>
      <c r="D214" s="1115" t="str">
        <f>IF(SUM(D54,D55)=0,"",SUM(D181,D202,D205,D208,D211)/SUM(D54,D55))</f>
        <v/>
      </c>
      <c r="E214" s="1115">
        <f>IF(SUM(E54,E55)=0,"",SUM(E181,E202,E205,E208,E211)/SUM(E54,E55))</f>
        <v>0.3</v>
      </c>
      <c r="F214" s="1115">
        <f>IF(SUM(F54,F55)=0,"",SUM(F181,F202,F205,F208,F211)/SUM(F54,F55))</f>
        <v>0.21428571428571427</v>
      </c>
      <c r="G214" s="1086"/>
      <c r="H214" s="1115" t="str">
        <f>IF(H54+H55=0,"",SUM(H181,SUM(C181)*(H181=""),H202,SUM(C202)*(H202=""),H208,SUM(C208)*(H208=""),H211,SUM(C211)*(H211=""),H205)/(H54+H55))</f>
        <v/>
      </c>
      <c r="I214" s="1115" t="str">
        <f>IF(I54+I55=0,"",SUM(I181,SUM(D181)*(I181=""),I202,SUM(D202)*(I202=""),I208,SUM(D208)*(I208=""),I211,SUM(D211)*(I211=""),I205)/(I54+I55))</f>
        <v/>
      </c>
      <c r="J214" s="1115">
        <f>IF(J54+J55=0,"",SUM(J181,SUM(E181)*(J181=""),J202,SUM(E202)*(J202=""),J208,SUM(E208)*(J208=""),J211,SUM(E211)*(J211=""),J205)/(J54+J55))</f>
        <v>0.375</v>
      </c>
      <c r="K214" s="1115">
        <f>IF(K54+K55=0,"",SUM(K181,SUM(F181)*(K181=""),K202,SUM(F202)*(K202=""),K208,SUM(F208)*(K208=""),K211,SUM(F211)*(K211=""),K205)/(K54+K55))</f>
        <v>0.25</v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5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>
        <f>IF(Data!BX215="","",Data!BX215)</f>
        <v>10</v>
      </c>
      <c r="F215" s="995">
        <f>IF(Data!BY215="","",Data!BY215)</f>
        <v>10</v>
      </c>
      <c r="G215" s="1083"/>
      <c r="H215" s="288"/>
      <c r="I215" s="288"/>
      <c r="J215" s="288"/>
      <c r="K215" s="288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5"/>
    </row>
    <row r="216" spans="1:22" ht="15.75" customHeight="1">
      <c r="A216" s="1080" t="s">
        <v>180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>
        <f>IF(Data!BX216="","",Data!BX216)</f>
        <v>65</v>
      </c>
      <c r="F216" s="995">
        <f>IF(Data!BY216="","",Data!BY216)</f>
        <v>65</v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5"/>
    </row>
    <row r="217" spans="1:22" ht="15.75" customHeight="1">
      <c r="A217" s="1080" t="s">
        <v>182</v>
      </c>
      <c r="B217" s="1086"/>
      <c r="C217" s="1103" t="str">
        <f>IF(SUM(C215)=0,"",C215*C216)</f>
        <v/>
      </c>
      <c r="D217" s="1103" t="str">
        <f>IF(SUM(D215)=0,"",D215*D216)</f>
        <v/>
      </c>
      <c r="E217" s="1103">
        <f>IF(SUM(E215)=0,"",E215*E216)</f>
        <v>650</v>
      </c>
      <c r="F217" s="1103">
        <f>IF(SUM(F215)=0,"",F215*F216)</f>
        <v>650</v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5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5"/>
    </row>
    <row r="219" spans="1:22" ht="15.75" customHeight="1">
      <c r="A219" s="1080" t="s">
        <v>180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5"/>
    </row>
    <row r="220" spans="1:22" ht="15.75" customHeight="1">
      <c r="A220" s="1080" t="s">
        <v>182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5"/>
    </row>
    <row r="221" spans="1:22" ht="15.75" customHeight="1">
      <c r="A221" s="1142" t="str">
        <f>IF(Data!A221="","",Data!A221)</f>
        <v>Pig sales: no sold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5"/>
    </row>
    <row r="222" spans="1:22" ht="15.75" customHeight="1">
      <c r="A222" s="1080" t="s">
        <v>180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5"/>
    </row>
    <row r="223" spans="1:22" ht="15.75" customHeight="1">
      <c r="A223" s="1080" t="s">
        <v>182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5"/>
    </row>
    <row r="224" spans="1:22" ht="15.75" customHeight="1">
      <c r="A224" s="1142" t="str">
        <f>IF(Data!A224="","",Data!A224)</f>
        <v>Other: quantity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5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5"/>
    </row>
    <row r="226" spans="1:22" ht="15.75" customHeight="1">
      <c r="A226" s="1080" t="s">
        <v>182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5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5"/>
    </row>
    <row r="228" spans="1:22" ht="15.75" customHeight="1">
      <c r="A228" s="1142" t="str">
        <f>IF(Data!A228="","",Data!A228)</f>
        <v>Green cons - Season 1: no of months</v>
      </c>
      <c r="B228" s="1138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5"/>
    </row>
    <row r="229" spans="1:22" ht="15.75" customHeight="1">
      <c r="A229" s="1079" t="s">
        <v>250</v>
      </c>
      <c r="B229" s="1113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5"/>
    </row>
    <row r="230" spans="1:22" ht="15.75" customHeight="1">
      <c r="A230" s="1079" t="s">
        <v>251</v>
      </c>
      <c r="B230" s="1138"/>
      <c r="C230" s="1130" t="str">
        <f>IF(SUM(C228)=0,"",(C228/12)*C229)</f>
        <v/>
      </c>
      <c r="D230" s="1130" t="str">
        <f>IF(SUM(D228)=0,"",(D228/12)*D229)</f>
        <v/>
      </c>
      <c r="E230" s="1130" t="str">
        <f>IF(SUM(E228)=0,"",(E228/12)*E229)</f>
        <v/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5"/>
    </row>
    <row r="231" spans="1:22" ht="15.75" customHeight="1">
      <c r="A231" s="1142" t="str">
        <f>IF(Data!A231="","",Data!A231)</f>
        <v xml:space="preserve">Green beans 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5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5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5"/>
    </row>
    <row r="235" spans="1:22" ht="15.75" customHeight="1">
      <c r="A235" s="1079" t="s">
        <v>180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5"/>
    </row>
    <row r="236" spans="1:22" ht="15.75" customHeight="1">
      <c r="A236" s="1079" t="s">
        <v>182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5"/>
    </row>
    <row r="237" spans="1:22" ht="15.75" customHeight="1">
      <c r="A237" s="1142" t="str">
        <f>IF(Data!A237="","",Data!A237)</f>
        <v>Maize: kg produced</v>
      </c>
      <c r="B237" s="1086"/>
      <c r="C237" s="995" t="str">
        <f>IF(Data!BV237="","",Data!BV237)</f>
        <v/>
      </c>
      <c r="D237" s="995">
        <f>IF(Data!BW237="","",Data!BW237)</f>
        <v>50</v>
      </c>
      <c r="E237" s="995">
        <f>IF(Data!BX237="","",Data!BX237)</f>
        <v>200</v>
      </c>
      <c r="F237" s="995">
        <f>IF(Data!BY237="","",Data!BY237)</f>
        <v>350</v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5"/>
    </row>
    <row r="238" spans="1:22" ht="15.75" customHeight="1">
      <c r="A238" s="931" t="s">
        <v>255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5"/>
    </row>
    <row r="239" spans="1:22" ht="15.75" customHeight="1">
      <c r="A239" s="1079" t="s">
        <v>256</v>
      </c>
      <c r="B239" s="1086"/>
      <c r="C239" s="995" t="str">
        <f>IF(Data!BV239="","",Data!BV239)</f>
        <v/>
      </c>
      <c r="D239" s="995">
        <f>IF(Data!BW239="","",Data!BW239)</f>
        <v>0</v>
      </c>
      <c r="E239" s="995">
        <f>IF(Data!BX239="","",Data!BX239)</f>
        <v>100</v>
      </c>
      <c r="F239" s="995">
        <f>IF(Data!BY239="","",Data!BY239)</f>
        <v>150</v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>
        <f>IF(SUM(E239)&gt;0,(E237-J242-SUM(E242)*(J242=""))*'Exp factors'!E$23,"")</f>
        <v>0</v>
      </c>
      <c r="K239" s="958">
        <f>IF(SUM(F239)&gt;0,(F237-K242-SUM(F242)*(K242=""))*'Exp factors'!F$23,"")</f>
        <v>0</v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5"/>
    </row>
    <row r="240" spans="1:22" ht="15.75" customHeight="1">
      <c r="A240" s="1080" t="s">
        <v>180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>
        <f>IF(Data!BX240="","",Data!BX240)</f>
        <v>4.32</v>
      </c>
      <c r="F240" s="995">
        <f>IF(Data!BY240="","",Data!BY240)</f>
        <v>5.91</v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5"/>
    </row>
    <row r="241" spans="1:22" ht="15.75" customHeight="1">
      <c r="A241" s="1150" t="s">
        <v>182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432</v>
      </c>
      <c r="F241" s="1103">
        <f>IF(SUM(F239)=0,"",F239*F240)</f>
        <v>886.5</v>
      </c>
      <c r="G241" s="1084"/>
      <c r="H241" s="962" t="str">
        <f>IF(H239="","",H239*C240)</f>
        <v/>
      </c>
      <c r="I241" s="962" t="str">
        <f>IF(I239="","",I239*D240)</f>
        <v/>
      </c>
      <c r="J241" s="962">
        <f>IF(J239="","",J239*E240)</f>
        <v>0</v>
      </c>
      <c r="K241" s="962">
        <f>IF(K239="","",K239*F240)</f>
        <v>0</v>
      </c>
      <c r="L241" s="1084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-432</v>
      </c>
      <c r="P241" s="751">
        <f>IF(K241="","",SUM(K241)-SUM(F241))</f>
        <v>-886.5</v>
      </c>
      <c r="Q241" s="1112"/>
      <c r="R241" s="887"/>
      <c r="S241" s="1019"/>
      <c r="T241" s="1019"/>
      <c r="U241" s="1051">
        <v>241</v>
      </c>
      <c r="V241" s="465"/>
    </row>
    <row r="242" spans="1:22" s="1148" customFormat="1" ht="15.75" customHeight="1">
      <c r="A242" s="1080" t="s">
        <v>257</v>
      </c>
      <c r="B242" s="1138"/>
      <c r="C242" s="995" t="str">
        <f>IF(Data!BV242="","",Data!BV242)</f>
        <v/>
      </c>
      <c r="D242" s="995">
        <f>IF(Data!BW242="","",Data!BW242)</f>
        <v>0</v>
      </c>
      <c r="E242" s="995">
        <f>IF(Data!BX242="","",Data!BX242)</f>
        <v>20</v>
      </c>
      <c r="F242" s="995">
        <f>IF(Data!BY242="","",Data!BY242)</f>
        <v>50</v>
      </c>
      <c r="G242" s="1086"/>
      <c r="H242" s="288"/>
      <c r="I242" s="288"/>
      <c r="J242" s="288"/>
      <c r="K242" s="288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 t="str">
        <f>IF(C237="","",(C237-SUM(C239)-SUM(C242))*C238/C$46/365/$P$1)</f>
        <v/>
      </c>
      <c r="D243" s="1130">
        <f>IF(D237="","",(D237-SUM(D239)-SUM(D242))*D238/D$46/365/$P$1)</f>
        <v>3.9430479452054794E-2</v>
      </c>
      <c r="E243" s="1130">
        <f>IF(E237="","",(E237-SUM(E239)-SUM(E242))*E238/E$46/365/$P$1)</f>
        <v>6.3088767123287662E-2</v>
      </c>
      <c r="F243" s="1130">
        <f>IF(F237="","",(F237-SUM(F239)-SUM(F242))*F238/F$46/365/$P$1)</f>
        <v>0.11829143835616435</v>
      </c>
      <c r="G243" s="1095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0.14194972602739725</v>
      </c>
      <c r="K243" s="754">
        <f>IF(K239="","",(F237-K239-K242-SUM(F242)*(K242=""))*F238/K$46/365/$P$1)</f>
        <v>0.23658287671232869</v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7.8860958904109588E-2</v>
      </c>
      <c r="P243" s="1131">
        <f>IF(K243="","",SUM(K243)-SUM(F243))</f>
        <v>0.11829143835616435</v>
      </c>
      <c r="Q243" s="1112"/>
      <c r="R243" s="1050"/>
      <c r="S243" s="1012"/>
      <c r="T243" s="1012"/>
      <c r="U243" s="1051">
        <v>243</v>
      </c>
      <c r="V243" s="465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5"/>
    </row>
    <row r="245" spans="1:22" ht="15.75" customHeight="1">
      <c r="A245" s="931" t="s">
        <v>255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5"/>
    </row>
    <row r="246" spans="1:22" ht="15.75" customHeight="1">
      <c r="A246" s="1079" t="s">
        <v>256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5"/>
    </row>
    <row r="247" spans="1:22" ht="15.75" customHeight="1">
      <c r="A247" s="1080" t="s">
        <v>180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5"/>
    </row>
    <row r="248" spans="1:22" ht="15.75" customHeight="1">
      <c r="A248" s="1080" t="s">
        <v>182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5"/>
    </row>
    <row r="249" spans="1:22" ht="15.75" customHeight="1">
      <c r="A249" s="1080" t="s">
        <v>257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8"/>
      <c r="I249" s="288"/>
      <c r="J249" s="288"/>
      <c r="K249" s="288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5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5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5"/>
    </row>
    <row r="252" spans="1:22" ht="15.75" customHeight="1">
      <c r="A252" s="931" t="s">
        <v>255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5"/>
    </row>
    <row r="253" spans="1:22" ht="15.75" customHeight="1">
      <c r="A253" s="1079" t="s">
        <v>256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5"/>
    </row>
    <row r="254" spans="1:22" ht="15.75" customHeight="1">
      <c r="A254" s="1080" t="s">
        <v>180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5"/>
    </row>
    <row r="255" spans="1:22" ht="15.75" customHeight="1">
      <c r="A255" s="1080" t="s">
        <v>182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5"/>
    </row>
    <row r="256" spans="1:22" ht="15.75" customHeight="1">
      <c r="A256" s="1080" t="s">
        <v>257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8"/>
      <c r="I256" s="288"/>
      <c r="J256" s="288"/>
      <c r="K256" s="288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5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5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5"/>
    </row>
    <row r="259" spans="1:22" ht="15.75" customHeight="1">
      <c r="A259" s="931" t="s">
        <v>255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5"/>
    </row>
    <row r="260" spans="1:22" ht="15.75" customHeight="1">
      <c r="A260" s="1079" t="s">
        <v>256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5"/>
    </row>
    <row r="261" spans="1:22" ht="15.75" customHeight="1">
      <c r="A261" s="1080" t="s">
        <v>180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5"/>
    </row>
    <row r="262" spans="1:22" ht="15.75" customHeight="1">
      <c r="A262" s="1080" t="s">
        <v>182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5"/>
    </row>
    <row r="263" spans="1:22" ht="15.75" customHeight="1">
      <c r="A263" s="1080" t="s">
        <v>257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8"/>
      <c r="I263" s="288"/>
      <c r="J263" s="288"/>
      <c r="K263" s="288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5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5"/>
    </row>
    <row r="265" spans="1:22" ht="15.75" customHeight="1">
      <c r="A265" s="1142" t="str">
        <f>IF(Data!A265="","",Data!A265)</f>
        <v>Cowpeas: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5"/>
    </row>
    <row r="266" spans="1:22" ht="15.75" customHeight="1">
      <c r="A266" s="931" t="s">
        <v>255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5"/>
    </row>
    <row r="267" spans="1:22" ht="15.75" customHeight="1">
      <c r="A267" s="1079" t="s">
        <v>256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5"/>
    </row>
    <row r="268" spans="1:22" ht="15.75" customHeight="1">
      <c r="A268" s="1080" t="s">
        <v>180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5"/>
    </row>
    <row r="269" spans="1:22" ht="15.75" customHeight="1">
      <c r="A269" s="1080" t="s">
        <v>182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5"/>
    </row>
    <row r="270" spans="1:22" ht="15.75" customHeight="1">
      <c r="A270" s="1080" t="s">
        <v>257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8"/>
      <c r="I270" s="288"/>
      <c r="J270" s="288"/>
      <c r="K270" s="288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5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5"/>
    </row>
    <row r="272" spans="1:22" ht="15.75" customHeight="1">
      <c r="A272" s="1142" t="str">
        <f>IF(Data!A272="","",Data!A272)</f>
        <v>Beans: kg produced</v>
      </c>
      <c r="B272" s="1110"/>
      <c r="C272" s="995" t="str">
        <f>IF(Data!BV272="","",Data!BV272)</f>
        <v/>
      </c>
      <c r="D272" s="995">
        <f>IF(Data!BW272="","",Data!BW272)</f>
        <v>40</v>
      </c>
      <c r="E272" s="995">
        <f>IF(Data!BX272="","",Data!BX272)</f>
        <v>100</v>
      </c>
      <c r="F272" s="995">
        <f>IF(Data!BY272="","",Data!BY272)</f>
        <v>350</v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5"/>
    </row>
    <row r="273" spans="1:22" ht="15.75" customHeight="1">
      <c r="A273" s="931" t="s">
        <v>255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5"/>
    </row>
    <row r="274" spans="1:22" s="1152" customFormat="1" ht="15.75" customHeight="1">
      <c r="A274" s="1079" t="s">
        <v>256</v>
      </c>
      <c r="B274" s="1110"/>
      <c r="C274" s="995" t="str">
        <f>IF(Data!BV274="","",Data!BV274)</f>
        <v/>
      </c>
      <c r="D274" s="995">
        <f>IF(Data!BW274="","",Data!BW274)</f>
        <v>0</v>
      </c>
      <c r="E274" s="995">
        <f>IF(Data!BX274="","",Data!BX274)</f>
        <v>5</v>
      </c>
      <c r="F274" s="995">
        <f>IF(Data!BY274="","",Data!BY274)</f>
        <v>100</v>
      </c>
      <c r="G274" s="1083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>
        <f>IF(SUM(E274)&gt;0,MAX(E274,(E272-J277-SUM(E277)*(J277=""))*'Exp factors'!E$25),"")</f>
        <v>50</v>
      </c>
      <c r="K274" s="958">
        <f>IF(SUM(F274)&gt;0,MAX(F274,(F272-K277-SUM(F277)*(K277=""))*'Exp factors'!F$25),"")</f>
        <v>175</v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180</v>
      </c>
      <c r="B275" s="1110"/>
      <c r="C275" s="995" t="str">
        <f>IF(Data!BV275="","",Data!BV275)</f>
        <v/>
      </c>
      <c r="D275" s="995">
        <f>IF(Data!BW275="","",Data!BW275)</f>
        <v>0</v>
      </c>
      <c r="E275" s="995">
        <f>IF(Data!BX275="","",Data!BX275)</f>
        <v>18</v>
      </c>
      <c r="F275" s="995">
        <f>IF(Data!BY275="","",Data!BY275)</f>
        <v>20</v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182</v>
      </c>
      <c r="B276" s="1086"/>
      <c r="C276" s="1103" t="str">
        <f>IF(SUM(C274)=0,"",C274*C275)</f>
        <v/>
      </c>
      <c r="D276" s="1103" t="str">
        <f>IF(SUM(D274)=0,"",D274*D275)</f>
        <v/>
      </c>
      <c r="E276" s="1103">
        <f>IF(SUM(E274)=0,"",E274*E275)</f>
        <v>90</v>
      </c>
      <c r="F276" s="1103">
        <f>IF(SUM(F274)=0,"",F274*F275)</f>
        <v>2000</v>
      </c>
      <c r="G276" s="1086"/>
      <c r="H276" s="962" t="str">
        <f>IF(H274="","",H274*C275)</f>
        <v/>
      </c>
      <c r="I276" s="962" t="str">
        <f>IF(I274="","",I274*D275)</f>
        <v/>
      </c>
      <c r="J276" s="962">
        <f>IF(J274="","",J274*E275)</f>
        <v>900</v>
      </c>
      <c r="K276" s="962">
        <f>IF(K274="","",K274*F275)</f>
        <v>3500</v>
      </c>
      <c r="L276" s="1086"/>
      <c r="M276" s="1103" t="str">
        <f>IF(H276="","",SUM(H276)-SUM(C276))</f>
        <v/>
      </c>
      <c r="N276" s="1103" t="str">
        <f>IF(I276="","",SUM(I276)-SUM(D276))</f>
        <v/>
      </c>
      <c r="O276" s="1103">
        <f>IF(J276="","",SUM(J276)-SUM(E276))</f>
        <v>810</v>
      </c>
      <c r="P276" s="1103">
        <f>IF(K276="","",SUM(K276)-SUM(F276))</f>
        <v>1500</v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257</v>
      </c>
      <c r="B277" s="1110"/>
      <c r="C277" s="995" t="str">
        <f>IF(Data!BV277="","",Data!BV277)</f>
        <v/>
      </c>
      <c r="D277" s="995" t="str">
        <f>IF(Data!BW277="","",Data!BW277)</f>
        <v/>
      </c>
      <c r="E277" s="995">
        <f>IF(Data!BX277="","",Data!BX277)</f>
        <v>0</v>
      </c>
      <c r="F277" s="995">
        <f>IF(Data!BY277="","",Data!BY277)</f>
        <v>0</v>
      </c>
      <c r="G277" s="1086"/>
      <c r="H277" s="288"/>
      <c r="I277" s="288"/>
      <c r="J277" s="288"/>
      <c r="K277" s="288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5"/>
    </row>
    <row r="278" spans="1:22" ht="15.75" customHeight="1">
      <c r="A278" s="1104" t="s">
        <v>251</v>
      </c>
      <c r="B278" s="1086"/>
      <c r="C278" s="1130" t="str">
        <f>IF(C272="","",(C272-SUM(C274)-SUM(C277))*C273/C$46/365/$P$1)</f>
        <v/>
      </c>
      <c r="D278" s="1130">
        <f>IF(D272="","",(D272-SUM(D274)-SUM(D277))*D273/D$46/365/$P$1)</f>
        <v>2.9458804483188047E-2</v>
      </c>
      <c r="E278" s="1130">
        <f>IF(E272="","",(E272-SUM(E274)-SUM(E277))*E273/E$46/365/$P$1)</f>
        <v>6.9964660647571605E-2</v>
      </c>
      <c r="F278" s="1130">
        <f>IF(F272="","",(F272-SUM(F274)-SUM(F277))*F273/F$46/365/$P$1)</f>
        <v>0.18411752801992529</v>
      </c>
      <c r="G278" s="1095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3.6823505603985056E-2</v>
      </c>
      <c r="K278" s="754">
        <f>IF(K274="","",(F272-K274-K277-SUM(F277)*(K277=""))*F273/K$46/365/$P$1)</f>
        <v>0.12888226961394772</v>
      </c>
      <c r="L278" s="1095"/>
      <c r="M278" s="1131" t="str">
        <f>IF(H278="","",SUM(H278)-SUM(C278))</f>
        <v/>
      </c>
      <c r="N278" s="1131" t="str">
        <f>IF(I278="","",SUM(I278)-SUM(D278))</f>
        <v/>
      </c>
      <c r="O278" s="1131">
        <f>IF(J278="","",SUM(J278)-SUM(E278))</f>
        <v>-3.314115504358655E-2</v>
      </c>
      <c r="P278" s="1131">
        <f>IF(K278="","",SUM(K278)-SUM(F278))</f>
        <v>-5.5235258405977566E-2</v>
      </c>
      <c r="Q278" s="1112"/>
      <c r="R278" s="1050"/>
      <c r="S278" s="1012"/>
      <c r="T278" s="1012"/>
      <c r="U278" s="1051">
        <v>278</v>
      </c>
      <c r="V278" s="465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5"/>
    </row>
    <row r="280" spans="1:22" ht="15.75" customHeight="1">
      <c r="A280" s="931" t="s">
        <v>255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5"/>
    </row>
    <row r="281" spans="1:22" ht="15.75" customHeight="1">
      <c r="A281" s="1079" t="s">
        <v>256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5"/>
    </row>
    <row r="282" spans="1:22" ht="15.75" customHeight="1">
      <c r="A282" s="1080" t="s">
        <v>180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5"/>
    </row>
    <row r="283" spans="1:22" ht="15.75" customHeight="1">
      <c r="A283" s="1080" t="s">
        <v>182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5"/>
    </row>
    <row r="284" spans="1:22" ht="15.75" customHeight="1">
      <c r="A284" s="1080" t="s">
        <v>257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8"/>
      <c r="I284" s="288"/>
      <c r="J284" s="288"/>
      <c r="K284" s="288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5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Finger millet: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5"/>
    </row>
    <row r="287" spans="1:22" ht="15.75" customHeight="1">
      <c r="A287" s="931" t="s">
        <v>255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5"/>
    </row>
    <row r="288" spans="1:22" ht="15.75" customHeight="1">
      <c r="A288" s="1079" t="s">
        <v>256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5"/>
    </row>
    <row r="289" spans="1:22" ht="15.75" customHeight="1">
      <c r="A289" s="1080" t="s">
        <v>180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5"/>
    </row>
    <row r="290" spans="1:22" ht="15.75" customHeight="1">
      <c r="A290" s="1080" t="s">
        <v>182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5"/>
    </row>
    <row r="291" spans="1:22" ht="15.75" customHeight="1">
      <c r="A291" s="1080" t="s">
        <v>257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8"/>
      <c r="I291" s="288"/>
      <c r="J291" s="288"/>
      <c r="K291" s="288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5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5"/>
    </row>
    <row r="294" spans="1:22" ht="15.75" customHeight="1">
      <c r="A294" s="931" t="s">
        <v>255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5"/>
    </row>
    <row r="295" spans="1:22" ht="15.75" customHeight="1">
      <c r="A295" s="1079" t="s">
        <v>256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5"/>
    </row>
    <row r="296" spans="1:22" ht="15.75" customHeight="1">
      <c r="A296" s="1080" t="s">
        <v>180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5"/>
    </row>
    <row r="297" spans="1:22" ht="15.75" customHeight="1">
      <c r="A297" s="1080" t="s">
        <v>182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5"/>
    </row>
    <row r="298" spans="1:22" ht="15.75" customHeight="1">
      <c r="A298" s="1080" t="s">
        <v>257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8"/>
      <c r="I298" s="288"/>
      <c r="J298" s="288"/>
      <c r="K298" s="288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5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5"/>
    </row>
    <row r="301" spans="1:22" ht="15.75" customHeight="1">
      <c r="A301" s="931" t="s">
        <v>267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5"/>
    </row>
    <row r="302" spans="1:22" ht="15.75" customHeight="1">
      <c r="A302" s="931" t="s">
        <v>268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5"/>
    </row>
    <row r="303" spans="1:22" ht="15.75" customHeight="1">
      <c r="A303" s="1153" t="s">
        <v>269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5"/>
    </row>
    <row r="304" spans="1:22" ht="15.75" customHeight="1">
      <c r="A304" s="931" t="s">
        <v>255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5"/>
    </row>
    <row r="305" spans="1:22" ht="15.75" customHeight="1">
      <c r="A305" s="1079" t="s">
        <v>256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5"/>
    </row>
    <row r="306" spans="1:22" ht="15.75" customHeight="1">
      <c r="A306" s="1080" t="s">
        <v>180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5"/>
    </row>
    <row r="307" spans="1:22" ht="15.75" customHeight="1">
      <c r="A307" s="1080" t="s">
        <v>182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5"/>
    </row>
    <row r="308" spans="1:22" s="1148" customFormat="1" ht="15.75" customHeight="1">
      <c r="A308" s="1080" t="s">
        <v>257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8"/>
      <c r="I308" s="288"/>
      <c r="J308" s="288"/>
      <c r="K308" s="288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Water melon: no. local meas</v>
      </c>
      <c r="B310" s="1109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267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268</v>
      </c>
      <c r="B312" s="1155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5"/>
    </row>
    <row r="313" spans="1:22" ht="15.75" customHeight="1">
      <c r="A313" s="931" t="s">
        <v>269</v>
      </c>
      <c r="B313" s="1083"/>
      <c r="C313" s="1126" t="str">
        <f>IF(C310="","",C310*C312)</f>
        <v/>
      </c>
      <c r="D313" s="1126" t="str">
        <f>IF(D310="","",D310*D312)</f>
        <v/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5"/>
    </row>
    <row r="314" spans="1:22" ht="15.75" customHeight="1">
      <c r="A314" s="931" t="s">
        <v>255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5"/>
    </row>
    <row r="315" spans="1:22" ht="15.75" customHeight="1">
      <c r="A315" s="1079" t="s">
        <v>256</v>
      </c>
      <c r="B315" s="1110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5"/>
    </row>
    <row r="316" spans="1:22" ht="15.75" customHeight="1">
      <c r="A316" s="1080" t="s">
        <v>180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5"/>
    </row>
    <row r="317" spans="1:22" ht="15.75" customHeight="1">
      <c r="A317" s="1080" t="s">
        <v>182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5"/>
    </row>
    <row r="318" spans="1:22" ht="15.75" customHeight="1">
      <c r="A318" s="1080" t="s">
        <v>257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8"/>
      <c r="I318" s="288"/>
      <c r="J318" s="288"/>
      <c r="K318" s="288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5"/>
    </row>
    <row r="319" spans="1:22" ht="15.75" customHeight="1">
      <c r="A319" s="1104" t="s">
        <v>251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5"/>
    </row>
    <row r="320" spans="1:22" ht="15.75" customHeight="1">
      <c r="A320" s="1142" t="str">
        <f>IF(Data!A320="","",Data!A320)</f>
        <v>Other melons: no. local meas</v>
      </c>
      <c r="B320" s="1086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5"/>
    </row>
    <row r="321" spans="1:22" ht="15.75" customHeight="1">
      <c r="A321" s="931" t="s">
        <v>267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5"/>
    </row>
    <row r="322" spans="1:22" ht="15.75" customHeight="1">
      <c r="A322" s="931" t="s">
        <v>268</v>
      </c>
      <c r="B322" s="1086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5"/>
    </row>
    <row r="323" spans="1:22" ht="15.75" customHeight="1">
      <c r="A323" s="931" t="s">
        <v>269</v>
      </c>
      <c r="B323" s="1086"/>
      <c r="C323" s="1126" t="str">
        <f>IF(C320="","",C320*C322)</f>
        <v/>
      </c>
      <c r="D323" s="1126" t="str">
        <f>IF(D320="","",D320*D322)</f>
        <v/>
      </c>
      <c r="E323" s="1126" t="str">
        <f>IF(E320="","",E320*E322)</f>
        <v/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5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5"/>
    </row>
    <row r="325" spans="1:22" ht="15.75" customHeight="1">
      <c r="A325" s="1079" t="s">
        <v>256</v>
      </c>
      <c r="B325" s="1086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5"/>
    </row>
    <row r="326" spans="1:22" ht="15.75" customHeight="1">
      <c r="A326" s="1080" t="s">
        <v>180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5"/>
    </row>
    <row r="327" spans="1:22" ht="15.75" customHeight="1">
      <c r="A327" s="1080" t="s">
        <v>182</v>
      </c>
      <c r="B327" s="932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5"/>
    </row>
    <row r="328" spans="1:22" ht="15.75" customHeight="1">
      <c r="A328" s="1080" t="s">
        <v>257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8"/>
      <c r="I328" s="288"/>
      <c r="J328" s="288"/>
      <c r="K328" s="288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5"/>
    </row>
    <row r="329" spans="1:22" ht="15.75" customHeight="1">
      <c r="A329" s="1104" t="s">
        <v>251</v>
      </c>
      <c r="B329" s="1086"/>
      <c r="C329" s="1130" t="str">
        <f>IF(C323="","",(C323-SUM(C325)-SUM(C328))*C324/C$46/365/$P$1)</f>
        <v/>
      </c>
      <c r="D329" s="1130" t="str">
        <f>IF(D323="","",(D323-SUM(D325)-SUM(D328))*D324/D$46/365/$P$1)</f>
        <v/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5"/>
    </row>
    <row r="330" spans="1:22" s="1152" customFormat="1" ht="15.75" customHeight="1">
      <c r="A330" s="1142" t="str">
        <f>IF(Data!A330="","",Data!A330)</f>
        <v>Other root crops: no. local meas( Potatoes)</v>
      </c>
      <c r="B330" s="932"/>
      <c r="C330" s="995" t="str">
        <f>IF(Data!BV330="","",Data!BV330)</f>
        <v/>
      </c>
      <c r="D330" s="995">
        <f>IF(Data!BW330="","",Data!BW330)</f>
        <v>25</v>
      </c>
      <c r="E330" s="995">
        <f>IF(Data!BX330="","",Data!BX330)</f>
        <v>40</v>
      </c>
      <c r="F330" s="995">
        <f>IF(Data!BY330="","",Data!BY330)</f>
        <v>40</v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267</v>
      </c>
      <c r="B331" s="1086"/>
      <c r="C331" s="995" t="str">
        <f>IF(Data!BV331="","",Data!BV331)</f>
        <v/>
      </c>
      <c r="D331" s="995" t="str">
        <f>IF(Data!BW331="","",Data!BW331)</f>
        <v>bag</v>
      </c>
      <c r="E331" s="995" t="str">
        <f>IF(Data!BX331="","",Data!BX331)</f>
        <v>bag</v>
      </c>
      <c r="F331" s="995" t="str">
        <f>IF(Data!BY331="","",Data!BY331)</f>
        <v>bag</v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5"/>
    </row>
    <row r="332" spans="1:22" s="1152" customFormat="1" ht="15.75" customHeight="1">
      <c r="A332" s="1156" t="s">
        <v>268</v>
      </c>
      <c r="B332" s="1086"/>
      <c r="C332" s="995" t="str">
        <f>IF(Data!BV332="","",Data!BV332)</f>
        <v/>
      </c>
      <c r="D332" s="995">
        <f>IF(Data!BW332="","",Data!BW332)</f>
        <v>10</v>
      </c>
      <c r="E332" s="995">
        <f>IF(Data!BX332="","",Data!BX332)</f>
        <v>10</v>
      </c>
      <c r="F332" s="995">
        <f>IF(Data!BY332="","",Data!BY332)</f>
        <v>10</v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269</v>
      </c>
      <c r="B333" s="932"/>
      <c r="C333" s="1126" t="str">
        <f>IF(C330="","",C330*C332)</f>
        <v/>
      </c>
      <c r="D333" s="1126">
        <f>IF(D330="","",D330*D332)</f>
        <v>250</v>
      </c>
      <c r="E333" s="1126">
        <f>IF(E330="","",E330*E332)</f>
        <v>400</v>
      </c>
      <c r="F333" s="1126">
        <f>IF(F330="","",F330*F332)</f>
        <v>400</v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5"/>
    </row>
    <row r="334" spans="1:22" ht="15.75" customHeight="1">
      <c r="A334" s="931" t="s">
        <v>255</v>
      </c>
      <c r="B334" s="1086"/>
      <c r="C334" s="995" t="str">
        <f>IF(Data!BV334="","",Data!BV334)</f>
        <v/>
      </c>
      <c r="D334" s="995">
        <f>IF(Data!BW334="","",Data!BW334)</f>
        <v>3140</v>
      </c>
      <c r="E334" s="995">
        <f>IF(Data!BX334="","",Data!BX334)</f>
        <v>3140</v>
      </c>
      <c r="F334" s="995">
        <f>IF(Data!BY334="","",Data!BY334)</f>
        <v>3140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5"/>
    </row>
    <row r="335" spans="1:22" ht="15.75" customHeight="1">
      <c r="A335" s="1079" t="s">
        <v>256</v>
      </c>
      <c r="B335" s="1083"/>
      <c r="C335" s="995" t="str">
        <f>IF(Data!BV335="","",Data!BV335)</f>
        <v/>
      </c>
      <c r="D335" s="995">
        <f>IF(Data!BW335="","",Data!BW335)</f>
        <v>0</v>
      </c>
      <c r="E335" s="995">
        <f>IF(Data!BX335="","",Data!BX335)</f>
        <v>10</v>
      </c>
      <c r="F335" s="995">
        <f>IF(Data!BY335="","",Data!BY335)</f>
        <v>20</v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>
        <f>IF(SUM(E335)&gt;0,(E333-J338-SUM(E338)*(J338=""))*'Exp factors'!E$23,"")</f>
        <v>0</v>
      </c>
      <c r="K335" s="958">
        <f>IF(SUM(F335)&gt;0,(F333-K338-SUM(F338)*(K338=""))*'Exp factors'!F$23,"")</f>
        <v>0</v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5"/>
    </row>
    <row r="336" spans="1:22" ht="15.75" customHeight="1">
      <c r="A336" s="1080" t="s">
        <v>180</v>
      </c>
      <c r="B336" s="1157"/>
      <c r="C336" s="995" t="str">
        <f>IF(Data!BV336="","",Data!BV336)</f>
        <v/>
      </c>
      <c r="D336" s="995" t="str">
        <f>IF(Data!BW336="","",Data!BW336)</f>
        <v/>
      </c>
      <c r="E336" s="995">
        <f>IF(Data!BX336="","",Data!BX336)</f>
        <v>5</v>
      </c>
      <c r="F336" s="995">
        <f>IF(Data!BY336="","",Data!BY336)</f>
        <v>6</v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5"/>
    </row>
    <row r="337" spans="1:22" ht="15.75" customHeight="1">
      <c r="A337" s="1080" t="s">
        <v>182</v>
      </c>
      <c r="B337" s="1158"/>
      <c r="C337" s="1103" t="str">
        <f>IF(SUM(C335)=0,"",C335*C336)</f>
        <v/>
      </c>
      <c r="D337" s="1103" t="str">
        <f>IF(SUM(D335)=0,"",D335*D336)</f>
        <v/>
      </c>
      <c r="E337" s="1103">
        <f>IF(SUM(E335)=0,"",E335*E336)</f>
        <v>50</v>
      </c>
      <c r="F337" s="1103">
        <f>IF(SUM(F335)=0,"",F335*F336)</f>
        <v>120</v>
      </c>
      <c r="G337" s="1149"/>
      <c r="H337" s="962" t="str">
        <f>IF(H335="","",H335*C336)</f>
        <v/>
      </c>
      <c r="I337" s="962" t="str">
        <f>IF(I335="","",I335*D336)</f>
        <v/>
      </c>
      <c r="J337" s="962">
        <f>IF(J335="","",J335*E336)</f>
        <v>0</v>
      </c>
      <c r="K337" s="962">
        <f>IF(K335="","",K335*F336)</f>
        <v>0</v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>
        <f>IF(J337="","",SUM(J337)-SUM(E337))</f>
        <v>-50</v>
      </c>
      <c r="P337" s="1103">
        <f>IF(K337="","",SUM(K337)-SUM(F337))</f>
        <v>-120</v>
      </c>
      <c r="Q337" s="1112"/>
      <c r="R337" s="887"/>
      <c r="S337" s="1019"/>
      <c r="T337" s="1019"/>
      <c r="U337" s="1051">
        <v>337</v>
      </c>
      <c r="V337" s="465"/>
    </row>
    <row r="338" spans="1:22" ht="15.75" customHeight="1">
      <c r="A338" s="1080" t="s">
        <v>257</v>
      </c>
      <c r="B338" s="1159"/>
      <c r="C338" s="995" t="str">
        <f>IF(Data!BV338="","",Data!BV338)</f>
        <v/>
      </c>
      <c r="D338" s="995">
        <f>IF(Data!BW338="","",Data!BW338)</f>
        <v>0</v>
      </c>
      <c r="E338" s="995">
        <f>IF(Data!BX338="","",Data!BX338)</f>
        <v>0</v>
      </c>
      <c r="F338" s="995">
        <f>IF(Data!BY338="","",Data!BY338)</f>
        <v>24</v>
      </c>
      <c r="G338" s="1149"/>
      <c r="H338" s="288"/>
      <c r="I338" s="288"/>
      <c r="J338" s="288"/>
      <c r="K338" s="288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5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4.0732669157326686E-2</v>
      </c>
      <c r="E339" s="1130">
        <f>IF(E333="","",(E333-SUM(E335)-SUM(E338))*E334/E$46/365/$P$1)</f>
        <v>6.354296388542964E-2</v>
      </c>
      <c r="F339" s="1130">
        <f>IF(F333="","",(F333-SUM(F335)-SUM(F338))*F334/F$46/365/$P$1)</f>
        <v>5.8003320880033203E-2</v>
      </c>
      <c r="G339" s="1105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6.5172270651722708E-2</v>
      </c>
      <c r="K339" s="754">
        <f>IF(K335="","",(F333-K335-K338-SUM(F338)*(K338=""))*F334/K$46/365/$P$1)</f>
        <v>6.1261934412619352E-2</v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>
        <f>IF(J339="","",SUM(J339)-SUM(E339))</f>
        <v>1.6293067662930677E-3</v>
      </c>
      <c r="P339" s="1131">
        <f>IF(K339="","",SUM(K339)-SUM(F339))</f>
        <v>3.2586135325861493E-3</v>
      </c>
      <c r="Q339" s="1112"/>
      <c r="R339" s="1050"/>
      <c r="S339" s="1012"/>
      <c r="T339" s="1012"/>
      <c r="U339" s="1051">
        <v>339</v>
      </c>
      <c r="V339" s="465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267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5"/>
    </row>
    <row r="342" spans="1:22" s="1152" customFormat="1" ht="15.75" customHeight="1">
      <c r="A342" s="931" t="s">
        <v>268</v>
      </c>
      <c r="B342" s="1159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269</v>
      </c>
      <c r="B343" s="1159"/>
      <c r="C343" s="1126" t="str">
        <f>IF(C340="","",C340*C342)</f>
        <v/>
      </c>
      <c r="D343" s="1126" t="str">
        <f>IF(D340="","",D340*D342)</f>
        <v/>
      </c>
      <c r="E343" s="1126" t="str">
        <f>IF(E340="","",E340*E342)</f>
        <v/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5"/>
    </row>
    <row r="344" spans="1:22" ht="15.75" customHeight="1">
      <c r="A344" s="931" t="s">
        <v>255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5"/>
    </row>
    <row r="345" spans="1:22" ht="15.75" customHeight="1">
      <c r="A345" s="1079" t="s">
        <v>256</v>
      </c>
      <c r="B345" s="1158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5"/>
    </row>
    <row r="346" spans="1:22" ht="15.75" customHeight="1">
      <c r="A346" s="1080" t="s">
        <v>180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5"/>
    </row>
    <row r="347" spans="1:22" ht="15.75" customHeight="1">
      <c r="A347" s="1080" t="s">
        <v>182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5"/>
    </row>
    <row r="348" spans="1:22" ht="15.75" customHeight="1">
      <c r="A348" s="1080" t="s">
        <v>257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8"/>
      <c r="I348" s="288"/>
      <c r="J348" s="288"/>
      <c r="K348" s="288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5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 t="str">
        <f>IF(D343="","",(D343-SUM(D345)-SUM(D348))*D344/D$46/365/$P$1)</f>
        <v/>
      </c>
      <c r="E349" s="1130" t="str">
        <f>IF(E343="","",(E343-SUM(E345)-SUM(E348))*E344/E$46/365/$P$1)</f>
        <v/>
      </c>
      <c r="F349" s="1130" t="str">
        <f>IF(F343="","",(F343-SUM(F345)-SUM(F348))*F344/F$46/365/$P$1)</f>
        <v/>
      </c>
      <c r="G349" s="1095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5"/>
    </row>
    <row r="350" spans="1:22" s="1148" customFormat="1" ht="15.75" customHeight="1">
      <c r="A350" s="1142" t="str">
        <f>IF(Data!A350="","",Data!A350)</f>
        <v>Roundnuts (bambara): no. local meas</v>
      </c>
      <c r="B350" s="1083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267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5"/>
    </row>
    <row r="352" spans="1:22" s="1152" customFormat="1" ht="15.75" customHeight="1">
      <c r="A352" s="931" t="s">
        <v>268</v>
      </c>
      <c r="B352" s="1086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269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5"/>
    </row>
    <row r="354" spans="1:22" ht="15.75" customHeight="1">
      <c r="A354" s="931" t="s">
        <v>255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5"/>
    </row>
    <row r="355" spans="1:22" ht="15.75" customHeight="1">
      <c r="A355" s="1079" t="s">
        <v>256</v>
      </c>
      <c r="B355" s="1083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5"/>
    </row>
    <row r="356" spans="1:22" ht="15.75" customHeight="1">
      <c r="A356" s="1080" t="s">
        <v>180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5"/>
    </row>
    <row r="357" spans="1:22" ht="15.75" customHeight="1">
      <c r="A357" s="1080" t="s">
        <v>182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5"/>
    </row>
    <row r="358" spans="1:22" ht="15.75" customHeight="1">
      <c r="A358" s="1080" t="s">
        <v>257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8"/>
      <c r="I358" s="288"/>
      <c r="J358" s="288"/>
      <c r="K358" s="288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5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5"/>
    </row>
    <row r="360" spans="1:22" s="1152" customFormat="1" ht="15.75" customHeight="1">
      <c r="A360" s="1142" t="str">
        <f>IF(Data!A360="","",Data!A360)</f>
        <v>Amadumbe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274</v>
      </c>
      <c r="B361" s="1083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267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5"/>
    </row>
    <row r="363" spans="1:22" ht="15.75" customHeight="1">
      <c r="A363" s="931" t="s">
        <v>268</v>
      </c>
      <c r="B363" s="1105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5"/>
    </row>
    <row r="364" spans="1:22" ht="15.75" customHeight="1">
      <c r="A364" s="931" t="s">
        <v>269</v>
      </c>
      <c r="B364" s="1086"/>
      <c r="C364" s="1126" t="str">
        <f>IF(C361="","",C361*C363)</f>
        <v/>
      </c>
      <c r="D364" s="1126" t="str">
        <f>IF(D361="","",D361*D363)</f>
        <v/>
      </c>
      <c r="E364" s="1126" t="str">
        <f>IF(E361="","",E361*E363)</f>
        <v/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5"/>
    </row>
    <row r="365" spans="1:22" ht="15.75" customHeight="1">
      <c r="A365" s="931" t="s">
        <v>255</v>
      </c>
      <c r="B365" s="1083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5"/>
    </row>
    <row r="366" spans="1:22" ht="15.75" customHeight="1">
      <c r="A366" s="1079" t="s">
        <v>256</v>
      </c>
      <c r="B366" s="1158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83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5"/>
    </row>
    <row r="367" spans="1:22" ht="15.75" customHeight="1">
      <c r="A367" s="1080" t="s">
        <v>180</v>
      </c>
      <c r="B367" s="1086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5"/>
    </row>
    <row r="368" spans="1:22" ht="15.75" customHeight="1">
      <c r="A368" s="1080" t="s">
        <v>182</v>
      </c>
      <c r="B368" s="1086"/>
      <c r="C368" s="1103" t="str">
        <f>IF(SUM(C366)=0,"",C366*C367)</f>
        <v/>
      </c>
      <c r="D368" s="1103" t="str">
        <f>IF(SUM(D366)=0,"",D366*D367)</f>
        <v/>
      </c>
      <c r="E368" s="1103" t="str">
        <f>IF(SUM(E366)=0,"",E366*E367)</f>
        <v/>
      </c>
      <c r="F368" s="1103" t="str">
        <f>IF(SUM(F366)=0,"",F366*F367)</f>
        <v/>
      </c>
      <c r="G368" s="1086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86"/>
      <c r="M368" s="1103" t="str">
        <f>IF(H368="","",SUM(H368)-SUM(C368))</f>
        <v/>
      </c>
      <c r="N368" s="1103" t="str">
        <f>IF(I368="","",SUM(I368)-SUM(D368))</f>
        <v/>
      </c>
      <c r="O368" s="1103" t="str">
        <f>IF(J368="","",SUM(J368)-SUM(E368))</f>
        <v/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5"/>
    </row>
    <row r="369" spans="1:22" s="1152" customFormat="1" ht="15.75" customHeight="1">
      <c r="A369" s="1080" t="s">
        <v>257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8"/>
      <c r="I369" s="288"/>
      <c r="J369" s="288"/>
      <c r="K369" s="288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 t="str">
        <f>IF(C364="","",(C364-SUM(C366)-SUM(C369))*C365/C$46/365/$P$1)</f>
        <v/>
      </c>
      <c r="D370" s="1130" t="str">
        <f>IF(D364="","",(D364-SUM(D366)-SUM(D369))*D365/D$46/365/$P$1)</f>
        <v/>
      </c>
      <c r="E370" s="1130" t="str">
        <f>IF(E364="","",(E364-SUM(E366)-SUM(E369))*E365/E$46/365/$P$1)</f>
        <v/>
      </c>
      <c r="F370" s="1130" t="str">
        <f>IF(F364="","",(F364-SUM(F366)-SUM(F369))*F365/F$46/365/$P$1)</f>
        <v/>
      </c>
      <c r="G370" s="1095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095"/>
      <c r="M370" s="1131" t="str">
        <f>IF(H370="","",SUM(H370)-SUM(C370))</f>
        <v/>
      </c>
      <c r="N370" s="1131" t="str">
        <f>IF(I370="","",SUM(I370)-SUM(D370))</f>
        <v/>
      </c>
      <c r="O370" s="1131" t="str">
        <f>IF(J370="","",SUM(J370)-SUM(E370))</f>
        <v/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Sweet potato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274</v>
      </c>
      <c r="B372" s="1110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267</v>
      </c>
      <c r="B373" s="1110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5"/>
    </row>
    <row r="374" spans="1:22" ht="15.75" customHeight="1">
      <c r="A374" s="931" t="s">
        <v>268</v>
      </c>
      <c r="B374" s="1095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5"/>
    </row>
    <row r="375" spans="1:22" ht="15.75" customHeight="1">
      <c r="A375" s="931" t="s">
        <v>269</v>
      </c>
      <c r="B375" s="1108"/>
      <c r="C375" s="1126" t="str">
        <f>IF(C372="","",C372*C374)</f>
        <v/>
      </c>
      <c r="D375" s="1126" t="str">
        <f>IF(D372="","",D372*D374)</f>
        <v/>
      </c>
      <c r="E375" s="1126" t="str">
        <f>IF(E372="","",E372*E374)</f>
        <v/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5"/>
    </row>
    <row r="376" spans="1:22" ht="15.75" customHeight="1">
      <c r="A376" s="931" t="s">
        <v>255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5"/>
    </row>
    <row r="377" spans="1:22" ht="15.75" customHeight="1">
      <c r="A377" s="1079" t="s">
        <v>256</v>
      </c>
      <c r="B377" s="1110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5"/>
    </row>
    <row r="378" spans="1:22" ht="15.75" customHeight="1">
      <c r="A378" s="1080" t="s">
        <v>180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5"/>
    </row>
    <row r="379" spans="1:22" ht="15.75" customHeight="1">
      <c r="A379" s="1080" t="s">
        <v>182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5"/>
    </row>
    <row r="380" spans="1:22" s="1152" customFormat="1" ht="15.75" customHeight="1">
      <c r="A380" s="1080" t="s">
        <v>257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8"/>
      <c r="I380" s="288"/>
      <c r="J380" s="288"/>
      <c r="K380" s="288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 t="str">
        <f>IF(C375="","",(C375-SUM(C377)-SUM(C380))*SUM(C376)/C$46/365/$P$1)</f>
        <v/>
      </c>
      <c r="D381" s="1130" t="str">
        <f>IF(D375="","",(D375-SUM(D377)-SUM(D380))*D376/D$46/365/$P$1)</f>
        <v/>
      </c>
      <c r="E381" s="1130" t="str">
        <f>IF(E375="","",(E375-SUM(E377)-SUM(E380))*E376/E$46/365/$P$1)</f>
        <v/>
      </c>
      <c r="F381" s="1130" t="str">
        <f>IF(F375="","",(F375-SUM(F377)-SUM(F380))*F376/F$46/365/$P$1)</f>
        <v/>
      </c>
      <c r="G381" s="1095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 xml:space="preserve">Other crop: 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267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5"/>
    </row>
    <row r="384" spans="1:22" ht="15.75" customHeight="1">
      <c r="A384" s="931" t="s">
        <v>268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5"/>
    </row>
    <row r="385" spans="1:22" ht="15.75" customHeight="1">
      <c r="A385" s="931" t="s">
        <v>275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5"/>
    </row>
    <row r="386" spans="1:22" ht="15.75" customHeight="1">
      <c r="A386" s="931" t="s">
        <v>255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5"/>
    </row>
    <row r="387" spans="1:22" ht="15.75" customHeight="1">
      <c r="A387" s="1079" t="s">
        <v>256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8"/>
      <c r="I387" s="288"/>
      <c r="J387" s="288"/>
      <c r="K387" s="288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5"/>
    </row>
    <row r="388" spans="1:22" ht="15.75" customHeight="1">
      <c r="A388" s="1080" t="s">
        <v>180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5"/>
    </row>
    <row r="389" spans="1:22" ht="15.75" customHeight="1">
      <c r="A389" s="1080" t="s">
        <v>182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5"/>
    </row>
    <row r="390" spans="1:22" ht="15.75" customHeight="1">
      <c r="A390" s="1080" t="s">
        <v>257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8"/>
      <c r="I390" s="288"/>
      <c r="J390" s="288"/>
      <c r="K390" s="288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5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5"/>
    </row>
    <row r="392" spans="1:22" s="1152" customFormat="1" ht="15.75" customHeight="1">
      <c r="A392" s="1142" t="str">
        <f>IF(Data!A392="","",Data!A392)</f>
        <v>Main cashcrop kg sold Cabbage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180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182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5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5"/>
    </row>
    <row r="396" spans="1:22" ht="15.75" customHeight="1">
      <c r="A396" s="1080" t="s">
        <v>180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5"/>
    </row>
    <row r="397" spans="1:22" ht="15.75" customHeight="1">
      <c r="A397" s="1162" t="s">
        <v>182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5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180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5"/>
    </row>
    <row r="400" spans="1:22" s="1148" customFormat="1" ht="15.75" customHeight="1">
      <c r="A400" s="1079" t="s">
        <v>182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5"/>
    </row>
    <row r="402" spans="1:22" s="1129" customFormat="1" ht="15.75" customHeight="1">
      <c r="A402" s="1080" t="s">
        <v>180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182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5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5"/>
    </row>
    <row r="405" spans="1:22" ht="15.75" customHeight="1">
      <c r="A405" s="1080" t="s">
        <v>180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5"/>
    </row>
    <row r="406" spans="1:22" ht="15.75" customHeight="1">
      <c r="A406" s="1079" t="s">
        <v>182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5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5"/>
    </row>
    <row r="408" spans="1:22" ht="15.75" customHeight="1">
      <c r="A408" s="1080" t="s">
        <v>180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5"/>
    </row>
    <row r="409" spans="1:22" s="1148" customFormat="1" ht="15.75" customHeight="1">
      <c r="A409" s="1079" t="s">
        <v>182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5"/>
    </row>
    <row r="411" spans="1:22" ht="15.75" customHeight="1">
      <c r="A411" s="1080" t="s">
        <v>180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5"/>
    </row>
    <row r="412" spans="1:22" s="1148" customFormat="1" ht="15.75" customHeight="1">
      <c r="A412" s="1079" t="s">
        <v>182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8"/>
      <c r="I413" s="288"/>
      <c r="J413" s="288"/>
      <c r="K413" s="288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5"/>
    </row>
    <row r="414" spans="1:22" ht="15.75" customHeight="1">
      <c r="A414" s="1080" t="s">
        <v>180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5"/>
    </row>
    <row r="415" spans="1:22" s="1148" customFormat="1" ht="15.75" customHeight="1">
      <c r="A415" s="1079" t="s">
        <v>182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8"/>
      <c r="I416" s="288"/>
      <c r="J416" s="288"/>
      <c r="K416" s="288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5"/>
    </row>
    <row r="417" spans="1:22" ht="15.75" customHeight="1">
      <c r="A417" s="1080" t="s">
        <v>180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5"/>
    </row>
    <row r="418" spans="1:22" ht="15.75" customHeight="1">
      <c r="A418" s="1079" t="s">
        <v>182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5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5"/>
    </row>
    <row r="420" spans="1:22" s="1152" customFormat="1" ht="15.75" customHeight="1">
      <c r="A420" s="1163" t="s">
        <v>280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8"/>
      <c r="I420" s="288"/>
      <c r="J420" s="288"/>
      <c r="K420" s="288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180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182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5"/>
    </row>
    <row r="424" spans="1:22" s="1152" customFormat="1" ht="15.75" customHeight="1">
      <c r="A424" s="1163" t="s">
        <v>280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8"/>
      <c r="I424" s="288"/>
      <c r="J424" s="288"/>
      <c r="K424" s="288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180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182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281</v>
      </c>
      <c r="B427" s="1083"/>
      <c r="C427" s="756"/>
      <c r="D427" s="756"/>
      <c r="E427" s="756"/>
      <c r="F427" s="756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267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268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275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255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256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8"/>
      <c r="I433" s="288"/>
      <c r="J433" s="288"/>
      <c r="K433" s="288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180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182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257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0</v>
      </c>
      <c r="D437" s="1130">
        <f>IF(Data!BW437="","",Data!BW437)</f>
        <v>0</v>
      </c>
      <c r="E437" s="1130">
        <f>IF(Data!BX437="","",Data!BX437)</f>
        <v>0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0</v>
      </c>
      <c r="N437" s="1131">
        <f>IF(I437="","",SUM(I437)-SUM(D437))</f>
        <v>0</v>
      </c>
      <c r="O437" s="1131">
        <f>IF(J437="","",SUM(J437)-SUM(E437))</f>
        <v>0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267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268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275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255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256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8"/>
      <c r="I443" s="288"/>
      <c r="J443" s="288"/>
      <c r="K443" s="288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180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182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257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284</v>
      </c>
      <c r="B448" s="1083"/>
      <c r="C448" s="756"/>
      <c r="D448" s="756"/>
      <c r="E448" s="756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5"/>
    </row>
    <row r="450" spans="1:22" ht="15.75" customHeight="1">
      <c r="A450" s="931" t="s">
        <v>268</v>
      </c>
      <c r="B450" s="1095"/>
      <c r="C450" s="995" t="str">
        <f>IF(Data!BV450="","",Data!BV450)</f>
        <v/>
      </c>
      <c r="D450" s="995">
        <f>IF(Data!BW450="","",Data!BW450)</f>
        <v>50</v>
      </c>
      <c r="E450" s="995">
        <f>IF(Data!BX450="","",Data!BX450)</f>
        <v>25</v>
      </c>
      <c r="F450" s="995">
        <f>IF(Data!BY450="","",Data!BY450)</f>
        <v>25</v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5"/>
    </row>
    <row r="451" spans="1:22" ht="15.75" customHeight="1">
      <c r="A451" s="931" t="s">
        <v>286</v>
      </c>
      <c r="B451" s="1095"/>
      <c r="C451" s="995" t="str">
        <f>IF(Data!BV451="","",Data!BV451)</f>
        <v/>
      </c>
      <c r="D451" s="995">
        <f>IF(Data!BW451="","",Data!BW451)</f>
        <v>1</v>
      </c>
      <c r="E451" s="995">
        <f>IF(Data!BX451="","",Data!BX451)</f>
        <v>1</v>
      </c>
      <c r="F451" s="995">
        <f>IF(Data!BY451="","",Data!BY451)</f>
        <v>1</v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5"/>
    </row>
    <row r="452" spans="1:22" ht="15.75" customHeight="1">
      <c r="A452" s="1104" t="s">
        <v>287</v>
      </c>
      <c r="B452" s="1083"/>
      <c r="C452" s="995" t="str">
        <f>IF(Data!BV452="","",Data!BV452)</f>
        <v/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5"/>
    </row>
    <row r="453" spans="1:22" ht="15.75" customHeight="1">
      <c r="A453" s="1153" t="s">
        <v>269</v>
      </c>
      <c r="B453" s="1083"/>
      <c r="C453" s="1126" t="str">
        <f>IF(C451="","",C450*C451*C452)</f>
        <v/>
      </c>
      <c r="D453" s="1126">
        <f>IF(D451="","",D450*D451*D452)</f>
        <v>600</v>
      </c>
      <c r="E453" s="1126">
        <f>IF(E451="","",E450*E451*E452)</f>
        <v>300</v>
      </c>
      <c r="F453" s="1126">
        <f>IF(F451="","",F450*F451*F452)</f>
        <v>300</v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5"/>
    </row>
    <row r="454" spans="1:22" ht="15.75" customHeight="1">
      <c r="A454" s="1153" t="s">
        <v>296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5"/>
    </row>
    <row r="455" spans="1:22" ht="15.75" customHeight="1">
      <c r="A455" s="1104" t="s">
        <v>251</v>
      </c>
      <c r="B455" s="1083"/>
      <c r="C455" s="1378" t="str">
        <f>IF(C453="","",C453*C454/C$46/365/$P$1)</f>
        <v/>
      </c>
      <c r="D455" s="1378">
        <f>IF(D453="","",D453*D454/D$46/365/$P$1)</f>
        <v>0.47186226650062263</v>
      </c>
      <c r="E455" s="1378">
        <f>IF(E453="","",E453*E454/E$46/365/$P$1)</f>
        <v>0.23593113325031131</v>
      </c>
      <c r="F455" s="1378">
        <f>IF(F453="","",F453*F454/F$46/365/$P$1)</f>
        <v>0.23593113325031131</v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5"/>
    </row>
    <row r="456" spans="1:22" ht="15.75" customHeight="1">
      <c r="A456" s="1171" t="s">
        <v>289</v>
      </c>
      <c r="B456" s="1095"/>
      <c r="C456" s="995" t="str">
        <f>IF(Data!BV456="","",Data!BV456)</f>
        <v/>
      </c>
      <c r="D456" s="995">
        <f>IF(Data!BW456="","",Data!BW456)</f>
        <v>290</v>
      </c>
      <c r="E456" s="995">
        <f>IF(Data!BX456="","",Data!BX456)</f>
        <v>263</v>
      </c>
      <c r="F456" s="995">
        <f>IF(Data!BY456="","",Data!BY456)</f>
        <v>192</v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5"/>
    </row>
    <row r="457" spans="1:22" ht="15.75" customHeight="1">
      <c r="A457" s="1104" t="s">
        <v>290</v>
      </c>
      <c r="B457" s="1083"/>
      <c r="C457" s="1563" t="str">
        <f>IF(C456="","",C451*C452*C456)</f>
        <v/>
      </c>
      <c r="D457" s="1563">
        <f>IF(D456="","",D451*D452*D456)</f>
        <v>3480</v>
      </c>
      <c r="E457" s="1563">
        <f>IF(E456="","",E451*E452*E456)</f>
        <v>3156</v>
      </c>
      <c r="F457" s="1563">
        <f>IF(F456="","",F451*F452*F456)</f>
        <v>2304</v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5"/>
    </row>
    <row r="459" spans="1:22" ht="15.75" customHeight="1">
      <c r="A459" s="931" t="s">
        <v>268</v>
      </c>
      <c r="B459" s="1083"/>
      <c r="C459" s="995" t="str">
        <f>IF(Data!BV459="","",Data!BV459)</f>
        <v/>
      </c>
      <c r="D459" s="995">
        <f>IF(Data!BW459="","",Data!BW459)</f>
        <v>10</v>
      </c>
      <c r="E459" s="995">
        <f>IF(Data!BX459="","",Data!BX459)</f>
        <v>10</v>
      </c>
      <c r="F459" s="995">
        <f>IF(Data!BY459="","",Data!BY459)</f>
        <v>10</v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5"/>
    </row>
    <row r="460" spans="1:22" ht="15.75" customHeight="1">
      <c r="A460" s="931" t="s">
        <v>286</v>
      </c>
      <c r="B460" s="1083"/>
      <c r="C460" s="995" t="str">
        <f>IF(Data!BV460="","",Data!BV460)</f>
        <v/>
      </c>
      <c r="D460" s="995">
        <f>IF(Data!BW460="","",Data!BW460)</f>
        <v>1</v>
      </c>
      <c r="E460" s="995">
        <f>IF(Data!BX460="","",Data!BX460)</f>
        <v>1</v>
      </c>
      <c r="F460" s="995">
        <f>IF(Data!BY460="","",Data!BY460)</f>
        <v>1</v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5"/>
    </row>
    <row r="461" spans="1:22" ht="15.75" customHeight="1">
      <c r="A461" s="1104" t="s">
        <v>287</v>
      </c>
      <c r="B461" s="1086"/>
      <c r="C461" s="995" t="str">
        <f>IF(Data!BV461="","",Data!BV461)</f>
        <v/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5"/>
    </row>
    <row r="462" spans="1:22" s="1148" customFormat="1" ht="15.75" customHeight="1">
      <c r="A462" s="1153" t="s">
        <v>269</v>
      </c>
      <c r="B462" s="1083"/>
      <c r="C462" s="1126" t="str">
        <f>IF(C460="","",C459*C460*C461)</f>
        <v/>
      </c>
      <c r="D462" s="1126">
        <f>IF(D460="","",D459*D460*D461)</f>
        <v>120</v>
      </c>
      <c r="E462" s="1126">
        <f>IF(E460="","",E459*E460*E461)</f>
        <v>120</v>
      </c>
      <c r="F462" s="1126">
        <f>IF(F460="","",F459*F460*F461)</f>
        <v>120</v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296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5"/>
    </row>
    <row r="464" spans="1:22" ht="15.75" customHeight="1">
      <c r="A464" s="1104" t="s">
        <v>251</v>
      </c>
      <c r="B464" s="1083"/>
      <c r="C464" s="1378" t="str">
        <f>IF(C462="","",C462*C463/C$46/365/$P$1)</f>
        <v/>
      </c>
      <c r="D464" s="1378">
        <f>IF(D462="","",D462*D463/D$46/365/$P$1)</f>
        <v>9.46331506849315E-2</v>
      </c>
      <c r="E464" s="1378">
        <f>IF(E462="","",E462*E463/E$46/365/$P$1)</f>
        <v>9.46331506849315E-2</v>
      </c>
      <c r="F464" s="1378">
        <f>IF(F462="","",F462*F463/F$46/365/$P$1)</f>
        <v>9.46331506849315E-2</v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5"/>
    </row>
    <row r="465" spans="1:22" ht="15.75" customHeight="1">
      <c r="A465" s="1172" t="s">
        <v>289</v>
      </c>
      <c r="B465" s="1083"/>
      <c r="C465" s="995" t="str">
        <f>IF(Data!BV465="","",Data!BV465)</f>
        <v/>
      </c>
      <c r="D465" s="995">
        <f>IF(Data!BW465="","",Data!BW465)</f>
        <v>85</v>
      </c>
      <c r="E465" s="995">
        <f>IF(Data!BX465="","",Data!BX465)</f>
        <v>70</v>
      </c>
      <c r="F465" s="995">
        <f>IF(Data!BY465="","",Data!BY465)</f>
        <v>70</v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5"/>
    </row>
    <row r="466" spans="1:22" ht="15.75" customHeight="1">
      <c r="A466" s="1104" t="s">
        <v>290</v>
      </c>
      <c r="B466" s="1095"/>
      <c r="C466" s="1563" t="str">
        <f>IF(C465="","",C460*C461*C465)</f>
        <v/>
      </c>
      <c r="D466" s="1563">
        <f>IF(D465="","",D460*D461*D465)</f>
        <v>1020</v>
      </c>
      <c r="E466" s="1563">
        <f>IF(E465="","",E460*E461*E465)</f>
        <v>840</v>
      </c>
      <c r="F466" s="1563">
        <f>IF(F465="","",F460*F461*F465)</f>
        <v>840</v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5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5"/>
    </row>
    <row r="468" spans="1:22" ht="15.75" customHeight="1">
      <c r="A468" s="931" t="s">
        <v>268</v>
      </c>
      <c r="B468" s="1083"/>
      <c r="C468" s="995" t="str">
        <f>IF(Data!BV468="","",Data!BV468)</f>
        <v/>
      </c>
      <c r="D468" s="995">
        <f>IF(Data!BW468="","",Data!BW468)</f>
        <v>10</v>
      </c>
      <c r="E468" s="995">
        <f>IF(Data!BX468="","",Data!BX468)</f>
        <v>10</v>
      </c>
      <c r="F468" s="995">
        <f>IF(Data!BY468="","",Data!BY468)</f>
        <v>17</v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5"/>
    </row>
    <row r="469" spans="1:22" ht="15.75" customHeight="1">
      <c r="A469" s="931" t="s">
        <v>286</v>
      </c>
      <c r="B469" s="1086"/>
      <c r="C469" s="995" t="str">
        <f>IF(Data!BV469="","",Data!BV469)</f>
        <v/>
      </c>
      <c r="D469" s="995">
        <f>IF(Data!BW469="","",Data!BW469)</f>
        <v>1</v>
      </c>
      <c r="E469" s="995">
        <f>IF(Data!BX469="","",Data!BX469)</f>
        <v>1</v>
      </c>
      <c r="F469" s="995">
        <f>IF(Data!BY469="","",Data!BY469)</f>
        <v>1</v>
      </c>
      <c r="G469" s="1110"/>
      <c r="H469" s="1173">
        <f>IF(H$46="","",IF('Exp factors'!$B52="poor",'Exp factors'!$G$52*H$46/$D468/H470,SUM(C469)*'Exp factors'!C$52))</f>
        <v>0</v>
      </c>
      <c r="I469" s="1173">
        <f>IF(I$46="","",IF('Exp factors'!$B52="poor",'Exp factors'!$G$52*I$46/$D468/I470,SUM(D469)*'Exp factors'!D$52))</f>
        <v>0.45232625797010378</v>
      </c>
      <c r="J469" s="1173">
        <f>IF(J$46="","",IF('Exp factors'!$B52="poor",'Exp factors'!$G$52*J$46/$D468/J470,SUM(E469)*'Exp factors'!E$52))</f>
        <v>0.45232625797010378</v>
      </c>
      <c r="K469" s="1173">
        <f>IF(K$46="","",IF('Exp factors'!$B52="poor",'Exp factors'!$G$52*K$46/$D468/K470,SUM(F469)*'Exp factors'!F$52))</f>
        <v>0.45232625797010378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5"/>
    </row>
    <row r="470" spans="1:22" ht="15.75" customHeight="1">
      <c r="A470" s="1104" t="s">
        <v>287</v>
      </c>
      <c r="B470" s="1083"/>
      <c r="C470" s="995" t="str">
        <f>IF(Data!BV470="","",Data!BV470)</f>
        <v/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5"/>
    </row>
    <row r="471" spans="1:22" s="1148" customFormat="1" ht="15.75" customHeight="1">
      <c r="A471" s="1153" t="s">
        <v>269</v>
      </c>
      <c r="B471" s="1083"/>
      <c r="C471" s="1126" t="str">
        <f>IF(C469="","",C468*C469*C470)</f>
        <v/>
      </c>
      <c r="D471" s="1126">
        <f>IF(D469="","",D468*D469*D470)</f>
        <v>120</v>
      </c>
      <c r="E471" s="1126">
        <f>IF(E469="","",E468*E469*E470)</f>
        <v>120</v>
      </c>
      <c r="F471" s="1126">
        <f>IF(F469="","",F468*F469*F470)</f>
        <v>204</v>
      </c>
      <c r="G471" s="1083"/>
      <c r="H471" s="1126" t="str">
        <f>IF(H$46=0,"",SUM($D468)*H469*H470)</f>
        <v/>
      </c>
      <c r="I471" s="1126">
        <f>IF(I$46=0,"",SUM($D468)*I469*I470)</f>
        <v>54.279150956412458</v>
      </c>
      <c r="J471" s="1126">
        <f>IF(J$46=0,"",SUM($D468)*J469*J470)</f>
        <v>54.279150956412458</v>
      </c>
      <c r="K471" s="1126">
        <f>IF(K$46=0,"",SUM($D468)*K469*K470)</f>
        <v>54.279150956412458</v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296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5"/>
    </row>
    <row r="473" spans="1:22" ht="15.75" customHeight="1">
      <c r="A473" s="1104" t="s">
        <v>251</v>
      </c>
      <c r="B473" s="1095"/>
      <c r="C473" s="1378" t="str">
        <f>IF(C471="","",C471*C472/C$46/365/$P$1)</f>
        <v/>
      </c>
      <c r="D473" s="1378">
        <f>IF(D471="","",D471*D472/D$46/365/$P$1)</f>
        <v>9.2286874221668744E-2</v>
      </c>
      <c r="E473" s="1378">
        <f>IF(E471="","",E471*E472/E$46/365/$P$1)</f>
        <v>9.2286874221668744E-2</v>
      </c>
      <c r="F473" s="1378">
        <f>IF(F471="","",F471*F472/F$46/365/$P$1)</f>
        <v>0.15688768617683685</v>
      </c>
      <c r="G473" s="1105"/>
      <c r="H473" s="1378" t="str">
        <f>IF(H$46=0,"",H471*SUM($D472)/H$46/365/$P$1)</f>
        <v/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>
        <f>IF(K$46=0,"",K471*SUM($D472)/K$46/365/$P$1)</f>
        <v>4.1743776476445053E-2</v>
      </c>
      <c r="L473" s="1105"/>
      <c r="M473" s="1131" t="str">
        <f>IF(SUM(H473)=SUM(C473),"",SUM(H473)-SUM(C473))</f>
        <v/>
      </c>
      <c r="N473" s="1131">
        <f>IF(SUM(I473)=SUM(D473),"",SUM(I473)-SUM(D473))</f>
        <v>-5.054309774522369E-2</v>
      </c>
      <c r="O473" s="1131">
        <f>IF(SUM(J473)=SUM(E473),"",SUM(J473)-SUM(E473))</f>
        <v>-5.054309774522369E-2</v>
      </c>
      <c r="P473" s="1131">
        <f>IF(SUM(K473)=SUM(F473),"",SUM(K473)-SUM(F473))</f>
        <v>-0.11514390970039179</v>
      </c>
      <c r="Q473" s="1112"/>
      <c r="R473" s="1050"/>
      <c r="S473" s="1012"/>
      <c r="T473" s="1012"/>
      <c r="U473" s="1051">
        <v>473</v>
      </c>
      <c r="V473" s="465"/>
    </row>
    <row r="474" spans="1:22" ht="15.75" customHeight="1">
      <c r="A474" s="1172" t="s">
        <v>289</v>
      </c>
      <c r="B474" s="1083"/>
      <c r="C474" s="995" t="str">
        <f>IF(Data!BV474="","",Data!BV474)</f>
        <v/>
      </c>
      <c r="D474" s="995" t="str">
        <f>IF(Data!BW474="","",Data!BW474)</f>
        <v/>
      </c>
      <c r="E474" s="995" t="str">
        <f>IF(Data!BX474="","",Data!BX474)</f>
        <v/>
      </c>
      <c r="F474" s="995" t="str">
        <f>IF(Data!BY474="","",Data!BY474)</f>
        <v/>
      </c>
      <c r="G474" s="1083"/>
      <c r="H474" s="1564">
        <f>$I474</f>
        <v>130.24845827540727</v>
      </c>
      <c r="I474" s="1564">
        <f>IF(SUM($D474)=0,IF(SUM($C474)=0,IF(SUM($E474)=0,IF(SUM($F474)=0,'Exp factors'!$H$52*$D468,SUM($F474)),SUM($E474)),SUM($C474)),SUM($D474))</f>
        <v>130.24845827540727</v>
      </c>
      <c r="J474" s="1564">
        <f>$I474</f>
        <v>130.24845827540727</v>
      </c>
      <c r="K474" s="1564">
        <f>$I474</f>
        <v>130.24845827540727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5"/>
    </row>
    <row r="475" spans="1:22" ht="15.75" customHeight="1">
      <c r="A475" s="1104" t="s">
        <v>290</v>
      </c>
      <c r="B475" s="1083"/>
      <c r="C475" s="1563" t="str">
        <f>IF(C474="","",C469*C470*C474)</f>
        <v/>
      </c>
      <c r="D475" s="1563" t="str">
        <f>IF(D474="","",D469*D470*D474)</f>
        <v/>
      </c>
      <c r="E475" s="1563" t="str">
        <f>IF(E474="","",E469*E470*E474)</f>
        <v/>
      </c>
      <c r="F475" s="1563" t="str">
        <f>IF(F474="","",F469*F470*F474)</f>
        <v/>
      </c>
      <c r="G475" s="1157"/>
      <c r="H475" s="1563" t="str">
        <f t="shared" ref="H475" si="31">IF(H$46=0,"",H469*H470*H474)</f>
        <v/>
      </c>
      <c r="I475" s="1563">
        <f>IF(I$46=0,"",I469*I470*I474)</f>
        <v>706.97757285708201</v>
      </c>
      <c r="J475" s="1563">
        <f t="shared" ref="J475:K475" si="32">IF(J$46=0,"",J469*J470*J474)</f>
        <v>706.97757285708201</v>
      </c>
      <c r="K475" s="1563">
        <f t="shared" si="32"/>
        <v>706.97757285708201</v>
      </c>
      <c r="L475" s="1157"/>
      <c r="M475" s="962" t="str">
        <f>IF(SUM(H475)=SUM(C475),"",SUM(H475)-SUM(C475))</f>
        <v/>
      </c>
      <c r="N475" s="962">
        <f>IF(SUM(I475)=SUM(D475),"",SUM(I475)-SUM(D475))</f>
        <v>706.97757285708201</v>
      </c>
      <c r="O475" s="962">
        <f>IF(SUM(J475)=SUM(E475),"",SUM(J475)-SUM(E475))</f>
        <v>706.97757285708201</v>
      </c>
      <c r="P475" s="962">
        <f>IF(SUM(K475)=SUM(F475),"",SUM(K475)-SUM(F475))</f>
        <v>706.97757285708201</v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5"/>
    </row>
    <row r="477" spans="1:22" ht="15.75" customHeight="1">
      <c r="A477" s="931" t="s">
        <v>268</v>
      </c>
      <c r="B477" s="1095"/>
      <c r="C477" s="995" t="str">
        <f>IF(Data!BV477="","",Data!BV477)</f>
        <v/>
      </c>
      <c r="D477" s="995">
        <f>IF(Data!BW477="","",Data!BW477)</f>
        <v>10</v>
      </c>
      <c r="E477" s="995">
        <f>IF(Data!BX477="","",Data!BX477)</f>
        <v>10</v>
      </c>
      <c r="F477" s="995">
        <f>IF(Data!BY477="","",Data!BY477)</f>
        <v>10</v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5"/>
    </row>
    <row r="478" spans="1:22" ht="15.75" customHeight="1">
      <c r="A478" s="931" t="s">
        <v>286</v>
      </c>
      <c r="B478" s="1095"/>
      <c r="C478" s="995" t="str">
        <f>IF(Data!BV478="","",Data!BV478)</f>
        <v/>
      </c>
      <c r="D478" s="995">
        <f>IF(Data!BW478="","",Data!BW478)</f>
        <v>1</v>
      </c>
      <c r="E478" s="995">
        <f>IF(Data!BX478="","",Data!BX478)</f>
        <v>1</v>
      </c>
      <c r="F478" s="995">
        <f>IF(Data!BY478="","",Data!BY478)</f>
        <v>1</v>
      </c>
      <c r="G478" s="1086"/>
      <c r="H478" s="1173">
        <f>IF('Exp factors'!$B54="poor",'Exp factors'!$G$54*H$46/$D477/H479,SUM(C478)*'Exp factors'!C$54)</f>
        <v>0</v>
      </c>
      <c r="I478" s="1173">
        <f>IF(I$46="","",IF('Exp factors'!$B54="poor",'Exp factors'!$G$54*I$46/$D477/I479,SUM(D478)*'Exp factors'!D$54))</f>
        <v>0.35034106577686308</v>
      </c>
      <c r="J478" s="1173">
        <f>IF(J$46="","",IF('Exp factors'!$B54="poor",'Exp factors'!$G$54*J$46/$D477/J479,SUM(E478)*'Exp factors'!E$54))</f>
        <v>0.35034106577686308</v>
      </c>
      <c r="K478" s="1173">
        <f>IF(K$46="","",IF('Exp factors'!$B54="poor",'Exp factors'!$G$54*K$46/$D477/K479,SUM(F478)*'Exp factors'!F$54))</f>
        <v>0.35034106577686308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5"/>
    </row>
    <row r="479" spans="1:22" ht="15.75" customHeight="1">
      <c r="A479" s="1104" t="s">
        <v>287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5"/>
    </row>
    <row r="480" spans="1:22" ht="15.75" customHeight="1">
      <c r="A480" s="1153" t="s">
        <v>269</v>
      </c>
      <c r="B480" s="1083"/>
      <c r="C480" s="1126" t="str">
        <f>IF(C478="","",C477*C478*C479)</f>
        <v/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 t="str">
        <f>IF(H$46=0,"",SUM($D477)*H478*H479)</f>
        <v/>
      </c>
      <c r="I480" s="1126">
        <f>IF(I$46=0,"",SUM($D477)*I478*I479)</f>
        <v>42.040927893223568</v>
      </c>
      <c r="J480" s="1126">
        <f>IF(J$46=0,"",SUM($D477)*J478*J479)</f>
        <v>42.040927893223568</v>
      </c>
      <c r="K480" s="1126">
        <f>IF(K$46=0,"",SUM($D477)*K478*K479)</f>
        <v>42.040927893223568</v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5"/>
    </row>
    <row r="481" spans="1:22" ht="15.75" customHeight="1">
      <c r="A481" s="1153" t="s">
        <v>296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5"/>
    </row>
    <row r="482" spans="1:22" ht="15.75" customHeight="1">
      <c r="A482" s="1104" t="s">
        <v>251</v>
      </c>
      <c r="B482" s="1095"/>
      <c r="C482" s="1378" t="str">
        <f>IF(C480="","",C480*C481/C$46/365/$P$1)</f>
        <v/>
      </c>
      <c r="D482" s="1378">
        <f>IF(D480="","",D480*D481/D$46/365/$P$1)</f>
        <v>1.9552303860523038E-2</v>
      </c>
      <c r="E482" s="1378">
        <f>IF(E480="","",E480*E481/E$46/365/$P$1)</f>
        <v>1.9552303860523038E-2</v>
      </c>
      <c r="F482" s="1378">
        <f>IF(F480="","",F480*F481/F$46/365/$P$1)</f>
        <v>1.9552303860523038E-2</v>
      </c>
      <c r="G482" s="1095"/>
      <c r="H482" s="1378" t="str">
        <f>IF(H$46=0,"",H480*SUM($D481)/H$46/365/$P$1)</f>
        <v/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>
        <f>IF(K$46=0,"",K480*SUM($D481)/K$46/365/$P$1)</f>
        <v>6.8499749728887158E-3</v>
      </c>
      <c r="L482" s="1095"/>
      <c r="M482" s="1131" t="str">
        <f>IF(SUM(H482)=SUM(C482),"",SUM(H482)-SUM(C482))</f>
        <v/>
      </c>
      <c r="N482" s="1131">
        <f>IF(SUM(I482)=SUM(D482),"",SUM(I482)-SUM(D482))</f>
        <v>-1.2702328887634323E-2</v>
      </c>
      <c r="O482" s="1131">
        <f>IF(SUM(J482)=SUM(E482),"",SUM(J482)-SUM(E482))</f>
        <v>-1.2702328887634323E-2</v>
      </c>
      <c r="P482" s="1131">
        <f>IF(SUM(K482)=SUM(F482),"",SUM(K482)-SUM(F482))</f>
        <v>-1.2702328887634323E-2</v>
      </c>
      <c r="Q482" s="1112"/>
      <c r="R482" s="1050"/>
      <c r="S482" s="1012"/>
      <c r="T482" s="1012"/>
      <c r="U482" s="1051">
        <v>482</v>
      </c>
      <c r="V482" s="465"/>
    </row>
    <row r="483" spans="1:22" ht="15.75" customHeight="1">
      <c r="A483" s="1172" t="s">
        <v>289</v>
      </c>
      <c r="B483" s="1095"/>
      <c r="C483" s="995" t="str">
        <f>IF(Data!BV483="","",Data!BV483)</f>
        <v/>
      </c>
      <c r="D483" s="995">
        <f>IF(Data!BW483="","",Data!BW483)</f>
        <v>65</v>
      </c>
      <c r="E483" s="995">
        <f>IF(Data!BX483="","",Data!BX483)</f>
        <v>70</v>
      </c>
      <c r="F483" s="995">
        <f>IF(Data!BY483="","",Data!BY483)</f>
        <v>70</v>
      </c>
      <c r="G483" s="1083"/>
      <c r="H483" s="1564">
        <f>$I483</f>
        <v>65</v>
      </c>
      <c r="I483" s="1564">
        <f>IF(SUM($D483)=0,IF(SUM($C483)=0,IF(SUM($E483)=0,IF(SUM($F483)=0,'Exp factors'!$H$54*$D477,SUM($F483)),SUM($E483)),SUM($C483)),SUM($D483))</f>
        <v>65</v>
      </c>
      <c r="J483" s="1564">
        <f>$I483</f>
        <v>65</v>
      </c>
      <c r="K483" s="1564">
        <f>$I483</f>
        <v>65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5"/>
    </row>
    <row r="484" spans="1:22" ht="15.75" customHeight="1">
      <c r="A484" s="1104" t="s">
        <v>290</v>
      </c>
      <c r="B484" s="1083"/>
      <c r="C484" s="1563" t="str">
        <f>IF(C483="","",C478*C479*C483)</f>
        <v/>
      </c>
      <c r="D484" s="1563">
        <f>IF(D483="","",D478*D479*D483)</f>
        <v>780</v>
      </c>
      <c r="E484" s="1563">
        <f>IF(E483="","",E478*E479*E483)</f>
        <v>840</v>
      </c>
      <c r="F484" s="1563">
        <f>IF(F483="","",F478*F479*F483)</f>
        <v>840</v>
      </c>
      <c r="G484" s="1110"/>
      <c r="H484" s="1563" t="str">
        <f t="shared" ref="H484:K484" si="33">IF(H$46=0,"",H478*H479*H483)</f>
        <v/>
      </c>
      <c r="I484" s="1563">
        <f>IF(I$46=0,"",I478*I479*I483)</f>
        <v>273.26603130595322</v>
      </c>
      <c r="J484" s="1563">
        <f t="shared" si="33"/>
        <v>273.26603130595322</v>
      </c>
      <c r="K484" s="1563">
        <f t="shared" si="33"/>
        <v>273.26603130595322</v>
      </c>
      <c r="L484" s="1110"/>
      <c r="M484" s="962" t="str">
        <f>IF(SUM(H484)=SUM(C484),"",SUM(H484)-SUM(C484))</f>
        <v/>
      </c>
      <c r="N484" s="962">
        <f>IF(SUM(I484)=SUM(D484),"",SUM(I484)-SUM(D484))</f>
        <v>-506.73396869404678</v>
      </c>
      <c r="O484" s="962">
        <f>IF(SUM(J484)=SUM(E484),"",SUM(J484)-SUM(E484))</f>
        <v>-566.73396869404678</v>
      </c>
      <c r="P484" s="962">
        <f>IF(SUM(K484)=SUM(F484),"",SUM(K484)-SUM(F484))</f>
        <v>-566.73396869404678</v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5"/>
    </row>
    <row r="486" spans="1:22" ht="15.75" customHeight="1">
      <c r="A486" s="931" t="s">
        <v>268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5"/>
    </row>
    <row r="487" spans="1:22" ht="15.75" customHeight="1">
      <c r="A487" s="931" t="s">
        <v>286</v>
      </c>
      <c r="B487" s="1083"/>
      <c r="C487" s="995" t="str">
        <f>IF(Data!BV487="","",Data!BV487)</f>
        <v/>
      </c>
      <c r="D487" s="995" t="str">
        <f>IF(Data!BW487="","",Data!BW487)</f>
        <v/>
      </c>
      <c r="E487" s="995">
        <f>IF(Data!BX487="","",Data!BX487)</f>
        <v>20</v>
      </c>
      <c r="F487" s="995">
        <f>IF(Data!BY487="","",Data!BY487)</f>
        <v>30</v>
      </c>
      <c r="G487" s="1083"/>
      <c r="H487" s="1173">
        <f>IF(H$46="","",IF('Exp factors'!$B50="poor",'Exp factors'!$G$50*H$46/$D486/H488,SUM(C487)*'Exp factors'!C$50))</f>
        <v>0</v>
      </c>
      <c r="I487" s="1173">
        <f>IF(I$46="","",IF('Exp factors'!$B50="poor",'Exp factors'!$G$50*I$46/$D486/I488,SUM(D487)*'Exp factors'!D$50))</f>
        <v>34.365068100805537</v>
      </c>
      <c r="J487" s="1173">
        <f>IF(J$46="","",IF('Exp factors'!$B50="poor",'Exp factors'!$G$50*J$46/$D486/J488,SUM(E487)*'Exp factors'!E$50))</f>
        <v>34.365068100805537</v>
      </c>
      <c r="K487" s="1173">
        <f>IF(K$46="","",IF('Exp factors'!$B50="poor",'Exp factors'!$G$50*K$46/$D486/K488,SUM(F487)*'Exp factors'!F$50))</f>
        <v>34.365068100805537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5"/>
    </row>
    <row r="488" spans="1:22" ht="15.75" customHeight="1">
      <c r="A488" s="1104" t="s">
        <v>287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174">
        <f>SUM(D488)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5"/>
    </row>
    <row r="489" spans="1:22" ht="15.75" customHeight="1">
      <c r="A489" s="1153" t="s">
        <v>269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>
        <f>IF(E487="","",E486*E487*E488)</f>
        <v>168</v>
      </c>
      <c r="F489" s="1126">
        <f>IF(F487="","",F486*F487*F488)</f>
        <v>252</v>
      </c>
      <c r="G489" s="1110"/>
      <c r="H489" s="1126" t="str">
        <f>IF(H$46=0,"",SUM($D486)*H487*H488)</f>
        <v/>
      </c>
      <c r="I489" s="1126">
        <f>IF(I$46=0,"",SUM($D486)*I487*I488)</f>
        <v>288.66657204676653</v>
      </c>
      <c r="J489" s="1126">
        <f>IF(J$46=0,"",SUM($D486)*J487*J488)</f>
        <v>288.66657204676653</v>
      </c>
      <c r="K489" s="1126">
        <f>IF(K$46=0,"",SUM($D486)*K487*K488)</f>
        <v>288.66657204676653</v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5"/>
    </row>
    <row r="490" spans="1:22" ht="15.75" customHeight="1">
      <c r="A490" s="1153" t="s">
        <v>296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5"/>
    </row>
    <row r="491" spans="1:22" ht="15.75" customHeight="1">
      <c r="A491" s="1104" t="s">
        <v>251</v>
      </c>
      <c r="B491" s="1083"/>
      <c r="C491" s="1378" t="str">
        <f>IF(C489="","",C489*C490/C$46/365/$P$1)</f>
        <v/>
      </c>
      <c r="D491" s="1378" t="str">
        <f>IF(D489="","",D489*D490/D$46/365/$P$1)</f>
        <v/>
      </c>
      <c r="E491" s="1378">
        <f>IF(E489="","",E489*E490/E$46/365/$P$1)</f>
        <v>8.8689250311332499E-2</v>
      </c>
      <c r="F491" s="1378">
        <f>IF(F489="","",F489*F490/F$46/365/$P$1)</f>
        <v>0.13303387546699874</v>
      </c>
      <c r="G491" s="1095"/>
      <c r="H491" s="1378" t="str">
        <f>IF(H$46=0,"",H489*SUM($D490)/H$46/365/$P$1)</f>
        <v/>
      </c>
      <c r="I491" s="1378">
        <f>IF(I$46=0,"",I489*SUM($D490)/I$46/365/$P$1)</f>
        <v>0.15239060633791651</v>
      </c>
      <c r="J491" s="1378">
        <f>IF(J$46=0,"",J489*SUM($D490)/J$46/365/$P$1)</f>
        <v>0.15239060633791651</v>
      </c>
      <c r="K491" s="1378">
        <f>IF(K$46=0,"",K489*SUM($D490)/K$46/365/$P$1)</f>
        <v>0.15239060633791651</v>
      </c>
      <c r="L491" s="1095"/>
      <c r="M491" s="1131" t="str">
        <f>IF(SUM(H491)=SUM(C491),"",SUM(H491)-SUM(C491))</f>
        <v/>
      </c>
      <c r="N491" s="1131">
        <f>IF(SUM(I491)=SUM(D491),"",SUM(I491)-SUM(D491))</f>
        <v>0.15239060633791651</v>
      </c>
      <c r="O491" s="1131">
        <f>IF(SUM(J491)=SUM(E491),"",SUM(J491)-SUM(E491))</f>
        <v>6.3701356026584013E-2</v>
      </c>
      <c r="P491" s="1131">
        <f>IF(SUM(K491)=SUM(F491),"",SUM(K491)-SUM(F491))</f>
        <v>1.9356730870917771E-2</v>
      </c>
      <c r="Q491" s="1112"/>
      <c r="R491" s="1050"/>
      <c r="S491" s="1012"/>
      <c r="T491" s="1012"/>
      <c r="U491" s="1051">
        <v>491</v>
      </c>
      <c r="V491" s="465"/>
    </row>
    <row r="492" spans="1:22" ht="15.75" customHeight="1">
      <c r="A492" s="1171" t="s">
        <v>289</v>
      </c>
      <c r="B492" s="1083"/>
      <c r="C492" s="995" t="str">
        <f>IF(Data!BV492="","",Data!BV492)</f>
        <v/>
      </c>
      <c r="D492" s="995" t="str">
        <f>IF(Data!BW492="","",Data!BW492)</f>
        <v/>
      </c>
      <c r="E492" s="995">
        <f>IF(Data!BX492="","",Data!BX492)</f>
        <v>14</v>
      </c>
      <c r="F492" s="995">
        <f>IF(Data!BY492="","",Data!BY492)</f>
        <v>14</v>
      </c>
      <c r="G492" s="1108"/>
      <c r="H492" s="1564">
        <f>$I492</f>
        <v>14</v>
      </c>
      <c r="I492" s="1564">
        <f>IF(SUM($D492)=0,IF(SUM($C492)=0,IF(SUM($E492)=0,IF(SUM($F492)=0,'Exp factors'!$H$50*$D486,SUM($F492)),SUM($E492)),SUM($C492)),SUM($D492))</f>
        <v>14</v>
      </c>
      <c r="J492" s="1564">
        <f>$I492</f>
        <v>14</v>
      </c>
      <c r="K492" s="1564">
        <f>$I492</f>
        <v>14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5"/>
    </row>
    <row r="493" spans="1:22" ht="15.75" customHeight="1">
      <c r="A493" s="1104" t="s">
        <v>290</v>
      </c>
      <c r="B493" s="1083"/>
      <c r="C493" s="1563" t="str">
        <f>IF(C492="","",C487*C488*C492)</f>
        <v/>
      </c>
      <c r="D493" s="1563" t="str">
        <f>IF(D492="","",D487*D488*D492)</f>
        <v/>
      </c>
      <c r="E493" s="1563">
        <f>IF(E492="","",E487*E488*E492)</f>
        <v>3360</v>
      </c>
      <c r="F493" s="1563">
        <f>IF(F492="","",F487*F488*F492)</f>
        <v>5040</v>
      </c>
      <c r="G493" s="1110"/>
      <c r="H493" s="1563" t="str">
        <f t="shared" ref="H493" si="34">IF(H$46=0,"",H487*H488*H492)</f>
        <v/>
      </c>
      <c r="I493" s="1563">
        <f>IF(I$46=0,"",I487*I488*I492)</f>
        <v>5773.3314409353306</v>
      </c>
      <c r="J493" s="1563">
        <f t="shared" ref="J493:K493" si="35">IF(J$46=0,"",J487*J488*J492)</f>
        <v>5773.3314409353306</v>
      </c>
      <c r="K493" s="1563">
        <f t="shared" si="35"/>
        <v>5773.3314409353306</v>
      </c>
      <c r="L493" s="1110"/>
      <c r="M493" s="962" t="str">
        <f>IF(SUM(H493)=SUM(C493),"",SUM(H493)-SUM(C493))</f>
        <v/>
      </c>
      <c r="N493" s="962">
        <f>IF(SUM(I493)=SUM(D493),"",SUM(I493)-SUM(D493))</f>
        <v>5773.3314409353306</v>
      </c>
      <c r="O493" s="962">
        <f>IF(SUM(J493)=SUM(E493),"",SUM(J493)-SUM(E493))</f>
        <v>2413.3314409353306</v>
      </c>
      <c r="P493" s="962">
        <f>IF(SUM(K493)=SUM(F493),"",SUM(K493)-SUM(F493))</f>
        <v>733.33144093533065</v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5"/>
    </row>
    <row r="495" spans="1:22" ht="15.75" customHeight="1">
      <c r="A495" s="931" t="s">
        <v>268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5"/>
    </row>
    <row r="496" spans="1:22" ht="15.75" customHeight="1">
      <c r="A496" s="931" t="s">
        <v>286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0</v>
      </c>
      <c r="I496" s="1173">
        <f>IF(I$46="","",IF('Exp factors'!$B51="poor",'Exp factors'!$G$51*I$46/$D495/I497,SUM(D496)*'Exp factors'!D$51))</f>
        <v>8.1869719850096576</v>
      </c>
      <c r="J496" s="1173">
        <f>IF(J$46="","",IF('Exp factors'!$B51="poor",'Exp factors'!$G$51*J$46/$D495/J497,SUM(E496)*'Exp factors'!E$51))</f>
        <v>8.1869719850096576</v>
      </c>
      <c r="K496" s="1173">
        <f>IF(K$46="","",IF('Exp factors'!$B51="poor",'Exp factors'!$G$51*K$46/$D495/K497,SUM(F496)*'Exp factors'!F$51))</f>
        <v>8.1869719850096576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5"/>
    </row>
    <row r="497" spans="1:22" ht="15.75" customHeight="1">
      <c r="A497" s="1104" t="s">
        <v>287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5"/>
    </row>
    <row r="498" spans="1:22" ht="15.75" customHeight="1">
      <c r="A498" s="1153" t="s">
        <v>269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 t="str">
        <f>IF(H$46=0,"",SUM($D495)*H496*H497)</f>
        <v/>
      </c>
      <c r="I498" s="1126">
        <f>IF(I$46=0,"",SUM($D495)*I496*I497)</f>
        <v>68.770564674081129</v>
      </c>
      <c r="J498" s="1126">
        <f>IF(J$46=0,"",SUM($D495)*J496*J497)</f>
        <v>68.770564674081129</v>
      </c>
      <c r="K498" s="1126">
        <f>IF(K$46=0,"",SUM($D495)*K496*K497)</f>
        <v>68.770564674081129</v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5"/>
    </row>
    <row r="499" spans="1:22" ht="15.75" customHeight="1">
      <c r="A499" s="1153" t="s">
        <v>296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5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 t="str">
        <f>IF(H$46=0,"",H498*SUM($D499)/H$46/365/$P$1)</f>
        <v/>
      </c>
      <c r="I500" s="1378">
        <f>IF(I$46=0,"",I498*SUM($D499)/I$46/365/$P$1)</f>
        <v>4.0039884208984376E-2</v>
      </c>
      <c r="J500" s="1378">
        <f>IF(J$46=0,"",J498*SUM($D499)/J$46/365/$P$1)</f>
        <v>4.0039884208984376E-2</v>
      </c>
      <c r="K500" s="1378">
        <f>IF(K$46=0,"",K498*SUM($D499)/K$46/365/$P$1)</f>
        <v>4.0039884208984376E-2</v>
      </c>
      <c r="L500" s="1095"/>
      <c r="M500" s="1131" t="str">
        <f>IF(SUM(H500)=SUM(C500),"",SUM(H500)-SUM(C500))</f>
        <v/>
      </c>
      <c r="N500" s="1131">
        <f>IF(SUM(I500)=SUM(D500),"",SUM(I500)-SUM(D500))</f>
        <v>4.0039884208984376E-2</v>
      </c>
      <c r="O500" s="1131">
        <f>IF(SUM(J500)=SUM(E500),"",SUM(J500)-SUM(E500))</f>
        <v>4.0039884208984376E-2</v>
      </c>
      <c r="P500" s="1131">
        <f>IF(SUM(K500)=SUM(F500),"",SUM(K500)-SUM(F500))</f>
        <v>4.0039884208984376E-2</v>
      </c>
      <c r="Q500" s="1112"/>
      <c r="R500" s="1050"/>
      <c r="S500" s="1012"/>
      <c r="T500" s="1012"/>
      <c r="U500" s="1051">
        <v>500</v>
      </c>
      <c r="V500" s="465"/>
    </row>
    <row r="501" spans="1:22" ht="15.75" customHeight="1">
      <c r="A501" s="1171" t="s">
        <v>292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64">
        <f>$I501</f>
        <v>6.6947581900847029</v>
      </c>
      <c r="I501" s="1564">
        <f>IF(SUM($D501)=0,IF(SUM($C501)=0,IF(SUM($E501)=0,IF(SUM($F501)=0,'Exp factors'!$H$51*$D495,SUM($F501)),SUM($E501)),SUM($C501)),SUM($D501))</f>
        <v>6.6947581900847029</v>
      </c>
      <c r="J501" s="1564">
        <f>$I501</f>
        <v>6.6947581900847029</v>
      </c>
      <c r="K501" s="1564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5"/>
    </row>
    <row r="502" spans="1:22" ht="15.75" customHeight="1">
      <c r="A502" s="1104" t="s">
        <v>290</v>
      </c>
      <c r="B502" s="1086"/>
      <c r="C502" s="1563" t="str">
        <f>IF(C501="","",C498*C501)</f>
        <v/>
      </c>
      <c r="D502" s="1563" t="str">
        <f>IF(D501="","",D498*D501)</f>
        <v/>
      </c>
      <c r="E502" s="1563" t="str">
        <f>IF(E501="","",E498*E501)</f>
        <v/>
      </c>
      <c r="F502" s="1563" t="str">
        <f>IF(F501="","",F498*F501)</f>
        <v/>
      </c>
      <c r="G502" s="1110"/>
      <c r="H502" s="1563" t="str">
        <f t="shared" ref="H502:K502" si="36">IF(H$46=0,"",H496*H497*H501)</f>
        <v/>
      </c>
      <c r="I502" s="1563">
        <f>IF(I$46=0,"",I496*I497*I501)</f>
        <v>657.71757298364912</v>
      </c>
      <c r="J502" s="1563">
        <f t="shared" si="36"/>
        <v>657.71757298364912</v>
      </c>
      <c r="K502" s="1563">
        <f t="shared" si="36"/>
        <v>657.71757298364912</v>
      </c>
      <c r="L502" s="1110"/>
      <c r="M502" s="962" t="str">
        <f>IF(SUM(H502)=SUM(C502),"",SUM(H502)-SUM(C502))</f>
        <v/>
      </c>
      <c r="N502" s="962">
        <f>IF(SUM(I502)=SUM(D502),"",SUM(I502)-SUM(D502))</f>
        <v>657.71757298364912</v>
      </c>
      <c r="O502" s="962">
        <f>IF(SUM(J502)=SUM(E502),"",SUM(J502)-SUM(E502))</f>
        <v>657.71757298364912</v>
      </c>
      <c r="P502" s="962">
        <f>IF(SUM(K502)=SUM(F502),"",SUM(K502)-SUM(F502))</f>
        <v>657.71757298364912</v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5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>
        <f>IF(Data!BY503="","",Data!BY503)</f>
        <v>13</v>
      </c>
      <c r="G503" s="1083"/>
      <c r="H503" s="1173">
        <f>IF(H$46="","",IF('Exp factors'!$B61="poor",'Exp factors'!$G$61*H$46/H504,SUM(C503)*'Exp factors'!C$61))</f>
        <v>0</v>
      </c>
      <c r="I503" s="1173">
        <f>IF(I$46="","",IF('Exp factors'!$B61="poor",'Exp factors'!$G$61*I$46/I504,SUM(D503)*'Exp factors'!D$61))</f>
        <v>1.9422976817663795</v>
      </c>
      <c r="J503" s="1173">
        <f>IF(J$46="","",IF('Exp factors'!$B61="poor",'Exp factors'!$G$61*J$46/J504,SUM(E503)*'Exp factors'!E$61))</f>
        <v>1.9422976817663795</v>
      </c>
      <c r="K503" s="1173">
        <f>IF(K$46="","",IF('Exp factors'!$B61="poor",'Exp factors'!$G$61*K$46/K504,SUM(F503)*'Exp factors'!F$61))</f>
        <v>1.9422976817663795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5"/>
    </row>
    <row r="504" spans="1:22" s="1148" customFormat="1" ht="15.75" customHeight="1">
      <c r="A504" s="1104" t="s">
        <v>293</v>
      </c>
      <c r="B504" s="1083"/>
      <c r="C504" s="995" t="str">
        <f>IF(Data!BV504="","",Data!BV504)</f>
        <v/>
      </c>
      <c r="D504" s="995" t="str">
        <f>IF(Data!BW504="","",Data!BW504)</f>
        <v/>
      </c>
      <c r="E504" s="995" t="str">
        <f>IF(Data!BX504="","",Data!BX504)</f>
        <v/>
      </c>
      <c r="F504" s="995">
        <f>IF(Data!BY504="","",Data!BY504)</f>
        <v>12</v>
      </c>
      <c r="G504" s="1083"/>
      <c r="H504" s="1174">
        <f>I504</f>
        <v>12</v>
      </c>
      <c r="I504" s="1174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296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>
        <f>IF(SUM(F503)=0,"",F503*F504*F505/F$46/365/$P$1)</f>
        <v>0.1355626400996264</v>
      </c>
      <c r="G506" s="1095"/>
      <c r="H506" s="1382" t="str">
        <f>IF(H$46=0,"",H503*H504*SUM($D505)/H$46/365/$P$1)</f>
        <v/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>
        <f>IF(K$46=0,"",K503*K504*SUM($D505)/K$46/365/$P$1)</f>
        <v>2.0254077046125727E-2</v>
      </c>
      <c r="L506" s="1095"/>
      <c r="M506" s="1131" t="str">
        <f>IF(SUM(H506)=SUM(C506),"",SUM(H506)-SUM(C506))</f>
        <v/>
      </c>
      <c r="N506" s="1131">
        <f>IF(SUM(I506)=SUM(D506),"",SUM(I506)-SUM(D506))</f>
        <v>2.0254077046125727E-2</v>
      </c>
      <c r="O506" s="1131">
        <f>IF(SUM(J506)=SUM(E506),"",SUM(J506)-SUM(E506))</f>
        <v>2.0254077046125727E-2</v>
      </c>
      <c r="P506" s="1131">
        <f>IF(SUM(K506)=SUM(F506),"",SUM(K506)-SUM(F506))</f>
        <v>-0.11530856305350068</v>
      </c>
      <c r="Q506" s="1112"/>
      <c r="R506" s="1050"/>
      <c r="S506" s="1012"/>
      <c r="T506" s="1012"/>
      <c r="U506" s="1051">
        <v>506</v>
      </c>
      <c r="V506" s="465"/>
    </row>
    <row r="507" spans="1:22" ht="15.75" customHeight="1">
      <c r="A507" s="1172" t="s">
        <v>292</v>
      </c>
      <c r="B507" s="1086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>
        <f>IF(Data!BY507="","",Data!BY507)</f>
        <v>11</v>
      </c>
      <c r="G507" s="1083"/>
      <c r="H507" s="1564">
        <f>$I507</f>
        <v>11</v>
      </c>
      <c r="I507" s="1564">
        <f>IF(SUM($D507)=0,IF(SUM($C507)=0,IF(SUM($E507)=0,IF(SUM($F507)=0,'Exp factors'!$H$61,SUM($F507)),SUM($E507)),SUM($C507)),SUM($D507))</f>
        <v>11</v>
      </c>
      <c r="J507" s="1564">
        <f>$I507</f>
        <v>11</v>
      </c>
      <c r="K507" s="1564">
        <f>$I507</f>
        <v>11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5"/>
    </row>
    <row r="508" spans="1:22" ht="15.75" customHeight="1">
      <c r="A508" s="1104" t="s">
        <v>290</v>
      </c>
      <c r="B508" s="1083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>
        <f>IF(F507="","",F503*F504*F507)</f>
        <v>1716</v>
      </c>
      <c r="G508" s="1083"/>
      <c r="H508" s="1383" t="str">
        <f>IF(H$46=0,"",H503*H504*H507)</f>
        <v/>
      </c>
      <c r="I508" s="1383">
        <f t="shared" ref="I508:K508" si="37">IF(I$46=0,"",I503*I504*I507)</f>
        <v>256.38329399316211</v>
      </c>
      <c r="J508" s="1383">
        <f t="shared" si="37"/>
        <v>256.38329399316211</v>
      </c>
      <c r="K508" s="1383">
        <f t="shared" si="37"/>
        <v>256.38329399316211</v>
      </c>
      <c r="L508" s="1083"/>
      <c r="M508" s="962" t="str">
        <f>IF(SUM(H508)=SUM(C508),"",SUM(H508)-SUM(C508))</f>
        <v/>
      </c>
      <c r="N508" s="962">
        <f>IF(SUM(I508)=SUM(D508),"",SUM(I508)-SUM(D508))</f>
        <v>256.38329399316211</v>
      </c>
      <c r="O508" s="962">
        <f>IF(SUM(J508)=SUM(E508),"",SUM(J508)-SUM(E508))</f>
        <v>256.38329399316211</v>
      </c>
      <c r="P508" s="962">
        <f>IF(SUM(K508)=SUM(F508),"",SUM(K508)-SUM(F508))</f>
        <v>-1459.6167060068378</v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5"/>
    </row>
    <row r="509" spans="1:22" ht="15.75" customHeight="1">
      <c r="A509" s="1175" t="str">
        <f>IF(Data!A509="","",Data!A509)</f>
        <v>White sugar purchase</v>
      </c>
      <c r="B509" s="1083"/>
      <c r="C509" s="995" t="str">
        <f>IF(Data!BV509="","",Data!BV509)</f>
        <v/>
      </c>
      <c r="D509" s="995">
        <f>IF(Data!BW509="","",Data!BW509)</f>
        <v>13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0</v>
      </c>
      <c r="I509" s="1173">
        <f>IF(I$46="","",IF('Exp factors'!$B62="poor",'Exp factors'!$G$62*I$46/I510,SUM(D509)*'Exp factors'!D$62))</f>
        <v>1.2629949844669686</v>
      </c>
      <c r="J509" s="1173">
        <f>IF(J$46="","",IF('Exp factors'!$B62="poor",'Exp factors'!$G$62*J$46/J510,SUM(E509)*'Exp factors'!E$62))</f>
        <v>1.2629949844669686</v>
      </c>
      <c r="K509" s="1173">
        <f>IF(K$46="","",IF('Exp factors'!$B62="poor",'Exp factors'!$G$62*K$46/K510,SUM(F509)*'Exp factors'!F$62))</f>
        <v>1.2629949844669686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5"/>
    </row>
    <row r="510" spans="1:22" ht="15.75" customHeight="1">
      <c r="A510" s="1104" t="s">
        <v>293</v>
      </c>
      <c r="B510" s="1084"/>
      <c r="C510" s="995" t="str">
        <f>IF(Data!BV510="","",Data!BV510)</f>
        <v/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174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5"/>
    </row>
    <row r="511" spans="1:22" ht="15.75" customHeight="1">
      <c r="A511" s="1153" t="s">
        <v>296</v>
      </c>
      <c r="B511" s="1083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5"/>
    </row>
    <row r="512" spans="1:22" ht="15.75" customHeight="1">
      <c r="A512" s="1104" t="s">
        <v>251</v>
      </c>
      <c r="B512" s="1086"/>
      <c r="C512" s="1382" t="str">
        <f>IF(SUM(C509)=0,"",C509*C510*C511/C$46/365/$P$1)</f>
        <v/>
      </c>
      <c r="D512" s="1382">
        <f>IF(SUM(D509)=0,"",D509*D510*D511/D$46/365/$P$1)</f>
        <v>0.13725717310087177</v>
      </c>
      <c r="E512" s="1382">
        <f>IF(SUM(E509)=0,"",E509*E510*E511/E$46/365/$P$1)</f>
        <v>0.1055824408468244</v>
      </c>
      <c r="F512" s="1382" t="str">
        <f>IF(SUM(F509)=0,"",F509*F510*F511/F$46/365/$P$1)</f>
        <v/>
      </c>
      <c r="G512" s="1095"/>
      <c r="H512" s="1382" t="str">
        <f>IF(H$46=0,"",H509*H510*SUM($D511)/H$46/365/$P$1)</f>
        <v/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5"/>
      <c r="M512" s="1131" t="str">
        <f>IF(SUM(H512)=SUM(C512),"",SUM(H512)-SUM(C512))</f>
        <v/>
      </c>
      <c r="N512" s="1131">
        <f>IF(SUM(I512)=SUM(D512),"",SUM(I512)-SUM(D512))</f>
        <v>-0.1239221637771398</v>
      </c>
      <c r="O512" s="1131">
        <f>IF(SUM(J512)=SUM(E512),"",SUM(J512)-SUM(E512))</f>
        <v>-9.2247431523092435E-2</v>
      </c>
      <c r="P512" s="1131">
        <f>IF(SUM(K512)=SUM(F512),"",SUM(K512)-SUM(F512))</f>
        <v>1.3335009323731963E-2</v>
      </c>
      <c r="Q512" s="1112"/>
      <c r="R512" s="1050"/>
      <c r="S512" s="1012"/>
      <c r="T512" s="1012"/>
      <c r="U512" s="1051">
        <v>512</v>
      </c>
      <c r="V512" s="465"/>
    </row>
    <row r="513" spans="1:22" ht="15.75" customHeight="1">
      <c r="A513" s="1172" t="s">
        <v>292</v>
      </c>
      <c r="B513" s="1086"/>
      <c r="C513" s="995" t="str">
        <f>IF(Data!BV513="","",Data!BV513)</f>
        <v/>
      </c>
      <c r="D513" s="995">
        <f>IF(Data!BW513="","",Data!BW513)</f>
        <v>11</v>
      </c>
      <c r="E513" s="995">
        <f>IF(Data!BX513="","",Data!BX513)</f>
        <v>12</v>
      </c>
      <c r="F513" s="995" t="str">
        <f>IF(Data!BY513="","",Data!BY513)</f>
        <v/>
      </c>
      <c r="G513" s="1083"/>
      <c r="H513" s="1564">
        <f>$I513</f>
        <v>11</v>
      </c>
      <c r="I513" s="1564">
        <f>IF(SUM($D513)=0,IF(SUM($C513)=0,IF(SUM($E513)=0,IF(SUM($F513)=0,'Exp factors'!$H$62,SUM($F513)),SUM($E513)),SUM($C513)),SUM($D513))</f>
        <v>11</v>
      </c>
      <c r="J513" s="1564">
        <f>$I513</f>
        <v>11</v>
      </c>
      <c r="K513" s="1564">
        <f>$I513</f>
        <v>11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5"/>
    </row>
    <row r="514" spans="1:22" s="1148" customFormat="1" ht="15.75" customHeight="1">
      <c r="A514" s="1104" t="s">
        <v>290</v>
      </c>
      <c r="B514" s="1083"/>
      <c r="C514" s="1383" t="str">
        <f>IF(C513="","",C509*C510*C513)</f>
        <v/>
      </c>
      <c r="D514" s="1383">
        <f>IF(D513="","",D509*D510*D513)</f>
        <v>1716</v>
      </c>
      <c r="E514" s="1383">
        <f>IF(E513="","",E509*E510*E513)</f>
        <v>1440</v>
      </c>
      <c r="F514" s="1383" t="str">
        <f>IF(F513="","",F509*F510*F513)</f>
        <v/>
      </c>
      <c r="G514" s="1083"/>
      <c r="H514" s="1383" t="str">
        <f>IF(H$46=0,"",H509*H510*H513)</f>
        <v/>
      </c>
      <c r="I514" s="1383">
        <f t="shared" ref="I514" si="38">IF(I$46=0,"",I509*I510*I513)</f>
        <v>166.71533794963986</v>
      </c>
      <c r="J514" s="1383">
        <f t="shared" ref="J514" si="39">IF(J$46=0,"",J509*J510*J513)</f>
        <v>166.71533794963986</v>
      </c>
      <c r="K514" s="1383">
        <f t="shared" ref="K514" si="40">IF(K$46=0,"",K509*K510*K513)</f>
        <v>166.71533794963986</v>
      </c>
      <c r="L514" s="1083"/>
      <c r="M514" s="962" t="str">
        <f>IF(SUM(H514)=SUM(C514),"",SUM(H514)-SUM(C514))</f>
        <v/>
      </c>
      <c r="N514" s="962">
        <f>IF(SUM(I514)=SUM(D514),"",SUM(I514)-SUM(D514))</f>
        <v>-1549.2846620503601</v>
      </c>
      <c r="O514" s="962">
        <f>IF(SUM(J514)=SUM(E514),"",SUM(J514)-SUM(E514))</f>
        <v>-1273.2846620503601</v>
      </c>
      <c r="P514" s="962">
        <f>IF(SUM(K514)=SUM(F514),"",SUM(K514)-SUM(F514))</f>
        <v>166.71533794963986</v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 t="str">
        <f>IF(Data!BV515="","",Data!BV515)</f>
        <v/>
      </c>
      <c r="D515" s="995">
        <f>IF(Data!BW515="","",Data!BW515)</f>
        <v>5</v>
      </c>
      <c r="E515" s="995">
        <f>IF(Data!BX515="","",Data!BX515)</f>
        <v>5</v>
      </c>
      <c r="F515" s="995">
        <f>IF(Data!BY515="","",Data!BY515)</f>
        <v>5</v>
      </c>
      <c r="G515" s="1083"/>
      <c r="H515" s="1173">
        <f>IF(H$46="","",IF('Exp factors'!$B53="poor",'Exp factors'!$G$53*H$46/H516,SUM(C515)*'Exp factors'!C$53))</f>
        <v>0</v>
      </c>
      <c r="I515" s="1173">
        <f>IF(I$46="","",IF('Exp factors'!$B53="poor",'Exp factors'!$G$53*I$46/I516,SUM(D515)*'Exp factors'!D$53))</f>
        <v>2.9503368962354402</v>
      </c>
      <c r="J515" s="1173">
        <f>IF(J$46="","",IF('Exp factors'!$B53="poor",'Exp factors'!$G$53*J$46/J516,SUM(E515)*'Exp factors'!E$53))</f>
        <v>2.9503368962354402</v>
      </c>
      <c r="K515" s="1173">
        <f>IF(K$46="","",IF('Exp factors'!$B53="poor",'Exp factors'!$G$53*K$46/K516,SUM(F515)*'Exp factors'!F$53))</f>
        <v>2.9503368962354402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5"/>
    </row>
    <row r="516" spans="1:22" ht="15.75" customHeight="1">
      <c r="A516" s="1104" t="s">
        <v>293</v>
      </c>
      <c r="B516" s="1083"/>
      <c r="C516" s="995" t="str">
        <f>IF(Data!BV516="","",Data!BV516)</f>
        <v/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83"/>
      <c r="H516" s="1174">
        <f>I516</f>
        <v>12</v>
      </c>
      <c r="I516" s="1174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5"/>
    </row>
    <row r="517" spans="1:22" ht="15.75" customHeight="1">
      <c r="A517" s="1153" t="s">
        <v>296</v>
      </c>
      <c r="B517" s="1083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5"/>
    </row>
    <row r="518" spans="1:22" ht="15.75" customHeight="1">
      <c r="A518" s="1104" t="s">
        <v>251</v>
      </c>
      <c r="B518" s="1084"/>
      <c r="C518" s="1382" t="str">
        <f>IF(SUM(C515)=0,"",C515*C516*C517/C$46/365/$P$1)</f>
        <v/>
      </c>
      <c r="D518" s="1382">
        <f>IF(SUM(D515)=0,"",D515*D516*D517/D$46/365/$P$1)</f>
        <v>0.11731382316313822</v>
      </c>
      <c r="E518" s="1382">
        <f>IF(SUM(E515)=0,"",E515*E516*E517/E$46/365/$P$1)</f>
        <v>0.11731382316313822</v>
      </c>
      <c r="F518" s="1382">
        <f>IF(SUM(F515)=0,"",F515*F516*F517/F$46/365/$P$1)</f>
        <v>0.11731382316313822</v>
      </c>
      <c r="G518" s="1095"/>
      <c r="H518" s="1382" t="str">
        <f>IF(H$46=0,"",H515*H516*SUM($D517)/H$46/365/$P$1)</f>
        <v/>
      </c>
      <c r="I518" s="1382">
        <f>IF(I$46=0,"",I515*I516*SUM($D517)/I$46/365/$P$1)</f>
        <v>6.9223060183329313E-2</v>
      </c>
      <c r="J518" s="1382">
        <f>IF(J$46=0,"",J515*J516*SUM($D517)/J$46/365/$P$1)</f>
        <v>6.9223060183329313E-2</v>
      </c>
      <c r="K518" s="1382">
        <f>IF(K$46=0,"",K515*K516*SUM($D517)/K$46/365/$P$1)</f>
        <v>6.9223060183329313E-2</v>
      </c>
      <c r="L518" s="1095"/>
      <c r="M518" s="1131" t="str">
        <f>IF(SUM(H518)=SUM(C518),"",SUM(H518)-SUM(C518))</f>
        <v/>
      </c>
      <c r="N518" s="1131">
        <f>IF(SUM(I518)=SUM(D518),"",SUM(I518)-SUM(D518))</f>
        <v>-4.809076297980891E-2</v>
      </c>
      <c r="O518" s="1131">
        <f>IF(SUM(J518)=SUM(E518),"",SUM(J518)-SUM(E518))</f>
        <v>-4.809076297980891E-2</v>
      </c>
      <c r="P518" s="1131">
        <f>IF(SUM(K518)=SUM(F518),"",SUM(K518)-SUM(F518))</f>
        <v>-4.809076297980891E-2</v>
      </c>
      <c r="Q518" s="1112"/>
      <c r="R518" s="1050"/>
      <c r="S518" s="1012"/>
      <c r="T518" s="1012"/>
      <c r="U518" s="1051">
        <v>518</v>
      </c>
      <c r="V518" s="465"/>
    </row>
    <row r="519" spans="1:22" ht="15.75" customHeight="1">
      <c r="A519" s="1172" t="s">
        <v>292</v>
      </c>
      <c r="B519" s="1083"/>
      <c r="C519" s="995" t="str">
        <f>IF(Data!BV519="","",Data!BV519)</f>
        <v/>
      </c>
      <c r="D519" s="995">
        <f>IF(Data!BW519="","",Data!BW519)</f>
        <v>26</v>
      </c>
      <c r="E519" s="995">
        <f>IF(Data!BX519="","",Data!BX519)</f>
        <v>20</v>
      </c>
      <c r="F519" s="995">
        <f>IF(Data!BY519="","",Data!BY519)</f>
        <v>20</v>
      </c>
      <c r="G519" s="1083"/>
      <c r="H519" s="1564">
        <f>$I519</f>
        <v>26</v>
      </c>
      <c r="I519" s="1564">
        <f>IF(SUM($D519)=0,IF(SUM($C519)=0,IF(SUM($E519)=0,IF(SUM($F519)=0,'Exp factors'!$H$53,SUM($F519)),SUM($E519)),SUM($C519)),SUM($D519))</f>
        <v>26</v>
      </c>
      <c r="J519" s="1564">
        <f>$I519</f>
        <v>26</v>
      </c>
      <c r="K519" s="1564">
        <f>$I519</f>
        <v>26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5"/>
    </row>
    <row r="520" spans="1:22" ht="15.75" customHeight="1">
      <c r="A520" s="1104" t="s">
        <v>290</v>
      </c>
      <c r="B520" s="1083"/>
      <c r="C520" s="1383" t="str">
        <f>IF(C519="","",C515*C516*C519)</f>
        <v/>
      </c>
      <c r="D520" s="1383">
        <f>IF(D519="","",D515*D516*D519)</f>
        <v>1560</v>
      </c>
      <c r="E520" s="1383">
        <f>IF(E519="","",E515*E516*E519)</f>
        <v>1200</v>
      </c>
      <c r="F520" s="1383">
        <f>IF(F519="","",F515*F516*F519)</f>
        <v>1200</v>
      </c>
      <c r="G520" s="1083"/>
      <c r="H520" s="1383" t="str">
        <f>IF(H$46=0,"",H515*H516*H519)</f>
        <v/>
      </c>
      <c r="I520" s="1383">
        <f t="shared" ref="I520" si="41">IF(I$46=0,"",I515*I516*I519)</f>
        <v>920.5051116254574</v>
      </c>
      <c r="J520" s="1383">
        <f t="shared" ref="J520" si="42">IF(J$46=0,"",J515*J516*J519)</f>
        <v>920.5051116254574</v>
      </c>
      <c r="K520" s="1383">
        <f t="shared" ref="K520" si="43">IF(K$46=0,"",K515*K516*K519)</f>
        <v>920.5051116254574</v>
      </c>
      <c r="L520" s="1083"/>
      <c r="M520" s="962" t="str">
        <f>IF(SUM(H520)=SUM(C520),"",SUM(H520)-SUM(C520))</f>
        <v/>
      </c>
      <c r="N520" s="962">
        <f>IF(SUM(I520)=SUM(D520),"",SUM(I520)-SUM(D520))</f>
        <v>-639.4948883745426</v>
      </c>
      <c r="O520" s="962">
        <f>IF(SUM(J520)=SUM(E520),"",SUM(J520)-SUM(E520))</f>
        <v>-279.4948883745426</v>
      </c>
      <c r="P520" s="962">
        <f>IF(SUM(K520)=SUM(F520),"",SUM(K520)-SUM(F520))</f>
        <v>-279.4948883745426</v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5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>
        <f>IF(Data!BX521="","",Data!BX521)</f>
        <v>6</v>
      </c>
      <c r="F521" s="995">
        <f>IF(Data!BY521="","",Data!BY521)</f>
        <v>6</v>
      </c>
      <c r="G521" s="1083"/>
      <c r="H521" s="1173">
        <f>IF(H$46="","",IF('Exp factors'!$B44="poor",'Exp factors'!$G$44*H$46/H522,SUM(C521)*'Exp factors'!C$44))</f>
        <v>0</v>
      </c>
      <c r="I521" s="1173">
        <f>IF(I$46="","",IF('Exp factors'!$B44="poor",'Exp factors'!$G$44*I$46/I522,SUM(D521)*'Exp factors'!D$44))</f>
        <v>2.5091214180965822</v>
      </c>
      <c r="J521" s="1173">
        <f>IF(J$46="","",IF('Exp factors'!$B44="poor",'Exp factors'!$G$44*J$46/J522,SUM(E521)*'Exp factors'!E$44))</f>
        <v>2.5091214180965822</v>
      </c>
      <c r="K521" s="1173">
        <f>IF(K$46="","",IF('Exp factors'!$B44="poor",'Exp factors'!$G$44*K$46/K522,SUM(F521)*'Exp factors'!F$44))</f>
        <v>2.5091214180965822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5"/>
    </row>
    <row r="522" spans="1:22" ht="15.75" customHeight="1">
      <c r="A522" s="1104" t="s">
        <v>293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>
        <f>IF(Data!BX522="","",Data!BX522)</f>
        <v>12</v>
      </c>
      <c r="F522" s="995">
        <f>IF(Data!BY522="","",Data!BY522)</f>
        <v>12</v>
      </c>
      <c r="G522" s="1083"/>
      <c r="H522" s="1174">
        <f>I522</f>
        <v>12</v>
      </c>
      <c r="I522" s="1174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5"/>
    </row>
    <row r="523" spans="1:22" ht="15.75" customHeight="1">
      <c r="A523" s="1153" t="s">
        <v>296</v>
      </c>
      <c r="B523" s="1086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5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>
        <f>IF(SUM(E521)=0,"",E521*E522*E523/E$46/365/$P$1)</f>
        <v>1.0010779576587794E-2</v>
      </c>
      <c r="F524" s="1382">
        <f>IF(SUM(F521)=0,"",F521*F522*F523/F$46/365/$P$1)</f>
        <v>1.0010779576587794E-2</v>
      </c>
      <c r="G524" s="1095"/>
      <c r="H524" s="1382" t="str">
        <f>IF(H$46=0,"",H521*H522*SUM($D523)/H$46/365/$P$1)</f>
        <v/>
      </c>
      <c r="I524" s="1382">
        <f>IF(I$46=0,"",I521*I522*SUM($D523)/I$46/365/$P$1)</f>
        <v>4.1863769079100461E-3</v>
      </c>
      <c r="J524" s="1382">
        <f>IF(J$46=0,"",J521*J522*SUM($D523)/J$46/365/$P$1)</f>
        <v>4.1863769079100461E-3</v>
      </c>
      <c r="K524" s="1382">
        <f>IF(K$46=0,"",K521*K522*SUM($D523)/K$46/365/$P$1)</f>
        <v>4.1863769079100461E-3</v>
      </c>
      <c r="L524" s="1095"/>
      <c r="M524" s="1131" t="str">
        <f>IF(SUM(H524)=SUM(C524),"",SUM(H524)-SUM(C524))</f>
        <v/>
      </c>
      <c r="N524" s="1131">
        <f>IF(SUM(I524)=SUM(D524),"",SUM(I524)-SUM(D524))</f>
        <v>4.1863769079100461E-3</v>
      </c>
      <c r="O524" s="1131">
        <f>IF(SUM(J524)=SUM(E524),"",SUM(J524)-SUM(E524))</f>
        <v>-5.8244026686777479E-3</v>
      </c>
      <c r="P524" s="1131">
        <f>IF(SUM(K524)=SUM(F524),"",SUM(K524)-SUM(F524))</f>
        <v>-5.8244026686777479E-3</v>
      </c>
      <c r="Q524" s="1112"/>
      <c r="R524" s="1050"/>
      <c r="S524" s="1012"/>
      <c r="T524" s="1012"/>
      <c r="U524" s="1051">
        <v>524</v>
      </c>
      <c r="V524" s="465"/>
    </row>
    <row r="525" spans="1:22" ht="15.75" customHeight="1">
      <c r="A525" s="1172" t="s">
        <v>292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>
        <f>IF(Data!BX525="","",Data!BX525)</f>
        <v>12</v>
      </c>
      <c r="F525" s="995">
        <f>IF(Data!BY525="","",Data!BY525)</f>
        <v>15</v>
      </c>
      <c r="G525" s="1083"/>
      <c r="H525" s="1564">
        <f>$I525</f>
        <v>12</v>
      </c>
      <c r="I525" s="1564">
        <f>IF(SUM($D525)=0,IF(SUM($C525)=0,IF(SUM($E525)=0,IF(SUM($F525)=0,'Exp factors'!$H$44,SUM($F525)),SUM($E525)),SUM($C525)),SUM($D525))</f>
        <v>12</v>
      </c>
      <c r="J525" s="1564">
        <f>$I525</f>
        <v>12</v>
      </c>
      <c r="K525" s="1564">
        <f>$I525</f>
        <v>12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5"/>
    </row>
    <row r="526" spans="1:22" ht="15.75" customHeight="1">
      <c r="A526" s="1104" t="s">
        <v>290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>
        <f>IF(E525="","",E521*E522*E525)</f>
        <v>864</v>
      </c>
      <c r="F526" s="1383">
        <f>IF(F525="","",F521*F522*F525)</f>
        <v>1080</v>
      </c>
      <c r="G526" s="1083"/>
      <c r="H526" s="1383" t="str">
        <f>IF(H$46=0,"",H521*H522*H525)</f>
        <v/>
      </c>
      <c r="I526" s="1383">
        <f t="shared" ref="I526" si="44">IF(I$46=0,"",I521*I522*I525)</f>
        <v>361.31348420590786</v>
      </c>
      <c r="J526" s="1383">
        <f t="shared" ref="J526" si="45">IF(J$46=0,"",J521*J522*J525)</f>
        <v>361.31348420590786</v>
      </c>
      <c r="K526" s="1383">
        <f t="shared" ref="K526" si="46">IF(K$46=0,"",K521*K522*K525)</f>
        <v>361.31348420590786</v>
      </c>
      <c r="L526" s="1083"/>
      <c r="M526" s="962" t="str">
        <f>IF(SUM(H526)=SUM(C526),"",SUM(H526)-SUM(C526))</f>
        <v/>
      </c>
      <c r="N526" s="962">
        <f>IF(SUM(I526)=SUM(D526),"",SUM(I526)-SUM(D526))</f>
        <v>361.31348420590786</v>
      </c>
      <c r="O526" s="962">
        <f>IF(SUM(J526)=SUM(E526),"",SUM(J526)-SUM(E526))</f>
        <v>-502.68651579409214</v>
      </c>
      <c r="P526" s="962">
        <f>IF(SUM(K526)=SUM(F526),"",SUM(K526)-SUM(F526))</f>
        <v>-718.6865157940922</v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5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5"/>
    </row>
    <row r="528" spans="1:22" ht="15.75" customHeight="1">
      <c r="A528" s="1565" t="s">
        <v>297</v>
      </c>
      <c r="B528" s="1083"/>
      <c r="C528" s="995" t="str">
        <f>IF(Data!BV528="","",Data!BV528)</f>
        <v/>
      </c>
      <c r="D528" s="995">
        <f>IF(Data!BW528="","",Data!BW528)</f>
        <v>0</v>
      </c>
      <c r="E528" s="995">
        <f>IF(Data!BX528="","",Data!BX528)</f>
        <v>36</v>
      </c>
      <c r="F528" s="995">
        <f>IF(Data!BY528="","",Data!BY528)</f>
        <v>36</v>
      </c>
      <c r="G528" s="1083"/>
      <c r="H528" s="1173">
        <f>IF(H$46="","",IF('Exp factors'!$B45="poor",'Exp factors'!$G$45*H$46,SUM(C528)*'Exp factors'!C$45))</f>
        <v>0</v>
      </c>
      <c r="I528" s="1173">
        <f>IF(I$46="","",IF('Exp factors'!$B45="poor",'Exp factors'!$G$45*I$46,SUM(D528)*'Exp factors'!D$45))</f>
        <v>19.377899349029761</v>
      </c>
      <c r="J528" s="1173">
        <f>IF(J$46="","",IF('Exp factors'!$B45="poor",'Exp factors'!$G$45*J$46,SUM(E528)*'Exp factors'!E$45))</f>
        <v>19.377899349029761</v>
      </c>
      <c r="K528" s="1173">
        <f>IF(K$46="","",IF('Exp factors'!$B45="poor",'Exp factors'!$G$45*K$46,SUM(F528)*'Exp factors'!F$45))</f>
        <v>19.377899349029761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5"/>
    </row>
    <row r="529" spans="1:22" ht="15.75" customHeight="1">
      <c r="A529" s="1153" t="s">
        <v>296</v>
      </c>
      <c r="B529" s="1086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5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>
        <f t="shared" si="47"/>
        <v>1.2357056039850559E-2</v>
      </c>
      <c r="F530" s="1382">
        <f t="shared" si="47"/>
        <v>1.2357056039850559E-2</v>
      </c>
      <c r="G530" s="1083"/>
      <c r="H530" s="1382" t="str">
        <f>IF(H$46=0,"",H528*SUM($D529)/H$46/365/$P$1)</f>
        <v/>
      </c>
      <c r="I530" s="1382">
        <f>IF(I$46=0,"",I528*SUM($D529)/I$46/365/$P$1)</f>
        <v>6.6514941164040114E-3</v>
      </c>
      <c r="J530" s="1382">
        <f>IF(J$46=0,"",J528*SUM($D529)/J$46/365/$P$1)</f>
        <v>6.6514941164040114E-3</v>
      </c>
      <c r="K530" s="1382">
        <f>IF(K$46=0,"",K528*SUM($D529)/K$46/365/$P$1)</f>
        <v>6.6514941164040114E-3</v>
      </c>
      <c r="L530" s="1083"/>
      <c r="M530" s="1131" t="str">
        <f>IF(SUM(H530)=SUM(C530),"",SUM(H530)-SUM(C530))</f>
        <v/>
      </c>
      <c r="N530" s="1131">
        <f>IF(SUM(I530)=SUM(D530),"",SUM(I530)-SUM(D530))</f>
        <v>6.6514941164040114E-3</v>
      </c>
      <c r="O530" s="1131">
        <f>IF(SUM(J530)=SUM(E530),"",SUM(J530)-SUM(E530))</f>
        <v>-5.7055619234465471E-3</v>
      </c>
      <c r="P530" s="1131">
        <f>IF(SUM(K530)=SUM(F530),"",SUM(K530)-SUM(F530))</f>
        <v>-5.7055619234465471E-3</v>
      </c>
      <c r="Q530" s="1112"/>
      <c r="R530" s="887"/>
      <c r="S530" s="1019"/>
      <c r="T530" s="1019"/>
      <c r="U530" s="1051">
        <v>530</v>
      </c>
      <c r="V530" s="465"/>
    </row>
    <row r="531" spans="1:22" ht="15.75" customHeight="1">
      <c r="A531" s="1172" t="s">
        <v>292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>
        <f>IF(Data!BX531="","",Data!BX531)</f>
        <v>79</v>
      </c>
      <c r="F531" s="995">
        <f>IF(Data!BY531="","",Data!BY531)</f>
        <v>79</v>
      </c>
      <c r="G531" s="1083"/>
      <c r="H531" s="1564">
        <f>$I531</f>
        <v>79</v>
      </c>
      <c r="I531" s="1564">
        <f>IF(SUM($D531)=0,IF(SUM($C531)=0,IF(SUM($E531)=0,IF(SUM($F531)=0,'Exp factors'!$H$45,SUM($F531)),SUM($E531)),SUM($C531)),SUM($D531))</f>
        <v>79</v>
      </c>
      <c r="J531" s="1564">
        <f>$I531</f>
        <v>79</v>
      </c>
      <c r="K531" s="1564">
        <f>$I531</f>
        <v>79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5"/>
    </row>
    <row r="532" spans="1:22" ht="15.75" customHeight="1">
      <c r="A532" s="1104" t="s">
        <v>290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>
        <f t="shared" si="48"/>
        <v>2844</v>
      </c>
      <c r="F532" s="1383">
        <f t="shared" si="48"/>
        <v>2844</v>
      </c>
      <c r="G532" s="1083"/>
      <c r="H532" s="1383" t="str">
        <f>IF(H$46=0,"",IF($D531="",H528*H531,H528*$D531))</f>
        <v/>
      </c>
      <c r="I532" s="1383">
        <f t="shared" ref="I532:K532" si="49">IF(I$46=0,"",IF($D531="",I528*I531,I528*$D531))</f>
        <v>1530.8540485733511</v>
      </c>
      <c r="J532" s="1383">
        <f t="shared" si="49"/>
        <v>1530.8540485733511</v>
      </c>
      <c r="K532" s="1383">
        <f t="shared" si="49"/>
        <v>1530.8540485733511</v>
      </c>
      <c r="L532" s="1083"/>
      <c r="M532" s="962" t="str">
        <f>IF(SUM(H532)=SUM(C532),"",SUM(H532)-SUM(C532))</f>
        <v/>
      </c>
      <c r="N532" s="962">
        <f>IF(SUM(I532)=SUM(D532),"",SUM(I532)-SUM(D532))</f>
        <v>1530.8540485733511</v>
      </c>
      <c r="O532" s="962">
        <f>IF(SUM(J532)=SUM(E532),"",SUM(J532)-SUM(E532))</f>
        <v>-1313.1459514266489</v>
      </c>
      <c r="P532" s="962">
        <f>IF(SUM(K532)=SUM(F532),"",SUM(K532)-SUM(F532))</f>
        <v>-1313.1459514266489</v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5"/>
    </row>
    <row r="533" spans="1:22" ht="15.75" customHeight="1">
      <c r="A533" s="1175" t="str">
        <f>IF(Data!A533="","",Data!A533)</f>
        <v>Poultry feet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5"/>
    </row>
    <row r="534" spans="1:22" ht="15.75" customHeight="1">
      <c r="A534" s="1565" t="s">
        <v>297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0</v>
      </c>
      <c r="I534" s="1173">
        <f>IF(I$46="","",IF('Exp factors'!$B46="poor",'Exp factors'!$G$46*I$46,SUM(D534)*'Exp factors'!D$46))</f>
        <v>139.66787712664035</v>
      </c>
      <c r="J534" s="1173">
        <f>IF(J$46="","",IF('Exp factors'!$B46="poor",'Exp factors'!$G$46*J$46,SUM(E534)*'Exp factors'!E$46))</f>
        <v>139.66787712664035</v>
      </c>
      <c r="K534" s="1173">
        <f>IF(K$46="","",IF('Exp factors'!$B46="poor",'Exp factors'!$G$46*K$46,SUM(F534)*'Exp factors'!F$46))</f>
        <v>139.66787712664035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5"/>
    </row>
    <row r="535" spans="1:22" ht="15.75" customHeight="1">
      <c r="A535" s="1153" t="s">
        <v>296</v>
      </c>
      <c r="B535" s="1086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5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 t="str">
        <f>IF(H$46=0,"",H534*SUM($D535)/H$46/365/$P$1)</f>
        <v/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3"/>
      <c r="M536" s="1131" t="str">
        <f>IF(SUM(H536)=SUM(C536),"",SUM(H536)-SUM(C536))</f>
        <v/>
      </c>
      <c r="N536" s="1131">
        <f>IF(SUM(I536)=SUM(D536),"",SUM(I536)-SUM(D536))</f>
        <v>6.5236465135985258E-2</v>
      </c>
      <c r="O536" s="1131">
        <f>IF(SUM(J536)=SUM(E536),"",SUM(J536)-SUM(E536))</f>
        <v>6.5236465135985258E-2</v>
      </c>
      <c r="P536" s="1131">
        <f>IF(SUM(K536)=SUM(F536),"",SUM(K536)-SUM(F536))</f>
        <v>6.5236465135985258E-2</v>
      </c>
      <c r="Q536" s="1112"/>
      <c r="R536" s="887"/>
      <c r="S536" s="1019"/>
      <c r="T536" s="1019"/>
      <c r="U536" s="1051">
        <v>536</v>
      </c>
      <c r="V536" s="465"/>
    </row>
    <row r="537" spans="1:22" ht="15.75" customHeight="1">
      <c r="A537" s="1172" t="s">
        <v>292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64">
        <f>$I537</f>
        <v>31.553656697662728</v>
      </c>
      <c r="I537" s="1564">
        <f>IF(SUM($D537)=0,IF(SUM($C537)=0,IF(SUM($E537)=0,IF(SUM($F537)=0,'Exp factors'!$H$46,SUM($F537)),SUM($E537)),SUM($C537)),SUM($D537))</f>
        <v>31.553656697662728</v>
      </c>
      <c r="J537" s="1564">
        <f>$I537</f>
        <v>31.553656697662728</v>
      </c>
      <c r="K537" s="1564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5"/>
    </row>
    <row r="538" spans="1:22" ht="15.75" customHeight="1">
      <c r="A538" s="1104" t="s">
        <v>290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383" t="str">
        <f>IF(H$46=0,"",IF($D537="",H534*H537,H534*$D537))</f>
        <v/>
      </c>
      <c r="I538" s="1383">
        <f t="shared" ref="I538:K538" si="52">IF(I$46=0,"",IF($D537="",I534*I537,I534*$D537))</f>
        <v>4407.0322465453501</v>
      </c>
      <c r="J538" s="1383">
        <f t="shared" si="52"/>
        <v>4407.0322465453501</v>
      </c>
      <c r="K538" s="1383">
        <f t="shared" si="52"/>
        <v>4407.0322465453501</v>
      </c>
      <c r="L538" s="1083"/>
      <c r="M538" s="962" t="str">
        <f>IF(SUM(H538)=SUM(C538),"",SUM(H538)-SUM(C538))</f>
        <v/>
      </c>
      <c r="N538" s="962">
        <f>IF(SUM(I538)=SUM(D538),"",SUM(I538)-SUM(D538))</f>
        <v>4407.0322465453501</v>
      </c>
      <c r="O538" s="962">
        <f>IF(SUM(J538)=SUM(E538),"",SUM(J538)-SUM(E538))</f>
        <v>4407.0322465453501</v>
      </c>
      <c r="P538" s="962">
        <f>IF(SUM(K538)=SUM(F538),"",SUM(K538)-SUM(F538))</f>
        <v>4407.0322465453501</v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5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>
        <f>IF(Data!BY539="","",Data!BY539)</f>
        <v>5</v>
      </c>
      <c r="G539" s="1083"/>
      <c r="H539" s="1173">
        <f>IF(H$46="","",IF('Exp factors'!$B47="poor",'Exp factors'!$G$47*H$46/H540,SUM(C539)*'Exp factors'!C$47))</f>
        <v>0</v>
      </c>
      <c r="I539" s="1173">
        <f>IF(I$46="","",IF('Exp factors'!$B47="poor",'Exp factors'!$G$47*I$46/I540,SUM(D539)*'Exp factors'!D$47))</f>
        <v>1.7114288741446295</v>
      </c>
      <c r="J539" s="1173">
        <f>IF(J$46="","",IF('Exp factors'!$B47="poor",'Exp factors'!$G$47*J$46/J540,SUM(E539)*'Exp factors'!E$47))</f>
        <v>1.7114288741446295</v>
      </c>
      <c r="K539" s="1173">
        <f>IF(K$46="","",IF('Exp factors'!$B47="poor",'Exp factors'!$G$47*K$46/K540,SUM(F539)*'Exp factors'!F$47))</f>
        <v>1.7114288741446295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5"/>
    </row>
    <row r="540" spans="1:22" ht="15.75" customHeight="1">
      <c r="A540" s="1104" t="s">
        <v>293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 t="str">
        <f>IF(Data!BX540="","",Data!BX540)</f>
        <v/>
      </c>
      <c r="F540" s="995">
        <f>IF(Data!BY540="","",Data!BY540)</f>
        <v>12</v>
      </c>
      <c r="G540" s="1083"/>
      <c r="H540" s="1174">
        <f>I540</f>
        <v>12</v>
      </c>
      <c r="I540" s="1174">
        <f>IF(SUM(D540)=0,IF(SUM(C540)=0,IF(SUM(E540)=0,IF(SUM(F540)=0,12,SUM(F540)),SUM(E540)),SUM(C540)),SUM(D540))</f>
        <v>12</v>
      </c>
      <c r="J540" s="1174">
        <f>I540</f>
        <v>12</v>
      </c>
      <c r="K540" s="1174">
        <f>I540</f>
        <v>12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5"/>
    </row>
    <row r="541" spans="1:22" ht="15.75" customHeight="1">
      <c r="A541" s="1153" t="s">
        <v>296</v>
      </c>
      <c r="B541" s="1086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5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 t="str">
        <f>IF(SUM(E539)=0,"",E539*E540*E541/E$46/365/$P$1)</f>
        <v/>
      </c>
      <c r="F542" s="1382">
        <f>IF(SUM(F539)=0,"",F539*F540*F541/F$46/365/$P$1)</f>
        <v>3.0631942714819421E-2</v>
      </c>
      <c r="G542" s="1083"/>
      <c r="H542" s="1382" t="str">
        <f>IF(H$46=0,"",H539*H540*SUM($D541)/H$46/365/$P$1)</f>
        <v/>
      </c>
      <c r="I542" s="1382">
        <f>IF(I$46=0,"",I539*I540*SUM($D541)/I$46/365/$P$1)</f>
        <v>1.0484878246657241E-2</v>
      </c>
      <c r="J542" s="1382">
        <f>IF(J$46=0,"",J539*J540*SUM($D541)/J$46/365/$P$1)</f>
        <v>1.0484878246657241E-2</v>
      </c>
      <c r="K542" s="1382">
        <f>IF(K$46=0,"",K539*K540*SUM($D541)/K$46/365/$P$1)</f>
        <v>1.0484878246657241E-2</v>
      </c>
      <c r="L542" s="1083"/>
      <c r="M542" s="1131" t="str">
        <f>IF(SUM(H542)=SUM(C542),"",SUM(H542)-SUM(C542))</f>
        <v/>
      </c>
      <c r="N542" s="1131">
        <f>IF(SUM(I542)=SUM(D542),"",SUM(I542)-SUM(D542))</f>
        <v>1.0484878246657241E-2</v>
      </c>
      <c r="O542" s="1131">
        <f>IF(SUM(J542)=SUM(E542),"",SUM(J542)-SUM(E542))</f>
        <v>1.0484878246657241E-2</v>
      </c>
      <c r="P542" s="1131">
        <f>IF(SUM(K542)=SUM(F542),"",SUM(K542)-SUM(F542))</f>
        <v>-2.0147064468162182E-2</v>
      </c>
      <c r="Q542" s="1112"/>
      <c r="R542" s="887"/>
      <c r="S542" s="1019"/>
      <c r="T542" s="1019"/>
      <c r="U542" s="1051">
        <v>542</v>
      </c>
      <c r="V542" s="465"/>
    </row>
    <row r="543" spans="1:22" ht="15.75" customHeight="1">
      <c r="A543" s="1172" t="s">
        <v>292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>
        <f>IF(Data!BY543="","",Data!BY543)</f>
        <v>75</v>
      </c>
      <c r="G543" s="1083"/>
      <c r="H543" s="1564">
        <f>$I543</f>
        <v>75</v>
      </c>
      <c r="I543" s="1564">
        <f>IF(SUM($D543)=0,IF(SUM($C543)=0,IF(SUM($E543)=0,IF(SUM($F543)=0,'Exp factors'!$H$47,SUM($F543)),SUM($E543)),SUM($C543)),SUM($D543))</f>
        <v>75</v>
      </c>
      <c r="J543" s="1564">
        <f>$I543</f>
        <v>75</v>
      </c>
      <c r="K543" s="1564">
        <f>$I543</f>
        <v>75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5"/>
    </row>
    <row r="544" spans="1:22" ht="15.75" customHeight="1">
      <c r="A544" s="1104" t="s">
        <v>290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 t="str">
        <f>IF(E543="","",E539*E540*E543)</f>
        <v/>
      </c>
      <c r="F544" s="1383">
        <f>IF(F543="","",F539*F540*F543)</f>
        <v>4500</v>
      </c>
      <c r="G544" s="1083"/>
      <c r="H544" s="1383" t="str">
        <f>IF(H$46=0,"",H539*H540*H543)</f>
        <v/>
      </c>
      <c r="I544" s="1383">
        <f t="shared" ref="I544" si="53">IF(I$46=0,"",I539*I540*I543)</f>
        <v>1540.2859867301665</v>
      </c>
      <c r="J544" s="1383">
        <f t="shared" ref="J544" si="54">IF(J$46=0,"",J539*J540*J543)</f>
        <v>1540.2859867301665</v>
      </c>
      <c r="K544" s="1383">
        <f t="shared" ref="K544" si="55">IF(K$46=0,"",K539*K540*K543)</f>
        <v>1540.2859867301665</v>
      </c>
      <c r="L544" s="1083"/>
      <c r="M544" s="962" t="str">
        <f>IF(SUM(H544)=SUM(C544),"",SUM(H544)-SUM(C544))</f>
        <v/>
      </c>
      <c r="N544" s="962">
        <f>IF(SUM(I544)=SUM(D544),"",SUM(I544)-SUM(D544))</f>
        <v>1540.2859867301665</v>
      </c>
      <c r="O544" s="962">
        <f>IF(SUM(J544)=SUM(E544),"",SUM(J544)-SUM(E544))</f>
        <v>1540.2859867301665</v>
      </c>
      <c r="P544" s="962">
        <f>IF(SUM(K544)=SUM(F544),"",SUM(K544)-SUM(F544))</f>
        <v>-2959.7140132698332</v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5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5"/>
    </row>
    <row r="546" spans="1:22" ht="15.75" customHeight="1">
      <c r="A546" s="1565" t="s">
        <v>297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>
        <f>IF(Data!BY546="","",Data!BY546)</f>
        <v>5</v>
      </c>
      <c r="G546" s="1083"/>
      <c r="H546" s="1173">
        <f>IF(H$46="","",IF('Exp factors'!$B48="poor",'Exp factors'!$G$48*H$46,SUM(C546)*'Exp factors'!C$48))</f>
        <v>0</v>
      </c>
      <c r="I546" s="1173">
        <f>IF(I$46="","",IF('Exp factors'!$B48="poor",'Exp factors'!$G$48*I$46,SUM(D546)*'Exp factors'!D$48))</f>
        <v>7.7262465531844384</v>
      </c>
      <c r="J546" s="1173">
        <f>IF(J$46="","",IF('Exp factors'!$B48="poor",'Exp factors'!$G$48*J$46,SUM(E546)*'Exp factors'!E$48))</f>
        <v>7.7262465531844384</v>
      </c>
      <c r="K546" s="1173">
        <f>IF(K$46="","",IF('Exp factors'!$B48="poor",'Exp factors'!$G$48*K$46,SUM(F546)*'Exp factors'!F$48))</f>
        <v>7.7262465531844384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5"/>
    </row>
    <row r="547" spans="1:22" ht="15.75" customHeight="1">
      <c r="A547" s="1153" t="s">
        <v>296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5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6">IF(SUM(D546)=0,"",D546*D547/D$46/365/$P$1)</f>
        <v/>
      </c>
      <c r="E548" s="1382" t="str">
        <f t="shared" si="56"/>
        <v/>
      </c>
      <c r="F548" s="1382">
        <f t="shared" si="56"/>
        <v>3.0510585305105853E-3</v>
      </c>
      <c r="G548" s="1083"/>
      <c r="H548" s="1382" t="str">
        <f>IF(H$46=0,"",H546*SUM($D547)/H$46/365/$P$1)</f>
        <v/>
      </c>
      <c r="I548" s="1382">
        <f>IF(I$46=0,"",I546*SUM($D547)/I$46/365/$P$1)</f>
        <v>4.7146460909842768E-3</v>
      </c>
      <c r="J548" s="1382">
        <f>IF(J$46=0,"",J546*SUM($D547)/J$46/365/$P$1)</f>
        <v>4.7146460909842768E-3</v>
      </c>
      <c r="K548" s="1382">
        <f>IF(K$46=0,"",K546*SUM($D547)/K$46/365/$P$1)</f>
        <v>4.7146460909842768E-3</v>
      </c>
      <c r="L548" s="1083"/>
      <c r="M548" s="1131" t="str">
        <f>IF(SUM(H548)=SUM(C548),"",SUM(H548)-SUM(C548))</f>
        <v/>
      </c>
      <c r="N548" s="1131">
        <f>IF(SUM(I548)=SUM(D548),"",SUM(I548)-SUM(D548))</f>
        <v>4.7146460909842768E-3</v>
      </c>
      <c r="O548" s="1131">
        <f>IF(SUM(J548)=SUM(E548),"",SUM(J548)-SUM(E548))</f>
        <v>4.7146460909842768E-3</v>
      </c>
      <c r="P548" s="1131">
        <f>IF(SUM(K548)=SUM(F548),"",SUM(K548)-SUM(F548))</f>
        <v>1.6635875604736916E-3</v>
      </c>
      <c r="Q548" s="1112"/>
      <c r="R548" s="887"/>
      <c r="S548" s="1019"/>
      <c r="T548" s="1019"/>
      <c r="U548" s="1051">
        <v>548</v>
      </c>
      <c r="V548" s="465"/>
    </row>
    <row r="549" spans="1:22" ht="15.75" customHeight="1">
      <c r="A549" s="1172" t="s">
        <v>292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>
        <f>IF(Data!BY549="","",Data!BY549)</f>
        <v>85</v>
      </c>
      <c r="G549" s="1083"/>
      <c r="H549" s="1564">
        <f>$I549</f>
        <v>85</v>
      </c>
      <c r="I549" s="1564">
        <f>IF(SUM($D549)=0,IF(SUM($C549)=0,IF(SUM($E549)=0,IF(SUM($F549)=0,'Exp factors'!$H$48,SUM($F549)),SUM($E549)),SUM($C549)),SUM($D549))</f>
        <v>85</v>
      </c>
      <c r="J549" s="1564">
        <f>$I549</f>
        <v>85</v>
      </c>
      <c r="K549" s="1564">
        <f>$I549</f>
        <v>85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5"/>
    </row>
    <row r="550" spans="1:22" ht="15.75" customHeight="1">
      <c r="A550" s="1104" t="s">
        <v>290</v>
      </c>
      <c r="B550" s="1083"/>
      <c r="C550" s="1383" t="str">
        <f>IF(C549="","",C546*C549)</f>
        <v/>
      </c>
      <c r="D550" s="1383" t="str">
        <f t="shared" ref="D550:F550" si="57">IF(D549="","",D546*D549)</f>
        <v/>
      </c>
      <c r="E550" s="1383" t="str">
        <f t="shared" si="57"/>
        <v/>
      </c>
      <c r="F550" s="1383">
        <f t="shared" si="57"/>
        <v>425</v>
      </c>
      <c r="G550" s="1083"/>
      <c r="H550" s="1383" t="str">
        <f>IF(H$46=0,"",IF($D549="",H546*H549,H546*$D549))</f>
        <v/>
      </c>
      <c r="I550" s="1383">
        <f t="shared" ref="I550:K550" si="58">IF(I$46=0,"",IF($D549="",I546*I549,I546*$D549))</f>
        <v>656.73095702067724</v>
      </c>
      <c r="J550" s="1383">
        <f t="shared" si="58"/>
        <v>656.73095702067724</v>
      </c>
      <c r="K550" s="1383">
        <f t="shared" si="58"/>
        <v>656.73095702067724</v>
      </c>
      <c r="L550" s="1083"/>
      <c r="M550" s="962" t="str">
        <f>IF(SUM(H550)=SUM(C550),"",SUM(H550)-SUM(C550))</f>
        <v/>
      </c>
      <c r="N550" s="962">
        <f>IF(SUM(I550)=SUM(D550),"",SUM(I550)-SUM(D550))</f>
        <v>656.73095702067724</v>
      </c>
      <c r="O550" s="962">
        <f>IF(SUM(J550)=SUM(E550),"",SUM(J550)-SUM(E550))</f>
        <v>656.73095702067724</v>
      </c>
      <c r="P550" s="962">
        <f>IF(SUM(K550)=SUM(F550),"",SUM(K550)-SUM(F550))</f>
        <v>231.73095702067724</v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5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5"/>
    </row>
    <row r="552" spans="1:22" ht="15.75" customHeight="1">
      <c r="A552" s="1565" t="s">
        <v>297</v>
      </c>
      <c r="B552" s="1083"/>
      <c r="C552" s="995" t="str">
        <f>IF(Data!BV552="","",Data!BV552)</f>
        <v/>
      </c>
      <c r="D552" s="995" t="str">
        <f>IF(Data!BW552="","",Data!BW552)</f>
        <v/>
      </c>
      <c r="E552" s="995">
        <f>IF(Data!BX552="","",Data!BX552)</f>
        <v>26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0</v>
      </c>
      <c r="I552" s="1173">
        <f>IF(I$46="","",IF('Exp factors'!$B49="poor",'Exp factors'!$G$49*I$46,SUM(D552)*'Exp factors'!D$49))</f>
        <v>10.211853189183664</v>
      </c>
      <c r="J552" s="1173">
        <f>IF(J$46="","",IF('Exp factors'!$B49="poor",'Exp factors'!$G$49*J$46,SUM(E552)*'Exp factors'!E$49))</f>
        <v>10.211853189183664</v>
      </c>
      <c r="K552" s="1173">
        <f>IF(K$46="","",IF('Exp factors'!$B49="poor",'Exp factors'!$G$49*K$46,SUM(F552)*'Exp factors'!F$49))</f>
        <v>10.211853189183664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5"/>
    </row>
    <row r="553" spans="1:22" ht="15.75" customHeight="1">
      <c r="A553" s="1153" t="s">
        <v>296</v>
      </c>
      <c r="B553" s="1083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5"/>
    </row>
    <row r="554" spans="1:22" ht="15.75" customHeight="1">
      <c r="A554" s="1104" t="s">
        <v>251</v>
      </c>
      <c r="B554" s="1083"/>
      <c r="C554" s="1382" t="str">
        <f>IF(SUM(C552)=0,"",C552*C553/C$46/365/$P$1)</f>
        <v/>
      </c>
      <c r="D554" s="1382" t="str">
        <f t="shared" ref="D554:F554" si="59">IF(SUM(D552)=0,"",D552*D553/D$46/365/$P$1)</f>
        <v/>
      </c>
      <c r="E554" s="1382">
        <f t="shared" si="59"/>
        <v>5.9308655043586551E-3</v>
      </c>
      <c r="F554" s="1382" t="str">
        <f t="shared" si="59"/>
        <v/>
      </c>
      <c r="G554" s="1083"/>
      <c r="H554" s="1382" t="str">
        <f>IF(H$46=0,"",H552*SUM($D553)/H$46/365/$P$1)</f>
        <v/>
      </c>
      <c r="I554" s="1382">
        <f>IF(I$46=0,"",I552*SUM($D553)/I$46/365/$P$1)</f>
        <v>2.3294279928963192E-3</v>
      </c>
      <c r="J554" s="1382">
        <f>IF(J$46=0,"",J552*SUM($D553)/J$46/365/$P$1)</f>
        <v>2.3294279928963192E-3</v>
      </c>
      <c r="K554" s="1382">
        <f>IF(K$46=0,"",K552*SUM($D553)/K$46/365/$P$1)</f>
        <v>2.3294279928963192E-3</v>
      </c>
      <c r="L554" s="1083"/>
      <c r="M554" s="1131" t="str">
        <f>IF(SUM(H554)=SUM(C554),"",SUM(H554)-SUM(C554))</f>
        <v/>
      </c>
      <c r="N554" s="1131">
        <f>IF(SUM(I554)=SUM(D554),"",SUM(I554)-SUM(D554))</f>
        <v>2.3294279928963192E-3</v>
      </c>
      <c r="O554" s="1131">
        <f>IF(SUM(J554)=SUM(E554),"",SUM(J554)-SUM(E554))</f>
        <v>-3.6014375114623359E-3</v>
      </c>
      <c r="P554" s="1131">
        <f>IF(SUM(K554)=SUM(F554),"",SUM(K554)-SUM(F554))</f>
        <v>2.3294279928963192E-3</v>
      </c>
      <c r="Q554" s="1112"/>
      <c r="R554" s="887"/>
      <c r="S554" s="1019"/>
      <c r="T554" s="1019"/>
      <c r="U554" s="1051">
        <v>554</v>
      </c>
      <c r="V554" s="465"/>
    </row>
    <row r="555" spans="1:22" ht="15.75" customHeight="1">
      <c r="A555" s="1172" t="s">
        <v>292</v>
      </c>
      <c r="B555" s="1083"/>
      <c r="C555" s="995" t="str">
        <f>IF(Data!BV555="","",Data!BV555)</f>
        <v/>
      </c>
      <c r="D555" s="995" t="str">
        <f>IF(Data!BW555="","",Data!BW555)</f>
        <v/>
      </c>
      <c r="E555" s="995">
        <f>IF(Data!BX555="","",Data!BX555)</f>
        <v>21</v>
      </c>
      <c r="F555" s="995" t="str">
        <f>IF(Data!BY555="","",Data!BY555)</f>
        <v/>
      </c>
      <c r="G555" s="1083"/>
      <c r="H555" s="1564">
        <f>$I555</f>
        <v>21</v>
      </c>
      <c r="I555" s="1564">
        <f>IF(SUM($D555)=0,IF(SUM($C555)=0,IF(SUM($E555)=0,IF(SUM($F555)=0,'Exp factors'!$H$49,SUM($F555)),SUM($E555)),SUM($C555)),SUM($D555))</f>
        <v>21</v>
      </c>
      <c r="J555" s="1564">
        <f>$I555</f>
        <v>21</v>
      </c>
      <c r="K555" s="1564">
        <f>$I555</f>
        <v>21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5"/>
    </row>
    <row r="556" spans="1:22" ht="15.75" customHeight="1">
      <c r="A556" s="1104" t="s">
        <v>290</v>
      </c>
      <c r="B556" s="1083"/>
      <c r="C556" s="1383" t="str">
        <f>IF(C555="","",C552*C555)</f>
        <v/>
      </c>
      <c r="D556" s="1383" t="str">
        <f t="shared" ref="D556:E556" si="60">IF(D555="","",D552*D555)</f>
        <v/>
      </c>
      <c r="E556" s="1383">
        <f t="shared" si="60"/>
        <v>546</v>
      </c>
      <c r="F556" s="1383" t="str">
        <f>IF(F555="","",F552*F555)</f>
        <v/>
      </c>
      <c r="G556" s="1083"/>
      <c r="H556" s="1383" t="str">
        <f>IF(H$46=0,"",IF($D555="",H552*H555,H552*$D555))</f>
        <v/>
      </c>
      <c r="I556" s="1383">
        <f t="shared" ref="I556:K556" si="61">IF(I$46=0,"",IF($D555="",I552*I555,I552*$D555))</f>
        <v>214.44891697285695</v>
      </c>
      <c r="J556" s="1383">
        <f t="shared" si="61"/>
        <v>214.44891697285695</v>
      </c>
      <c r="K556" s="1383">
        <f t="shared" si="61"/>
        <v>214.44891697285695</v>
      </c>
      <c r="L556" s="1083"/>
      <c r="M556" s="962" t="str">
        <f>IF(SUM(H556)=SUM(C556),"",SUM(H556)-SUM(C556))</f>
        <v/>
      </c>
      <c r="N556" s="962">
        <f>IF(SUM(I556)=SUM(D556),"",SUM(I556)-SUM(D556))</f>
        <v>214.44891697285695</v>
      </c>
      <c r="O556" s="962">
        <f>IF(SUM(J556)=SUM(E556),"",SUM(J556)-SUM(E556))</f>
        <v>-331.55108302714302</v>
      </c>
      <c r="P556" s="962">
        <f>IF(SUM(K556)=SUM(F556),"",SUM(K556)-SUM(F556))</f>
        <v>214.44891697285695</v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5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5"/>
    </row>
    <row r="558" spans="1:22" ht="15.75" customHeight="1">
      <c r="A558" s="1565" t="s">
        <v>297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>
        <f>IF(Data!BY558="","",Data!BY558)</f>
        <v>60</v>
      </c>
      <c r="G558" s="1083"/>
      <c r="H558" s="1173">
        <f>IF(H$46="","",IF('Exp factors'!$B55="poor",'Exp factors'!$G$55*H$46,SUM(C558)*'Exp factors'!C$55))</f>
        <v>0</v>
      </c>
      <c r="I558" s="1173">
        <f>IF(I$46="","",IF('Exp factors'!$B55="poor",'Exp factors'!$G$55*I$46,SUM(D558)*'Exp factors'!D$55))</f>
        <v>27.400055319954213</v>
      </c>
      <c r="J558" s="1173">
        <f>IF(J$46="","",IF('Exp factors'!$B55="poor",'Exp factors'!$G$55*J$46,SUM(E558)*'Exp factors'!E$55))</f>
        <v>27.400055319954213</v>
      </c>
      <c r="K558" s="1173">
        <f>IF(K$46="","",IF('Exp factors'!$B55="poor",'Exp factors'!$G$55*K$46,SUM(F558)*'Exp factors'!F$55))</f>
        <v>27.400055319954213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5"/>
    </row>
    <row r="559" spans="1:22" ht="15.75" customHeight="1">
      <c r="A559" s="1153" t="s">
        <v>296</v>
      </c>
      <c r="B559" s="1083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5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2">IF(SUM(D558)=0,"",D558*D559/D$46/365/$P$1)</f>
        <v/>
      </c>
      <c r="E560" s="1382">
        <f t="shared" si="62"/>
        <v>2.6069738480697388E-3</v>
      </c>
      <c r="F560" s="1382">
        <f t="shared" si="62"/>
        <v>2.6069738480697388E-3</v>
      </c>
      <c r="G560" s="1083"/>
      <c r="H560" s="1382" t="str">
        <f>IF(H$46=0,"",H558*SUM($D559)/H$46/365/$P$1)</f>
        <v/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>
        <f>IF(K$46=0,"",K558*SUM($D559)/K$46/365/$P$1)</f>
        <v>1.190520460913079E-3</v>
      </c>
      <c r="L560" s="1083"/>
      <c r="M560" s="1131" t="str">
        <f>IF(SUM(H560)=SUM(C560),"",SUM(H560)-SUM(C560))</f>
        <v/>
      </c>
      <c r="N560" s="1131">
        <f>IF(SUM(I560)=SUM(D560),"",SUM(I560)-SUM(D560))</f>
        <v>1.190520460913079E-3</v>
      </c>
      <c r="O560" s="1131">
        <f>IF(SUM(J560)=SUM(E560),"",SUM(J560)-SUM(E560))</f>
        <v>-1.4164533871566598E-3</v>
      </c>
      <c r="P560" s="1131">
        <f>IF(SUM(K560)=SUM(F560),"",SUM(K560)-SUM(F560))</f>
        <v>-1.4164533871566598E-3</v>
      </c>
      <c r="Q560" s="1112"/>
      <c r="R560" s="887"/>
      <c r="S560" s="1019"/>
      <c r="T560" s="1019"/>
      <c r="U560" s="1051">
        <v>560</v>
      </c>
      <c r="V560" s="465"/>
    </row>
    <row r="561" spans="1:22" ht="15.75" customHeight="1">
      <c r="A561" s="1172" t="s">
        <v>292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11</v>
      </c>
      <c r="F561" s="995">
        <f>IF(Data!BY561="","",Data!BY561)</f>
        <v>9</v>
      </c>
      <c r="G561" s="1083"/>
      <c r="H561" s="1564">
        <f>$I561</f>
        <v>11</v>
      </c>
      <c r="I561" s="1564">
        <f>IF(SUM($D561)=0,IF(SUM($C561)=0,IF(SUM($E561)=0,IF(SUM($F561)=0,'Exp factors'!$H$55,SUM($F561)),SUM($E561)),SUM($C561)),SUM($D561))</f>
        <v>11</v>
      </c>
      <c r="J561" s="1564">
        <f>$I561</f>
        <v>11</v>
      </c>
      <c r="K561" s="1564">
        <f>$I561</f>
        <v>11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5"/>
    </row>
    <row r="562" spans="1:22" ht="15.75" customHeight="1">
      <c r="A562" s="1104" t="s">
        <v>290</v>
      </c>
      <c r="B562" s="1083"/>
      <c r="C562" s="1383" t="str">
        <f>IF(C561="","",C558*C561)</f>
        <v/>
      </c>
      <c r="D562" s="1383" t="str">
        <f t="shared" ref="D562:F562" si="63">IF(D561="","",D558*D561)</f>
        <v/>
      </c>
      <c r="E562" s="1383">
        <f t="shared" si="63"/>
        <v>660</v>
      </c>
      <c r="F562" s="1383">
        <f t="shared" si="63"/>
        <v>540</v>
      </c>
      <c r="G562" s="1083"/>
      <c r="H562" s="1383" t="str">
        <f>IF(H$46=0,"",IF($D561="",H558*H561,H558*$D561))</f>
        <v/>
      </c>
      <c r="I562" s="1383">
        <f t="shared" ref="I562:K562" si="64">IF(I$46=0,"",IF($D561="",I558*I561,I558*$D561))</f>
        <v>301.40060851949636</v>
      </c>
      <c r="J562" s="1383">
        <f t="shared" si="64"/>
        <v>301.40060851949636</v>
      </c>
      <c r="K562" s="1383">
        <f t="shared" si="64"/>
        <v>301.40060851949636</v>
      </c>
      <c r="L562" s="1083"/>
      <c r="M562" s="962" t="str">
        <f>IF(SUM(H562)=SUM(C562),"",SUM(H562)-SUM(C562))</f>
        <v/>
      </c>
      <c r="N562" s="962">
        <f>IF(SUM(I562)=SUM(D562),"",SUM(I562)-SUM(D562))</f>
        <v>301.40060851949636</v>
      </c>
      <c r="O562" s="962">
        <f>IF(SUM(J562)=SUM(E562),"",SUM(J562)-SUM(E562))</f>
        <v>-358.59939148050364</v>
      </c>
      <c r="P562" s="962">
        <f>IF(SUM(K562)=SUM(F562),"",SUM(K562)-SUM(F562))</f>
        <v>-238.59939148050364</v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5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5"/>
    </row>
    <row r="564" spans="1:22" ht="15.75" customHeight="1">
      <c r="A564" s="1565" t="s">
        <v>297</v>
      </c>
      <c r="B564" s="1083"/>
      <c r="C564" s="995" t="str">
        <f>IF(Data!BV564="","",Data!BV564)</f>
        <v/>
      </c>
      <c r="D564" s="995" t="str">
        <f>IF(Data!BW564="","",Data!BW564)</f>
        <v/>
      </c>
      <c r="E564" s="995">
        <f>IF(Data!BX564="","",Data!BX564)</f>
        <v>84</v>
      </c>
      <c r="F564" s="995">
        <f>IF(Data!BY564="","",Data!BY564)</f>
        <v>120</v>
      </c>
      <c r="G564" s="1083"/>
      <c r="H564" s="1173">
        <f>IF(H$46="","",IF('Exp factors'!$B56="poor",'Exp factors'!$G$56*H$46,SUM(C564)*'Exp factors'!C$56))</f>
        <v>0</v>
      </c>
      <c r="I564" s="1173">
        <f>IF(I$46="","",IF('Exp factors'!$B56="poor",'Exp factors'!$G$56*I$46,SUM(D564)*'Exp factors'!D$56))</f>
        <v>24.388004816796872</v>
      </c>
      <c r="J564" s="1173">
        <f>IF(J$46="","",IF('Exp factors'!$B56="poor",'Exp factors'!$G$56*J$46,SUM(E564)*'Exp factors'!E$56))</f>
        <v>24.388004816796872</v>
      </c>
      <c r="K564" s="1173">
        <f>IF(K$46="","",IF('Exp factors'!$B56="poor",'Exp factors'!$G$56*K$46,SUM(F564)*'Exp factors'!F$56))</f>
        <v>24.388004816796872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5"/>
    </row>
    <row r="565" spans="1:22" ht="15.75" customHeight="1">
      <c r="A565" s="1153" t="s">
        <v>296</v>
      </c>
      <c r="B565" s="1083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5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 t="str">
        <f t="shared" ref="D566:F566" si="65">IF(SUM(D564)=0,"",D564*D565/D$46/365/$P$1)</f>
        <v/>
      </c>
      <c r="E566" s="1382">
        <f t="shared" si="65"/>
        <v>8.7594321295143204E-3</v>
      </c>
      <c r="F566" s="1382">
        <f t="shared" si="65"/>
        <v>1.2513474470734745E-2</v>
      </c>
      <c r="G566" s="1083"/>
      <c r="H566" s="1382" t="str">
        <f>IF(H$46=0,"",H564*SUM($D565)/H$46/365/$P$1)</f>
        <v/>
      </c>
      <c r="I566" s="1382">
        <f>IF(I$46=0,"",I564*SUM($D565)/I$46/365/$P$1)</f>
        <v>2.5431556305595304E-3</v>
      </c>
      <c r="J566" s="1382">
        <f>IF(J$46=0,"",J564*SUM($D565)/J$46/365/$P$1)</f>
        <v>2.5431556305595304E-3</v>
      </c>
      <c r="K566" s="1382">
        <f>IF(K$46=0,"",K564*SUM($D565)/K$46/365/$P$1)</f>
        <v>2.5431556305595304E-3</v>
      </c>
      <c r="L566" s="1083"/>
      <c r="M566" s="1131" t="str">
        <f>IF(SUM(H566)=SUM(C566),"",SUM(H566)-SUM(C566))</f>
        <v/>
      </c>
      <c r="N566" s="1131">
        <f>IF(SUM(I566)=SUM(D566),"",SUM(I566)-SUM(D566))</f>
        <v>2.5431556305595304E-3</v>
      </c>
      <c r="O566" s="1131">
        <f>IF(SUM(J566)=SUM(E566),"",SUM(J566)-SUM(E566))</f>
        <v>-6.2162764989547904E-3</v>
      </c>
      <c r="P566" s="1131">
        <f>IF(SUM(K566)=SUM(F566),"",SUM(K566)-SUM(F566))</f>
        <v>-9.9703188401752147E-3</v>
      </c>
      <c r="Q566" s="1112"/>
      <c r="R566" s="887"/>
      <c r="S566" s="1019"/>
      <c r="T566" s="1019"/>
      <c r="U566" s="1051">
        <v>566</v>
      </c>
      <c r="V566" s="465"/>
    </row>
    <row r="567" spans="1:22" ht="15.75" customHeight="1">
      <c r="A567" s="1172" t="s">
        <v>292</v>
      </c>
      <c r="B567" s="1083"/>
      <c r="C567" s="995" t="str">
        <f>IF(Data!BV567="","",Data!BV567)</f>
        <v/>
      </c>
      <c r="D567" s="995" t="str">
        <f>IF(Data!BW567="","",Data!BW567)</f>
        <v/>
      </c>
      <c r="E567" s="995">
        <f>IF(Data!BX567="","",Data!BX567)</f>
        <v>7</v>
      </c>
      <c r="F567" s="995">
        <f>IF(Data!BY567="","",Data!BY567)</f>
        <v>5</v>
      </c>
      <c r="G567" s="1083"/>
      <c r="H567" s="1564">
        <f>$I567</f>
        <v>7</v>
      </c>
      <c r="I567" s="1564">
        <f>IF(SUM($D567)=0,IF(SUM($C567)=0,IF(SUM($E567)=0,IF(SUM($F567)=0,'Exp factors'!$H$56,SUM($F567)),SUM($E567)),SUM($C567)),SUM($D567))</f>
        <v>7</v>
      </c>
      <c r="J567" s="1564">
        <f>$I567</f>
        <v>7</v>
      </c>
      <c r="K567" s="1564">
        <f>$I567</f>
        <v>7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5"/>
    </row>
    <row r="568" spans="1:22" ht="15.75" customHeight="1">
      <c r="A568" s="1104" t="s">
        <v>290</v>
      </c>
      <c r="B568" s="1083"/>
      <c r="C568" s="1383" t="str">
        <f>IF(C567="","",C564*C567)</f>
        <v/>
      </c>
      <c r="D568" s="1383" t="str">
        <f t="shared" ref="D568:F568" si="66">IF(D567="","",D564*D567)</f>
        <v/>
      </c>
      <c r="E568" s="1383">
        <f t="shared" si="66"/>
        <v>588</v>
      </c>
      <c r="F568" s="1383">
        <f t="shared" si="66"/>
        <v>600</v>
      </c>
      <c r="G568" s="1083"/>
      <c r="H568" s="1383" t="str">
        <f>IF(H$46=0,"",IF($D567="",H564*H567,H564*$D567))</f>
        <v/>
      </c>
      <c r="I568" s="1383">
        <f t="shared" ref="I568:K568" si="67">IF(I$46=0,"",IF($D567="",I564*I567,I564*$D567))</f>
        <v>170.71603371757811</v>
      </c>
      <c r="J568" s="1383">
        <f t="shared" si="67"/>
        <v>170.71603371757811</v>
      </c>
      <c r="K568" s="1383">
        <f t="shared" si="67"/>
        <v>170.71603371757811</v>
      </c>
      <c r="L568" s="1083"/>
      <c r="M568" s="962" t="str">
        <f>IF(SUM(H568)=SUM(C568),"",SUM(H568)-SUM(C568))</f>
        <v/>
      </c>
      <c r="N568" s="962">
        <f>IF(SUM(I568)=SUM(D568),"",SUM(I568)-SUM(D568))</f>
        <v>170.71603371757811</v>
      </c>
      <c r="O568" s="962">
        <f>IF(SUM(J568)=SUM(E568),"",SUM(J568)-SUM(E568))</f>
        <v>-417.28396628242189</v>
      </c>
      <c r="P568" s="962">
        <f>IF(SUM(K568)=SUM(F568),"",SUM(K568)-SUM(F568))</f>
        <v>-429.28396628242189</v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5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5"/>
    </row>
    <row r="570" spans="1:22" ht="15.75" customHeight="1">
      <c r="A570" s="1565" t="s">
        <v>297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0</v>
      </c>
      <c r="I570" s="1173">
        <f>IF(I$46="","",IF('Exp factors'!$B57="poor",'Exp factors'!$G$57*I$46,SUM(D570)*'Exp factors'!D$57))</f>
        <v>25.575608721081483</v>
      </c>
      <c r="J570" s="1173">
        <f>IF(J$46="","",IF('Exp factors'!$B57="poor",'Exp factors'!$G$57*J$46,SUM(E570)*'Exp factors'!E$57))</f>
        <v>25.575608721081483</v>
      </c>
      <c r="K570" s="1173">
        <f>IF(K$46="","",IF('Exp factors'!$B57="poor",'Exp factors'!$G$57*K$46,SUM(F570)*'Exp factors'!F$57))</f>
        <v>25.575608721081483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5"/>
    </row>
    <row r="571" spans="1:22" ht="15.75" customHeight="1">
      <c r="A571" s="1153" t="s">
        <v>296</v>
      </c>
      <c r="B571" s="1083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5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68">IF(SUM(D570)=0,"",D570*D571/D$46/365/$P$1)</f>
        <v/>
      </c>
      <c r="E572" s="1382" t="str">
        <f t="shared" si="68"/>
        <v/>
      </c>
      <c r="F572" s="1382" t="str">
        <f t="shared" si="68"/>
        <v/>
      </c>
      <c r="G572" s="1083"/>
      <c r="H572" s="1382" t="str">
        <f>IF(H$46=0,"",H570*SUM($D571)/H$46/365/$P$1)</f>
        <v/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>
        <f>IF(K$46=0,"",K570*SUM($D571)/K$46/365/$P$1)</f>
        <v>6.4452444981512964E-3</v>
      </c>
      <c r="L572" s="1083"/>
      <c r="M572" s="1131" t="str">
        <f>IF(SUM(H572)=SUM(C572),"",SUM(H572)-SUM(C572))</f>
        <v/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6.4452444981512964E-3</v>
      </c>
      <c r="Q572" s="1112"/>
      <c r="R572" s="887"/>
      <c r="S572" s="1019"/>
      <c r="T572" s="1019"/>
      <c r="U572" s="1051">
        <v>572</v>
      </c>
      <c r="V572" s="465"/>
    </row>
    <row r="573" spans="1:22" ht="15.75" customHeight="1">
      <c r="A573" s="1172" t="s">
        <v>292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64">
        <f>$I573</f>
        <v>5.9211901121304793</v>
      </c>
      <c r="I573" s="1564">
        <f>IF(SUM($D573)=0,IF(SUM($C573)=0,IF(SUM($E573)=0,IF(SUM($F573)=0,'Exp factors'!$H$57,SUM($F573)),SUM($E573)),SUM($C573)),SUM($D573))</f>
        <v>5.9211901121304793</v>
      </c>
      <c r="J573" s="1564">
        <f>$I573</f>
        <v>5.9211901121304793</v>
      </c>
      <c r="K573" s="1564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5"/>
    </row>
    <row r="574" spans="1:22" ht="15.75" customHeight="1">
      <c r="A574" s="1104" t="s">
        <v>290</v>
      </c>
      <c r="B574" s="1083"/>
      <c r="C574" s="1383" t="str">
        <f>IF(C573="","",C570*C573)</f>
        <v/>
      </c>
      <c r="D574" s="1383" t="str">
        <f t="shared" ref="D574:F574" si="69">IF(D573="","",D570*D573)</f>
        <v/>
      </c>
      <c r="E574" s="1383" t="str">
        <f t="shared" si="69"/>
        <v/>
      </c>
      <c r="F574" s="1383" t="str">
        <f t="shared" si="69"/>
        <v/>
      </c>
      <c r="G574" s="1083"/>
      <c r="H574" s="1383" t="str">
        <f>IF(H$46=0,"",IF($D573="",H570*H573,H570*$D573))</f>
        <v/>
      </c>
      <c r="I574" s="1383">
        <f t="shared" ref="I574:K574" si="70">IF(I$46=0,"",IF($D573="",I570*I573,I570*$D573))</f>
        <v>151.43804147098572</v>
      </c>
      <c r="J574" s="1383">
        <f t="shared" si="70"/>
        <v>151.43804147098572</v>
      </c>
      <c r="K574" s="1383">
        <f t="shared" si="70"/>
        <v>151.43804147098572</v>
      </c>
      <c r="L574" s="1083"/>
      <c r="M574" s="962" t="str">
        <f>IF(SUM(H574)=SUM(C574),"",SUM(H574)-SUM(C574))</f>
        <v/>
      </c>
      <c r="N574" s="962">
        <f>IF(SUM(I574)=SUM(D574),"",SUM(I574)-SUM(D574))</f>
        <v>151.43804147098572</v>
      </c>
      <c r="O574" s="962">
        <f>IF(SUM(J574)=SUM(E574),"",SUM(J574)-SUM(E574))</f>
        <v>151.43804147098572</v>
      </c>
      <c r="P574" s="962">
        <f>IF(SUM(K574)=SUM(F574),"",SUM(K574)-SUM(F574))</f>
        <v>151.43804147098572</v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5"/>
    </row>
    <row r="575" spans="1:22" ht="15.75" customHeight="1">
      <c r="A575" s="1175" t="str">
        <f>IF(Data!A575="","",Data!A575)</f>
        <v>Fresh cabbage purchase</v>
      </c>
      <c r="B575" s="1083"/>
      <c r="C575" s="995" t="str">
        <f>IF(Data!BV575="","",Data!BV575)</f>
        <v/>
      </c>
      <c r="D575" s="995" t="str">
        <f>IF(Data!BW575="","",Data!BW575)</f>
        <v/>
      </c>
      <c r="E575" s="995">
        <f>IF(Data!BX575="","",Data!BX575)</f>
        <v>15</v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0</v>
      </c>
      <c r="I575" s="1173">
        <f>IF(I$46="","",IF('Exp factors'!$B58="poor",'Exp factors'!$G$58*I$46/I576,SUM(D575)*'Exp factors'!D$58))</f>
        <v>2.9066403294329199</v>
      </c>
      <c r="J575" s="1173">
        <f>IF(J$46="","",IF('Exp factors'!$B58="poor",'Exp factors'!$G$58*J$46/J576,SUM(E575)*'Exp factors'!E$58))</f>
        <v>2.9066403294329199</v>
      </c>
      <c r="K575" s="1173">
        <f>IF(K$46="","",IF('Exp factors'!$B58="poor",'Exp factors'!$G$58*K$46/K576,SUM(F575)*'Exp factors'!F$58))</f>
        <v>2.9066403294329199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5"/>
    </row>
    <row r="576" spans="1:22" ht="15.75" customHeight="1">
      <c r="A576" s="1104" t="s">
        <v>293</v>
      </c>
      <c r="B576" s="1083"/>
      <c r="C576" s="995" t="str">
        <f>IF(Data!BV576="","",Data!BV576)</f>
        <v/>
      </c>
      <c r="D576" s="995" t="str">
        <f>IF(Data!BW576="","",Data!BW576)</f>
        <v/>
      </c>
      <c r="E576" s="995">
        <f>IF(Data!BX576="","",Data!BX576)</f>
        <v>12</v>
      </c>
      <c r="F576" s="995" t="str">
        <f>IF(Data!BY576="","",Data!BY576)</f>
        <v/>
      </c>
      <c r="G576" s="1083"/>
      <c r="H576" s="1174">
        <f>I576</f>
        <v>12</v>
      </c>
      <c r="I576" s="1174">
        <f>IF(SUM(D576)=0,IF(SUM(C576)=0,IF(SUM(E576)=0,IF(SUM(F576)=0,12,SUM(F576)),SUM(E576)),SUM(C576)),SUM(D576))</f>
        <v>12</v>
      </c>
      <c r="J576" s="1174">
        <f>I576</f>
        <v>12</v>
      </c>
      <c r="K576" s="1174">
        <f>I576</f>
        <v>12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5"/>
    </row>
    <row r="577" spans="1:22" ht="15.75" customHeight="1">
      <c r="A577" s="1153" t="s">
        <v>296</v>
      </c>
      <c r="B577" s="1083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5"/>
    </row>
    <row r="578" spans="1:22" ht="15.75" customHeight="1">
      <c r="A578" s="1104" t="s">
        <v>251</v>
      </c>
      <c r="B578" s="1083"/>
      <c r="C578" s="1382" t="str">
        <f>IF(SUM(C575)=0,"",C575*C576*C577/C$46/365/$P$1)</f>
        <v/>
      </c>
      <c r="D578" s="1382" t="str">
        <f>IF(SUM(D575)=0,"",D575*D576*D577/D$46/365/$P$1)</f>
        <v/>
      </c>
      <c r="E578" s="1382">
        <f>IF(SUM(E575)=0,"",E575*E576*E577/E$46/365/$P$1)</f>
        <v>8.9940597758405971E-3</v>
      </c>
      <c r="F578" s="1382" t="str">
        <f>IF(SUM(F575)=0,"",F575*F576*F577/F$46/365/$P$1)</f>
        <v/>
      </c>
      <c r="G578" s="1083"/>
      <c r="H578" s="1382" t="str">
        <f>IF(H$46=0,"",H575*H576*SUM($D577)/H$46/365/$P$1)</f>
        <v/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3"/>
      <c r="M578" s="1131" t="str">
        <f>IF(SUM(H578)=SUM(C578),"",SUM(H578)-SUM(C578))</f>
        <v/>
      </c>
      <c r="N578" s="1131">
        <f>IF(SUM(I578)=SUM(D578),"",SUM(I578)-SUM(D578))</f>
        <v>1.7428331246525793E-3</v>
      </c>
      <c r="O578" s="1131">
        <f>IF(SUM(J578)=SUM(E578),"",SUM(J578)-SUM(E578))</f>
        <v>-7.2512266511880179E-3</v>
      </c>
      <c r="P578" s="1131">
        <f>IF(SUM(K578)=SUM(F578),"",SUM(K578)-SUM(F578))</f>
        <v>1.7428331246525793E-3</v>
      </c>
      <c r="Q578" s="1112"/>
      <c r="R578" s="887"/>
      <c r="S578" s="1019"/>
      <c r="T578" s="1019"/>
      <c r="U578" s="1051">
        <v>578</v>
      </c>
      <c r="V578" s="465"/>
    </row>
    <row r="579" spans="1:22" ht="15.75" customHeight="1">
      <c r="A579" s="1172" t="s">
        <v>292</v>
      </c>
      <c r="B579" s="1083"/>
      <c r="C579" s="995" t="str">
        <f>IF(Data!BV579="","",Data!BV579)</f>
        <v/>
      </c>
      <c r="D579" s="995" t="str">
        <f>IF(Data!BW579="","",Data!BW579)</f>
        <v/>
      </c>
      <c r="E579" s="995">
        <f>IF(Data!BX579="","",Data!BX579)</f>
        <v>6</v>
      </c>
      <c r="F579" s="995" t="str">
        <f>IF(Data!BY579="","",Data!BY579)</f>
        <v/>
      </c>
      <c r="G579" s="1083"/>
      <c r="H579" s="1564">
        <f>$I579</f>
        <v>6</v>
      </c>
      <c r="I579" s="1564">
        <f>IF(SUM($D579)=0,IF(SUM($C579)=0,IF(SUM($E579)=0,IF(SUM($F579)=0,'Exp factors'!$H$58,SUM($F579)),SUM($E579)),SUM($C579)),SUM($D579))</f>
        <v>6</v>
      </c>
      <c r="J579" s="1564">
        <f>$I579</f>
        <v>6</v>
      </c>
      <c r="K579" s="1564">
        <f>$I579</f>
        <v>6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5"/>
    </row>
    <row r="580" spans="1:22" ht="15.75" customHeight="1">
      <c r="A580" s="1104" t="s">
        <v>290</v>
      </c>
      <c r="B580" s="1083"/>
      <c r="C580" s="1383" t="str">
        <f>IF(C579="","",C575*C576*C579)</f>
        <v/>
      </c>
      <c r="D580" s="1383" t="str">
        <f>IF(D579="","",D575*D576*D579)</f>
        <v/>
      </c>
      <c r="E580" s="1383">
        <f>IF(E579="","",E575*E576*E579)</f>
        <v>1080</v>
      </c>
      <c r="F580" s="1383" t="str">
        <f>IF(F579="","",F575*F576*F579)</f>
        <v/>
      </c>
      <c r="G580" s="1083"/>
      <c r="H580" s="1383" t="str">
        <f>IF(H$46=0,"",H575*H576*H579)</f>
        <v/>
      </c>
      <c r="I580" s="1383">
        <f t="shared" ref="I580" si="71">IF(I$46=0,"",I575*I576*I579)</f>
        <v>209.27810371917025</v>
      </c>
      <c r="J580" s="1383">
        <f t="shared" ref="J580" si="72">IF(J$46=0,"",J575*J576*J579)</f>
        <v>209.27810371917025</v>
      </c>
      <c r="K580" s="1383">
        <f t="shared" ref="K580" si="73">IF(K$46=0,"",K575*K576*K579)</f>
        <v>209.27810371917025</v>
      </c>
      <c r="L580" s="1083"/>
      <c r="M580" s="962" t="str">
        <f>IF(SUM(H580)=SUM(C580),"",SUM(H580)-SUM(C580))</f>
        <v/>
      </c>
      <c r="N580" s="962">
        <f>IF(SUM(I580)=SUM(D580),"",SUM(I580)-SUM(D580))</f>
        <v>209.27810371917025</v>
      </c>
      <c r="O580" s="962">
        <f>IF(SUM(J580)=SUM(E580),"",SUM(J580)-SUM(E580))</f>
        <v>-870.7218962808297</v>
      </c>
      <c r="P580" s="962">
        <f>IF(SUM(K580)=SUM(F580),"",SUM(K580)-SUM(F580))</f>
        <v>209.27810371917025</v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5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0</v>
      </c>
      <c r="I581" s="1173">
        <f>IF(I$46="","",IF('Exp factors'!$B59="poor",'Exp factors'!$G$59*I$46/I582,SUM(D581)*'Exp factors'!D$59))</f>
        <v>2.5997179063579345</v>
      </c>
      <c r="J581" s="1173">
        <f>IF(J$46="","",IF('Exp factors'!$B59="poor",'Exp factors'!$G$59*J$46/J582,SUM(E581)*'Exp factors'!E$59))</f>
        <v>2.5997179063579345</v>
      </c>
      <c r="K581" s="1173">
        <f>IF(K$46="","",IF('Exp factors'!$B59="poor",'Exp factors'!$G$59*K$46/K582,SUM(F581)*'Exp factors'!F$59))</f>
        <v>2.5997179063579345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5"/>
    </row>
    <row r="582" spans="1:22" ht="15.75" customHeight="1">
      <c r="A582" s="1104" t="s">
        <v>293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IF(SUM(D582)=0,IF(SUM(C582)=0,IF(SUM(E582)=0,IF(SUM(F582)=0,12,SUM(F582)),SUM(E582)),SUM(C582)),SUM(D582))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5"/>
    </row>
    <row r="583" spans="1:22" ht="15.75" customHeight="1">
      <c r="A583" s="1153" t="s">
        <v>296</v>
      </c>
      <c r="B583" s="1083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5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 t="str">
        <f>IF(H$46=0,"",H581*H582*SUM($D583)/H$46/365/$P$1)</f>
        <v/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3"/>
      <c r="M584" s="1131" t="str">
        <f>IF(SUM(H584)=SUM(C584),"",SUM(H584)-SUM(C584))</f>
        <v/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>
        <f>IF(SUM(K584)=SUM(F584),"",SUM(K584)-SUM(F584))</f>
        <v>1.8095648906604107E-2</v>
      </c>
      <c r="Q584" s="1112"/>
      <c r="R584" s="887"/>
      <c r="S584" s="1019"/>
      <c r="T584" s="1019"/>
      <c r="U584" s="1051">
        <v>584</v>
      </c>
      <c r="V584" s="465"/>
    </row>
    <row r="585" spans="1:22" ht="15.75" customHeight="1">
      <c r="A585" s="1172" t="s">
        <v>292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64">
        <f>$I585</f>
        <v>58.337174721189591</v>
      </c>
      <c r="I585" s="1564">
        <f>IF(SUM($D585)=0,IF(SUM($C585)=0,IF(SUM($E585)=0,IF(SUM($F585)=0,'Exp factors'!$H$59,SUM($F585)),SUM($E585)),SUM($C585)),SUM($D585))</f>
        <v>58.337174721189591</v>
      </c>
      <c r="J585" s="1564">
        <f>$I585</f>
        <v>58.337174721189591</v>
      </c>
      <c r="K585" s="1564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5"/>
    </row>
    <row r="586" spans="1:22" ht="15.75" customHeight="1">
      <c r="A586" s="1104" t="s">
        <v>290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383" t="str">
        <f>IF(H$46=0,"",H581*H582*H585)</f>
        <v/>
      </c>
      <c r="I586" s="1383">
        <f t="shared" ref="I586" si="74">IF(I$46=0,"",I581*I582*I585)</f>
        <v>1819.9223727480962</v>
      </c>
      <c r="J586" s="1383">
        <f t="shared" ref="J586" si="75">IF(J$46=0,"",J581*J582*J585)</f>
        <v>1819.9223727480962</v>
      </c>
      <c r="K586" s="1383">
        <f t="shared" ref="K586" si="76">IF(K$46=0,"",K581*K582*K585)</f>
        <v>1819.9223727480962</v>
      </c>
      <c r="L586" s="1083"/>
      <c r="M586" s="962" t="str">
        <f>IF(SUM(H586)=SUM(C586),"",SUM(H586)-SUM(C586))</f>
        <v/>
      </c>
      <c r="N586" s="962">
        <f>IF(SUM(I586)=SUM(D586),"",SUM(I586)-SUM(D586))</f>
        <v>1819.9223727480962</v>
      </c>
      <c r="O586" s="962">
        <f>IF(SUM(J586)=SUM(E586),"",SUM(J586)-SUM(E586))</f>
        <v>1819.9223727480962</v>
      </c>
      <c r="P586" s="962">
        <f>IF(SUM(K586)=SUM(F586),"",SUM(K586)-SUM(F586))</f>
        <v>1819.9223727480962</v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5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>
        <f>IF(Data!BX587="","",Data!BX587)</f>
        <v>2</v>
      </c>
      <c r="F587" s="995">
        <f>IF(Data!BY587="","",Data!BY587)</f>
        <v>1</v>
      </c>
      <c r="G587" s="1083"/>
      <c r="H587" s="1173">
        <f>IF(H$46="","",IF('Exp factors'!$B60="poor",'Exp factors'!$G$60*H$46/H588,SUM(C587)*'Exp factors'!C$60))</f>
        <v>0</v>
      </c>
      <c r="I587" s="1173">
        <f>IF(I$46="","",IF('Exp factors'!$B60="poor",'Exp factors'!$G$60*I$46/I588,SUM(D587)*'Exp factors'!D$60))</f>
        <v>0.21326100032641068</v>
      </c>
      <c r="J587" s="1173">
        <f>IF(J$46="","",IF('Exp factors'!$B60="poor",'Exp factors'!$G$60*J$46/J588,SUM(E587)*'Exp factors'!E$60))</f>
        <v>0.21326100032641068</v>
      </c>
      <c r="K587" s="1173">
        <f>IF(K$46="","",IF('Exp factors'!$B60="poor",'Exp factors'!$G$60*K$46/K588,SUM(F587)*'Exp factors'!F$60))</f>
        <v>0.21326100032641068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5"/>
    </row>
    <row r="588" spans="1:22" ht="15.75" customHeight="1">
      <c r="A588" s="1104" t="s">
        <v>293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IF(SUM(D588)=0,IF(SUM(C588)=0,IF(SUM(E588)=0,IF(SUM(F588)=0,12,SUM(F588)),SUM(E588)),SUM(C588)),SUM(D588))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5"/>
    </row>
    <row r="589" spans="1:22" ht="15.75" customHeight="1">
      <c r="A589" s="1153" t="s">
        <v>296</v>
      </c>
      <c r="B589" s="1083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5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>
        <f>IF(SUM(E587)=0,"",E587*E588*E589/E$46/365/$P$1)</f>
        <v>1.7320734246575344E-2</v>
      </c>
      <c r="F590" s="1382">
        <f>IF(SUM(F587)=0,"",F587*F588*F589/F$46/365/$P$1)</f>
        <v>8.6603671232876722E-3</v>
      </c>
      <c r="G590" s="1083"/>
      <c r="H590" s="1382" t="str">
        <f>IF(H$46=0,"",H587*H588*SUM($D589)/H$46/365/$P$1)</f>
        <v/>
      </c>
      <c r="I590" s="1382">
        <f>IF(I$46=0,"",I587*I588*SUM($D589)/I$46/365/$P$1)</f>
        <v>1.8469185559062888E-3</v>
      </c>
      <c r="J590" s="1382">
        <f>IF(J$46=0,"",J587*J588*SUM($D589)/J$46/365/$P$1)</f>
        <v>1.8469185559062888E-3</v>
      </c>
      <c r="K590" s="1382">
        <f>IF(K$46=0,"",K587*K588*SUM($D589)/K$46/365/$P$1)</f>
        <v>1.8469185559062888E-3</v>
      </c>
      <c r="L590" s="1083"/>
      <c r="M590" s="1131" t="str">
        <f>IF(SUM(H590)=SUM(C590),"",SUM(H590)-SUM(C590))</f>
        <v/>
      </c>
      <c r="N590" s="1131">
        <f>IF(SUM(I590)=SUM(D590),"",SUM(I590)-SUM(D590))</f>
        <v>1.8469185559062888E-3</v>
      </c>
      <c r="O590" s="1131">
        <f>IF(SUM(J590)=SUM(E590),"",SUM(J590)-SUM(E590))</f>
        <v>-1.5473815690669055E-2</v>
      </c>
      <c r="P590" s="1131">
        <f>IF(SUM(K590)=SUM(F590),"",SUM(K590)-SUM(F590))</f>
        <v>-6.8134485673813829E-3</v>
      </c>
      <c r="Q590" s="1112"/>
      <c r="R590" s="887"/>
      <c r="S590" s="1019"/>
      <c r="T590" s="1019"/>
      <c r="U590" s="1051">
        <v>590</v>
      </c>
      <c r="V590" s="465"/>
    </row>
    <row r="591" spans="1:22" ht="15.75" customHeight="1">
      <c r="A591" s="1172" t="s">
        <v>292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>
        <f>IF(Data!BX591="","",Data!BX591)</f>
        <v>25</v>
      </c>
      <c r="F591" s="995">
        <f>IF(Data!BY591="","",Data!BY591)</f>
        <v>20</v>
      </c>
      <c r="G591" s="1083"/>
      <c r="H591" s="1564">
        <f>$I591</f>
        <v>25</v>
      </c>
      <c r="I591" s="1564">
        <f>IF(SUM($D591)=0,IF(SUM($C591)=0,IF(SUM($E591)=0,IF(SUM($F591)=0,'Exp factors'!$H$60,SUM($F591)),SUM($E591)),SUM($C591)),SUM($D591))</f>
        <v>25</v>
      </c>
      <c r="J591" s="1564">
        <f>$I591</f>
        <v>25</v>
      </c>
      <c r="K591" s="1564">
        <f>$I591</f>
        <v>25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5"/>
    </row>
    <row r="592" spans="1:22" ht="15.75" customHeight="1">
      <c r="A592" s="1104" t="s">
        <v>290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>
        <f>IF(E591="","",E587*E588*E591)</f>
        <v>600</v>
      </c>
      <c r="F592" s="1383">
        <f>IF(F591="","",F587*F588*F591)</f>
        <v>240</v>
      </c>
      <c r="G592" s="1083"/>
      <c r="H592" s="1383" t="str">
        <f>IF(H$46=0,"",H587*H588*H591)</f>
        <v/>
      </c>
      <c r="I592" s="1383">
        <f t="shared" ref="I592" si="77">IF(I$46=0,"",I587*I588*I591)</f>
        <v>63.978300097923203</v>
      </c>
      <c r="J592" s="1383">
        <f t="shared" ref="J592" si="78">IF(J$46=0,"",J587*J588*J591)</f>
        <v>63.978300097923203</v>
      </c>
      <c r="K592" s="1383">
        <f t="shared" ref="K592" si="79">IF(K$46=0,"",K587*K588*K591)</f>
        <v>63.978300097923203</v>
      </c>
      <c r="L592" s="1083"/>
      <c r="M592" s="962" t="str">
        <f>IF(SUM(H592)=SUM(C592),"",SUM(H592)-SUM(C592))</f>
        <v/>
      </c>
      <c r="N592" s="962">
        <f>IF(SUM(I592)=SUM(D592),"",SUM(I592)-SUM(D592))</f>
        <v>63.978300097923203</v>
      </c>
      <c r="O592" s="962">
        <f>IF(SUM(J592)=SUM(E592),"",SUM(J592)-SUM(E592))</f>
        <v>-536.02169990207676</v>
      </c>
      <c r="P592" s="962">
        <f>IF(SUM(K592)=SUM(F592),"",SUM(K592)-SUM(F592))</f>
        <v>-176.02169990207679</v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5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5"/>
    </row>
    <row r="594" spans="1:22" ht="15.75" customHeight="1">
      <c r="A594" s="1104" t="s">
        <v>297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5"/>
    </row>
    <row r="595" spans="1:22" ht="15.75" customHeight="1">
      <c r="A595" s="1104" t="s">
        <v>293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f>IF(SUM(D595)=0,IF(SUM(C595)=0,IF(SUM(E595)=0,IF(SUM(F595)=0,12,SUM(F595)),SUM(E595)),SUM(C595)),SUM(D595))</f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5"/>
    </row>
    <row r="596" spans="1:22" ht="15.75" customHeight="1">
      <c r="A596" s="1153" t="s">
        <v>296</v>
      </c>
      <c r="B596" s="1086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5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 t="str">
        <f>IF(H$46=0,"",H594*H595*SUM($D596)/H$46/365/$P$1)</f>
        <v/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5"/>
    </row>
    <row r="598" spans="1:22" ht="15.75" customHeight="1">
      <c r="A598" s="1172" t="s">
        <v>292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5"/>
    </row>
    <row r="599" spans="1:22" ht="15.75" customHeight="1">
      <c r="A599" s="1104" t="s">
        <v>290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 t="str">
        <f>IF(H$46=0,"",H594*H595*SUM($D598))</f>
        <v/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5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5"/>
    </row>
    <row r="601" spans="1:22" ht="15.75" customHeight="1">
      <c r="A601" s="1566" t="s">
        <v>297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>
        <f>IF(Data!BY601="","",Data!BY601)</f>
        <v>2</v>
      </c>
      <c r="G601" s="1083"/>
      <c r="H601" s="1173">
        <f>IF(H$46="","",IF('Exp factors'!$B63="poor",'Exp factors'!$G$63*H$46,SUM(C601)*'Exp factors'!C$63))</f>
        <v>0</v>
      </c>
      <c r="I601" s="1173">
        <f>IF(I$46="","",IF('Exp factors'!$B63="poor",'Exp factors'!$G$63*I$46,SUM(D601)*'Exp factors'!D$63))</f>
        <v>3.4020917078280513</v>
      </c>
      <c r="J601" s="1173">
        <f>IF(J$46="","",IF('Exp factors'!$B63="poor",'Exp factors'!$G$63*J$46,SUM(E601)*'Exp factors'!E$63))</f>
        <v>3.4020917078280513</v>
      </c>
      <c r="K601" s="1173">
        <f>IF(K$46="","",IF('Exp factors'!$B63="poor",'Exp factors'!$G$63*K$46,SUM(F601)*'Exp factors'!F$63))</f>
        <v>3.4020917078280513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5"/>
    </row>
    <row r="602" spans="1:22" ht="15.75" customHeight="1">
      <c r="A602" s="1153" t="s">
        <v>296</v>
      </c>
      <c r="B602" s="1083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5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>
        <f>IF(F601="","",F601*F602/F$46/365/$P$1)</f>
        <v>9.4111755915317569E-4</v>
      </c>
      <c r="G603" s="1083"/>
      <c r="H603" s="1382" t="str">
        <f>IF(OR(H$46=0,H601=""),"",H601*SUM($D602)/H$46/365/$P$1)</f>
        <v/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3"/>
      <c r="M603" s="1131" t="str">
        <f>IF(SUM(H603)=SUM(C603),"",SUM(H603)-SUM(C603))</f>
        <v/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6.5976656289002138E-4</v>
      </c>
      <c r="Q603" s="1112"/>
      <c r="R603" s="887"/>
      <c r="S603" s="1019"/>
      <c r="T603" s="1019"/>
      <c r="U603" s="1051">
        <v>603</v>
      </c>
      <c r="V603" s="465"/>
    </row>
    <row r="604" spans="1:22" ht="15.75" customHeight="1">
      <c r="A604" s="1172" t="s">
        <v>292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>
        <f>IF(Data!BY604="","",Data!BY604)</f>
        <v>60</v>
      </c>
      <c r="G604" s="1083"/>
      <c r="H604" s="1564">
        <f>$I604</f>
        <v>60</v>
      </c>
      <c r="I604" s="1564">
        <f>IF(SUM($D604)=0,IF(SUM($C604)=0,IF(SUM($E604)=0,IF(SUM($F604)=0,'Exp factors'!$H$63,SUM($F604)),SUM($E604)),SUM($C604)),SUM($D604))</f>
        <v>60</v>
      </c>
      <c r="J604" s="1564">
        <f>$I604</f>
        <v>60</v>
      </c>
      <c r="K604" s="1564">
        <f>$I604</f>
        <v>60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5"/>
    </row>
    <row r="605" spans="1:22" ht="15.75" customHeight="1">
      <c r="A605" s="1104" t="s">
        <v>290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>
        <f>IF(F604="","",F601*F604)</f>
        <v>120</v>
      </c>
      <c r="G605" s="1083"/>
      <c r="H605" s="1383" t="str">
        <f>IF(H$46=0,"",IF($D604="",H601*H604,H601*$D604))</f>
        <v/>
      </c>
      <c r="I605" s="1383">
        <f t="shared" ref="I605:K605" si="80">IF(I$46=0,"",IF($D604="",I601*I604,I601*$D604))</f>
        <v>204.12550246968308</v>
      </c>
      <c r="J605" s="1383">
        <f t="shared" si="80"/>
        <v>204.12550246968308</v>
      </c>
      <c r="K605" s="1383">
        <f t="shared" si="80"/>
        <v>204.12550246968308</v>
      </c>
      <c r="L605" s="1083"/>
      <c r="M605" s="962" t="str">
        <f>IF(SUM(H605)=SUM(C605),"",SUM(H605)-SUM(C605))</f>
        <v/>
      </c>
      <c r="N605" s="962">
        <f>IF(SUM(I605)=SUM(D605),"",SUM(I605)-SUM(D605))</f>
        <v>204.12550246968308</v>
      </c>
      <c r="O605" s="962">
        <f>IF(SUM(J605)=SUM(E605),"",SUM(J605)-SUM(E605))</f>
        <v>204.12550246968308</v>
      </c>
      <c r="P605" s="962">
        <f>IF(SUM(K605)=SUM(F605),"",SUM(K605)-SUM(F605))</f>
        <v>84.125502469683084</v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5"/>
    </row>
    <row r="607" spans="1:22" ht="15.75" customHeight="1">
      <c r="A607" s="1566" t="s">
        <v>297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>
        <f>IF(Data!BX607="","",Data!BX607)</f>
        <v>12</v>
      </c>
      <c r="F607" s="995">
        <f>IF(Data!BY607="","",Data!BY607)</f>
        <v>12</v>
      </c>
      <c r="G607" s="1083"/>
      <c r="H607" s="1173">
        <f>IF(H$46="","",IF('Exp factors'!$B64="poor",'Exp factors'!$G$64*H$46,SUM(C607)*'Exp factors'!C$64))</f>
        <v>0</v>
      </c>
      <c r="I607" s="1173">
        <f>IF(I$46="","",IF('Exp factors'!$B64="poor",'Exp factors'!$G$64*I$46,SUM(D607)*'Exp factors'!D$64))</f>
        <v>6.2102682421036288</v>
      </c>
      <c r="J607" s="1173">
        <f>IF(J$46="","",IF('Exp factors'!$B64="poor",'Exp factors'!$G$64*J$46,SUM(E607)*'Exp factors'!E$64))</f>
        <v>6.2102682421036288</v>
      </c>
      <c r="K607" s="1173">
        <f>IF(K$46="","",IF('Exp factors'!$B64="poor",'Exp factors'!$G$64*K$46,SUM(F607)*'Exp factors'!F$64))</f>
        <v>6.2102682421036288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5"/>
    </row>
    <row r="608" spans="1:22" ht="15.75" customHeight="1">
      <c r="A608" s="1153" t="s">
        <v>296</v>
      </c>
      <c r="B608" s="1083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5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>
        <f>IF(E607="","",E607*E608/E$46/365/$P$1)</f>
        <v>1.4260146948941468E-2</v>
      </c>
      <c r="F609" s="1382">
        <f>IF(F607="","",F607*F608/F$46/365/$P$1)</f>
        <v>1.4260146948941468E-2</v>
      </c>
      <c r="G609" s="1083"/>
      <c r="H609" s="1382" t="str">
        <f>IF(OR(H$46=0,H607=""),"",H607*SUM($D608)/H$46/365/$P$1)</f>
        <v/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3"/>
      <c r="M609" s="1131" t="str">
        <f>IF(SUM(H609)=SUM(C609),"",SUM(H609)-SUM(C609))</f>
        <v/>
      </c>
      <c r="N609" s="1131">
        <f>IF(SUM(I609)=SUM(D609),"",SUM(I609)-SUM(D609))</f>
        <v>7.37994481039518E-3</v>
      </c>
      <c r="O609" s="1131">
        <f>IF(SUM(J609)=SUM(E609),"",SUM(J609)-SUM(E609))</f>
        <v>-6.8802021385462883E-3</v>
      </c>
      <c r="P609" s="1131">
        <f>IF(SUM(K609)=SUM(F609),"",SUM(K609)-SUM(F609))</f>
        <v>-6.8802021385462883E-3</v>
      </c>
      <c r="Q609" s="1112"/>
      <c r="R609" s="887"/>
      <c r="S609" s="1019"/>
      <c r="T609" s="1019"/>
      <c r="U609" s="1051">
        <v>609</v>
      </c>
      <c r="V609" s="465"/>
    </row>
    <row r="610" spans="1:22" ht="15.75" customHeight="1">
      <c r="A610" s="1172" t="s">
        <v>292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>
        <f>IF(Data!BX610="","",Data!BX610)</f>
        <v>33</v>
      </c>
      <c r="F610" s="995">
        <f>IF(Data!BY610="","",Data!BY610)</f>
        <v>45</v>
      </c>
      <c r="G610" s="1083"/>
      <c r="H610" s="1564">
        <f>$I610</f>
        <v>33</v>
      </c>
      <c r="I610" s="1564">
        <f>IF(SUM($D610)=0,IF(SUM($C610)=0,IF(SUM($E610)=0,IF(SUM($F610)=0,'Exp factors'!$H$64,SUM($F610)),SUM($E610)),SUM($C610)),SUM($D610))</f>
        <v>33</v>
      </c>
      <c r="J610" s="1564">
        <f>$I610</f>
        <v>33</v>
      </c>
      <c r="K610" s="1564">
        <f>$I610</f>
        <v>33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5"/>
    </row>
    <row r="611" spans="1:22" ht="15.75" customHeight="1">
      <c r="A611" s="1104" t="s">
        <v>290</v>
      </c>
      <c r="B611" s="1083"/>
      <c r="C611" s="1383" t="str">
        <f>IF(C610="","",C607*C610)</f>
        <v/>
      </c>
      <c r="D611" s="1383" t="str">
        <f>IF(D610="","",D607*D610)</f>
        <v/>
      </c>
      <c r="E611" s="1383">
        <f>IF(E610="","",E607*E610)</f>
        <v>396</v>
      </c>
      <c r="F611" s="1383">
        <f>IF(F610="","",F607*F610)</f>
        <v>540</v>
      </c>
      <c r="G611" s="1083"/>
      <c r="H611" s="1383" t="str">
        <f>IF(H$46=0,"",IF($D610="",H607*H610,H607*$D610))</f>
        <v/>
      </c>
      <c r="I611" s="1383">
        <f t="shared" ref="I611:K611" si="81">IF(I$46=0,"",IF($D610="",I607*I610,I607*$D610))</f>
        <v>204.93885198941976</v>
      </c>
      <c r="J611" s="1383">
        <f t="shared" si="81"/>
        <v>204.93885198941976</v>
      </c>
      <c r="K611" s="1383">
        <f t="shared" si="81"/>
        <v>204.93885198941976</v>
      </c>
      <c r="L611" s="1083"/>
      <c r="M611" s="962" t="str">
        <f>IF(SUM(H611)=SUM(C611),"",SUM(H611)-SUM(C611))</f>
        <v/>
      </c>
      <c r="N611" s="962">
        <f>IF(SUM(I611)=SUM(D611),"",SUM(I611)-SUM(D611))</f>
        <v>204.93885198941976</v>
      </c>
      <c r="O611" s="962">
        <f>IF(SUM(J611)=SUM(E611),"",SUM(J611)-SUM(E611))</f>
        <v>-191.06114801058024</v>
      </c>
      <c r="P611" s="962">
        <f>IF(SUM(K611)=SUM(F611),"",SUM(K611)-SUM(F611))</f>
        <v>-335.06114801058027</v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5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5"/>
    </row>
    <row r="613" spans="1:22" ht="15.75" customHeight="1">
      <c r="A613" s="1566" t="s">
        <v>297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>
        <f>IF(Data!BY613="","",Data!BY613)</f>
        <v>5</v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5"/>
    </row>
    <row r="614" spans="1:22" ht="15.75" customHeight="1">
      <c r="A614" s="1153" t="s">
        <v>296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5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>
        <f>IF(F613="","",F613*F614/F$46/365/$P$1)</f>
        <v>5.7570672478206731E-4</v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>
        <f>IF(SUM(K615)=SUM(F615),"",SUM(K615)-SUM(F615))</f>
        <v>-5.7570672478206731E-4</v>
      </c>
      <c r="Q615" s="1112"/>
      <c r="R615" s="887"/>
      <c r="S615" s="1019"/>
      <c r="T615" s="1019"/>
      <c r="U615" s="1051">
        <v>615</v>
      </c>
      <c r="V615" s="465"/>
    </row>
    <row r="616" spans="1:22" ht="15.75" customHeight="1">
      <c r="A616" s="1172" t="s">
        <v>292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>
        <f>IF(Data!BY616="","",Data!BY616)</f>
        <v>30</v>
      </c>
      <c r="G616" s="1083"/>
      <c r="H616" s="953">
        <f>$I616</f>
        <v>30</v>
      </c>
      <c r="I616" s="953">
        <f>IF(SUM($D616)=0,IF(SUM($C616)=0,IF(SUM($E616)=0,IF(SUM($F616)=0,'Exp factors'!$H$68,SUM($F616)),SUM($E616)),SUM($C616)),SUM($D616))</f>
        <v>30</v>
      </c>
      <c r="J616" s="953">
        <f>$I616</f>
        <v>30</v>
      </c>
      <c r="K616" s="953">
        <f>$I616</f>
        <v>30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5"/>
    </row>
    <row r="617" spans="1:22" ht="15.75" customHeight="1">
      <c r="A617" s="1104" t="s">
        <v>290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>
        <f>IF(F616="","",F613*F616)</f>
        <v>150</v>
      </c>
      <c r="G617" s="1083"/>
      <c r="H617" s="1126" t="str">
        <f>IF(H$46=0,"",IF($D616="",H613*H616,H613*$D616))</f>
        <v/>
      </c>
      <c r="I617" s="1126">
        <f t="shared" ref="I617:K617" si="82">IF(I$46=0,"",IF($D616="",I613*I616,I613*$D616))</f>
        <v>0</v>
      </c>
      <c r="J617" s="1126">
        <f t="shared" si="82"/>
        <v>0</v>
      </c>
      <c r="K617" s="1126">
        <f t="shared" si="82"/>
        <v>0</v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>
        <f>IF(SUM(K617)=SUM(F617),"",SUM(K617)-SUM(F617))</f>
        <v>-150</v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5"/>
    </row>
    <row r="619" spans="1:22" ht="15.75" customHeight="1">
      <c r="A619" s="1566" t="s">
        <v>297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0</v>
      </c>
      <c r="I619" s="1173">
        <f>IF(I$46="","",IF('Exp factors'!$B43="poor",'Exp factors'!$G$43*I$46,SUM(D619)*'Exp factors'!D$43))</f>
        <v>90.58658893986032</v>
      </c>
      <c r="J619" s="1173">
        <f>IF(J$46="","",IF('Exp factors'!$B43="poor",'Exp factors'!$G$43*J$46,SUM(E619)*'Exp factors'!E$43))</f>
        <v>90.58658893986032</v>
      </c>
      <c r="K619" s="1173">
        <f>IF(K$46="","",IF('Exp factors'!$B43="poor",'Exp factors'!$G$43*K$46,SUM(F619)*'Exp factors'!F$43))</f>
        <v>90.58658893986032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5"/>
    </row>
    <row r="620" spans="1:22" ht="15.75" customHeight="1">
      <c r="A620" s="1153" t="s">
        <v>296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5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 t="str">
        <f>IF(OR(H$46=0,H619=""),"",H619*SUM($D620)/H$46/365/$P$1)</f>
        <v/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8.4622877826154574E-3</v>
      </c>
      <c r="K621" s="1382">
        <f>IF(OR(K$46=0,K619=""),"",K619*SUM($D620)/K$46/365/$P$1)</f>
        <v>8.4622877826154574E-3</v>
      </c>
      <c r="L621" s="1083"/>
      <c r="M621" s="1131" t="str">
        <f>IF(SUM(H621)=SUM(C621),"",SUM(H621)-SUM(C621))</f>
        <v/>
      </c>
      <c r="N621" s="1131">
        <f>IF(SUM(I621)=SUM(D621),"",SUM(I621)-SUM(D621))</f>
        <v>8.4622877826154574E-3</v>
      </c>
      <c r="O621" s="1131">
        <f>IF(SUM(J621)=SUM(E621),"",SUM(J621)-SUM(E621))</f>
        <v>8.4622877826154574E-3</v>
      </c>
      <c r="P621" s="1131">
        <f>IF(SUM(K621)=SUM(F621),"",SUM(K621)-SUM(F621))</f>
        <v>8.4622877826154574E-3</v>
      </c>
      <c r="Q621" s="1112"/>
      <c r="R621" s="887"/>
      <c r="S621" s="1019"/>
      <c r="T621" s="1019"/>
      <c r="U621" s="1051">
        <v>621</v>
      </c>
      <c r="V621" s="465"/>
    </row>
    <row r="622" spans="1:22" ht="15.75" customHeight="1">
      <c r="A622" s="1172" t="s">
        <v>292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64">
        <f>$I622</f>
        <v>13.123144876325089</v>
      </c>
      <c r="I622" s="1564">
        <f>IF(SUM($D622)=0,IF(SUM($C622)=0,IF(SUM($E622)=0,IF(SUM($F622)=0,'Exp factors'!$H$43,SUM($F622)),SUM($E622)),SUM($C622)),SUM($D622))</f>
        <v>13.123144876325089</v>
      </c>
      <c r="J622" s="1564">
        <f>$I622</f>
        <v>13.123144876325089</v>
      </c>
      <c r="K622" s="1564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5"/>
    </row>
    <row r="623" spans="1:22" ht="15.75" customHeight="1">
      <c r="A623" s="1104" t="s">
        <v>290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383" t="str">
        <f>IF(H$46=0,"",IF($D622="",H619*H622,H619*$D622))</f>
        <v/>
      </c>
      <c r="I623" s="1383">
        <f t="shared" ref="I623:K623" si="83">IF(I$46=0,"",IF($D622="",I619*I622,I619*$D622))</f>
        <v>1188.7809305098949</v>
      </c>
      <c r="J623" s="1383">
        <f t="shared" si="83"/>
        <v>1188.7809305098949</v>
      </c>
      <c r="K623" s="1383">
        <f t="shared" si="83"/>
        <v>1188.7809305098949</v>
      </c>
      <c r="L623" s="1083"/>
      <c r="M623" s="962" t="str">
        <f>IF(SUM(H623)=SUM(C623),"",SUM(H623)-SUM(C623))</f>
        <v/>
      </c>
      <c r="N623" s="962">
        <f>IF(SUM(I623)=SUM(D623),"",SUM(I623)-SUM(D623))</f>
        <v>1188.7809305098949</v>
      </c>
      <c r="O623" s="962">
        <f>IF(SUM(J623)=SUM(E623),"",SUM(J623)-SUM(E623))</f>
        <v>1188.7809305098949</v>
      </c>
      <c r="P623" s="962">
        <f>IF(SUM(K623)=SUM(F623),"",SUM(K623)-SUM(F623))</f>
        <v>1188.7809305098949</v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5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5"/>
    </row>
    <row r="625" spans="1:22" ht="15.75" customHeight="1">
      <c r="A625" s="1566" t="s">
        <v>297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5"/>
    </row>
    <row r="626" spans="1:22" ht="15.75" customHeight="1">
      <c r="A626" s="1153" t="s">
        <v>296</v>
      </c>
      <c r="B626" s="1083"/>
      <c r="C626" s="995" t="str">
        <f>IF(Data!BV626="","",Data!BV626)</f>
        <v/>
      </c>
      <c r="D626" s="995" t="str">
        <f>IF(Data!BW626="","",Data!BW626)</f>
        <v/>
      </c>
      <c r="E626" s="995" t="str">
        <f>IF(Data!BX626="","",Data!BX626)</f>
        <v/>
      </c>
      <c r="F626" s="995" t="str">
        <f>IF(Data!BY626="","",Data!BY626)</f>
        <v/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5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 t="str">
        <f>IF(OR(H$46=0,H625=""),"",H625*SUM($D626)/H$46/365/$P$1)</f>
        <v/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5"/>
    </row>
    <row r="628" spans="1:22" ht="15.75" customHeight="1">
      <c r="A628" s="1172" t="s">
        <v>292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5"/>
    </row>
    <row r="629" spans="1:22" ht="15.75" customHeight="1">
      <c r="A629" s="1104" t="s">
        <v>290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 t="str">
        <f>IF(H$46=0,"",IF($D628="",H625*[1]ExpFactors!$H$66,H625*$D628))</f>
        <v/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5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5"/>
    </row>
    <row r="631" spans="1:22" ht="15.75" customHeight="1">
      <c r="A631" s="1566" t="s">
        <v>297</v>
      </c>
      <c r="B631" s="1083"/>
      <c r="C631" s="995" t="str">
        <f>IF(Data!BV631="","",Data!BV631)</f>
        <v/>
      </c>
      <c r="D631" s="995">
        <f>IF(Data!BW631="","",Data!BW631)</f>
        <v>150</v>
      </c>
      <c r="E631" s="995">
        <f>IF(Data!BX631="","",Data!BX631)</f>
        <v>120</v>
      </c>
      <c r="F631" s="995">
        <f>IF(Data!BY631="","",Data!BY631)</f>
        <v>120</v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5"/>
    </row>
    <row r="632" spans="1:22" ht="15.75" customHeight="1">
      <c r="A632" s="1153" t="s">
        <v>296</v>
      </c>
      <c r="B632" s="1083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5"/>
    </row>
    <row r="633" spans="1:22" ht="15.75" customHeight="1">
      <c r="A633" s="1104" t="s">
        <v>251</v>
      </c>
      <c r="B633" s="1083"/>
      <c r="C633" s="1378" t="str">
        <f>IF(C631="","",C631*C632/C$46/365/$P$1)</f>
        <v/>
      </c>
      <c r="D633" s="1378">
        <f>IF(D631="","",D631*D632/D$46/365/$P$1)</f>
        <v>0.11275161892901618</v>
      </c>
      <c r="E633" s="1378">
        <f>IF(E631="","",E631*E632/E$46/365/$P$1)</f>
        <v>9.0201295143212942E-2</v>
      </c>
      <c r="F633" s="1378">
        <f>IF(F631="","",F631*F632/F$46/365/$P$1)</f>
        <v>9.0201295143212942E-2</v>
      </c>
      <c r="G633" s="1083"/>
      <c r="H633" s="1378" t="str">
        <f>IF(OR(H$46=0,H631=""),"",H631*SUM($D632)/H$46/365/$P$1)</f>
        <v/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3"/>
      <c r="M633" s="1131" t="str">
        <f>IF(SUM(H633)=SUM(C633),"",SUM(H633)-SUM(C633))</f>
        <v/>
      </c>
      <c r="N633" s="1131">
        <f>IF(SUM(I633)=SUM(D633),"",SUM(I633)-SUM(D633))</f>
        <v>-0.11275161892901618</v>
      </c>
      <c r="O633" s="1131">
        <f>IF(SUM(J633)=SUM(E633),"",SUM(J633)-SUM(E633))</f>
        <v>-9.0201295143212942E-2</v>
      </c>
      <c r="P633" s="1131">
        <f>IF(SUM(K633)=SUM(F633),"",SUM(K633)-SUM(F633))</f>
        <v>-9.0201295143212942E-2</v>
      </c>
      <c r="Q633" s="1112"/>
      <c r="R633" s="887"/>
      <c r="S633" s="1019"/>
      <c r="T633" s="1019"/>
      <c r="U633" s="1051">
        <v>633</v>
      </c>
      <c r="V633" s="465"/>
    </row>
    <row r="634" spans="1:22" ht="15.75" customHeight="1">
      <c r="A634" s="1172" t="s">
        <v>292</v>
      </c>
      <c r="B634" s="1083"/>
      <c r="C634" s="995" t="str">
        <f>IF(Data!BV634="","",Data!BV634)</f>
        <v/>
      </c>
      <c r="D634" s="995">
        <f>IF(Data!BW634="","",Data!BW634)</f>
        <v>7</v>
      </c>
      <c r="E634" s="995">
        <f>IF(Data!BX634="","",Data!BX634)</f>
        <v>9</v>
      </c>
      <c r="F634" s="995">
        <f>IF(Data!BY634="","",Data!BY634)</f>
        <v>9</v>
      </c>
      <c r="G634" s="1083"/>
      <c r="H634" s="953">
        <f>$I634</f>
        <v>7</v>
      </c>
      <c r="I634" s="953">
        <f>IF(SUM($D634)=0,IF(SUM($C634)=0,IF(SUM($E634)=0,IF(SUM($F634)=0,'Exp factors'!$H$69,SUM($F634)),SUM($E634)),SUM($C634)),SUM($D634))</f>
        <v>7</v>
      </c>
      <c r="J634" s="953">
        <f>$I634</f>
        <v>7</v>
      </c>
      <c r="K634" s="953">
        <f>$I634</f>
        <v>7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5"/>
    </row>
    <row r="635" spans="1:22" ht="15.75" customHeight="1">
      <c r="A635" s="1104" t="s">
        <v>290</v>
      </c>
      <c r="B635" s="1083"/>
      <c r="C635" s="1563" t="str">
        <f>IF(C634="","",C631*C634)</f>
        <v/>
      </c>
      <c r="D635" s="1563">
        <f>IF(D634="","",D631*D634)</f>
        <v>1050</v>
      </c>
      <c r="E635" s="1563">
        <f>IF(E634="","",E631*E634)</f>
        <v>1080</v>
      </c>
      <c r="F635" s="1563">
        <f>IF(F634="","",F631*F634)</f>
        <v>1080</v>
      </c>
      <c r="G635" s="1083"/>
      <c r="H635" s="1126" t="str">
        <f>IF(H$46=0,"",IF($D634="",H631*H634,H631*$D634))</f>
        <v/>
      </c>
      <c r="I635" s="1126">
        <f t="shared" ref="I635:K635" si="84">IF(I$46=0,"",IF($D634="",I631*I634,I631*$D634))</f>
        <v>0</v>
      </c>
      <c r="J635" s="1126">
        <f t="shared" si="84"/>
        <v>0</v>
      </c>
      <c r="K635" s="1126">
        <f t="shared" si="84"/>
        <v>0</v>
      </c>
      <c r="L635" s="1083"/>
      <c r="M635" s="962" t="str">
        <f>IF(SUM(H635)=SUM(C635),"",SUM(H635)-SUM(C635))</f>
        <v/>
      </c>
      <c r="N635" s="962">
        <f>IF(SUM(I635)=SUM(D635),"",SUM(I635)-SUM(D635))</f>
        <v>-1050</v>
      </c>
      <c r="O635" s="962">
        <f>IF(SUM(J635)=SUM(E635),"",SUM(J635)-SUM(E635))</f>
        <v>-1080</v>
      </c>
      <c r="P635" s="962">
        <f>IF(SUM(K635)=SUM(F635),"",SUM(K635)-SUM(F635))</f>
        <v>-1080</v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5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5"/>
    </row>
    <row r="637" spans="1:22" ht="15.75" hidden="1" customHeight="1">
      <c r="A637" s="1104" t="s">
        <v>297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5"/>
    </row>
    <row r="638" spans="1:22" ht="15.75" hidden="1" customHeight="1">
      <c r="A638" s="1104" t="s">
        <v>293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5"/>
    </row>
    <row r="639" spans="1:22" ht="15.75" hidden="1" customHeight="1">
      <c r="A639" s="1153" t="s">
        <v>296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5"/>
    </row>
    <row r="640" spans="1:22" ht="15.75" customHeight="1">
      <c r="A640" s="1104" t="s">
        <v>251</v>
      </c>
      <c r="B640" s="1083"/>
      <c r="C640" s="625">
        <f>'Data 4'!BV73</f>
        <v>0</v>
      </c>
      <c r="D640" s="625">
        <f>'Data 4'!BW73</f>
        <v>0</v>
      </c>
      <c r="E640" s="625">
        <f>'Data 4'!BX73</f>
        <v>1.8116438356164381E-2</v>
      </c>
      <c r="F640" s="625">
        <f>'Data 4'!BY73</f>
        <v>0.23487596513075962</v>
      </c>
      <c r="G640" s="1095"/>
      <c r="H640" s="1130" t="str">
        <f>IF(H$46=0,"",H637*H638*SUM($D639)/H$46/365/$P$1)</f>
        <v/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 t="str">
        <f>IF(SUM(H640)=SUM(C640),"",SUM(H640)-SUM(C640))</f>
        <v/>
      </c>
      <c r="N640" s="1131" t="str">
        <f>IF(SUM(I640)=SUM(D640),"",SUM(I640)-SUM(D640))</f>
        <v/>
      </c>
      <c r="O640" s="1131">
        <f>IF(SUM(J640)=SUM(E640),"",SUM(J640)-SUM(E640))</f>
        <v>-1.8116438356164381E-2</v>
      </c>
      <c r="P640" s="1131">
        <f>IF(SUM(K640)=SUM(F640),"",SUM(K640)-SUM(F640))</f>
        <v>-0.23487596513075962</v>
      </c>
      <c r="Q640" s="1112"/>
      <c r="R640" s="1050"/>
      <c r="S640" s="1012"/>
      <c r="T640" s="1012"/>
      <c r="U640" s="1051">
        <v>640</v>
      </c>
      <c r="V640" s="465"/>
    </row>
    <row r="641" spans="1:22" ht="15.75" hidden="1" customHeight="1">
      <c r="A641" s="1172" t="s">
        <v>292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5"/>
    </row>
    <row r="642" spans="1:22" ht="15.75" customHeight="1">
      <c r="A642" s="1104" t="s">
        <v>290</v>
      </c>
      <c r="B642" s="1084"/>
      <c r="C642" s="622">
        <f>'Data 4'!BV74</f>
        <v>0</v>
      </c>
      <c r="D642" s="622">
        <f>'Data 4'!BW74</f>
        <v>0</v>
      </c>
      <c r="E642" s="622">
        <f>'Data 4'!BX74</f>
        <v>1680</v>
      </c>
      <c r="F642" s="622">
        <f>'Data 4'!BY74</f>
        <v>6000</v>
      </c>
      <c r="G642" s="1083"/>
      <c r="H642" s="1126" t="str">
        <f>IF(H$46=0,"",IF($D641="",H637*H638*[1]ExpFactors!$H$69,H637*H638*$D641))</f>
        <v/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62" t="str">
        <f>IF(SUM(H642)=SUM(C642),"",SUM(H642)-SUM(C642))</f>
        <v/>
      </c>
      <c r="N642" s="962" t="str">
        <f>IF(SUM(I642)=SUM(D642),"",SUM(I642)-SUM(D642))</f>
        <v/>
      </c>
      <c r="O642" s="962">
        <f>IF(SUM(J642)=SUM(E642),"",SUM(J642)-SUM(E642))</f>
        <v>-1680</v>
      </c>
      <c r="P642" s="962">
        <f>IF(SUM(K642)=SUM(F642),"",SUM(K642)-SUM(F642))</f>
        <v>-6000</v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5"/>
    </row>
    <row r="643" spans="1:22" ht="15.75" customHeight="1">
      <c r="A643" s="1177" t="s">
        <v>299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5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>
        <f>IF(Data!BW644="","",Data!BW644)</f>
        <v>0</v>
      </c>
      <c r="E644" s="995">
        <f>IF(Data!BX644="","",Data!BX644)</f>
        <v>0</v>
      </c>
      <c r="F644" s="995">
        <f>IF(Data!BY644="","",Data!BY644)</f>
        <v>0</v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5"/>
    </row>
    <row r="645" spans="1:22" ht="15.75" customHeight="1">
      <c r="A645" s="1104" t="s">
        <v>301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5"/>
    </row>
    <row r="646" spans="1:22" s="1148" customFormat="1" ht="15.75" customHeight="1">
      <c r="A646" s="1104" t="s">
        <v>302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85">IF(C646&gt;0,C646,"")</f>
        <v/>
      </c>
      <c r="I646" s="1179" t="str">
        <f t="shared" si="85"/>
        <v/>
      </c>
      <c r="J646" s="1179" t="str">
        <f t="shared" si="85"/>
        <v/>
      </c>
      <c r="K646" s="1179" t="str">
        <f t="shared" si="85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287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85"/>
        <v/>
      </c>
      <c r="I647" s="1179" t="str">
        <f t="shared" si="85"/>
        <v/>
      </c>
      <c r="J647" s="1179" t="str">
        <f t="shared" si="85"/>
        <v/>
      </c>
      <c r="K647" s="1179" t="str">
        <f t="shared" si="85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5"/>
    </row>
    <row r="648" spans="1:22" s="1129" customFormat="1" ht="15.75" customHeight="1">
      <c r="A648" s="1104" t="s">
        <v>303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 t="shared" ref="D649:F649" si="86">IF(D646="","",((D645*D646*D647*D648)*3630*$K$1)/D$46/365/$P$1)</f>
        <v/>
      </c>
      <c r="E649" s="1130" t="str">
        <f t="shared" si="86"/>
        <v/>
      </c>
      <c r="F649" s="1130" t="str">
        <f t="shared" si="86"/>
        <v/>
      </c>
      <c r="G649" s="1105"/>
      <c r="H649" s="1130" t="str">
        <f t="shared" ref="H649:K649" si="87">IF(H646="","",((H645*H646*H647*C648)*3630*$K$1)/H$46/365/$P$1)</f>
        <v/>
      </c>
      <c r="I649" s="1130" t="str">
        <f t="shared" si="87"/>
        <v/>
      </c>
      <c r="J649" s="1130" t="str">
        <f>IF(J646="","",((J645*J646*J647*E648)*3630*$K$1)/J$46/365/$P$1)</f>
        <v/>
      </c>
      <c r="K649" s="1130" t="str">
        <f t="shared" si="87"/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5"/>
    </row>
    <row r="650" spans="1:22" ht="15.75" customHeight="1">
      <c r="A650" s="1142" t="str">
        <f>IF(Data!A650="","",Data!A650)</f>
        <v>Labour: Planting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5"/>
    </row>
    <row r="651" spans="1:22" ht="15.75" customHeight="1">
      <c r="A651" s="1104" t="s">
        <v>301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>
        <f>IF(Data!BX651="","",Data!BX651)</f>
        <v>2</v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>
        <f>IF(SUM(E651)&gt;0,E651*'Exp factors'!E$28,"")</f>
        <v>2</v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5"/>
    </row>
    <row r="652" spans="1:22" ht="15.75" customHeight="1">
      <c r="A652" s="1104" t="s">
        <v>302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>
        <f>IF(Data!BX652="","",Data!BX652)</f>
        <v>2</v>
      </c>
      <c r="F652" s="995" t="str">
        <f>IF(Data!BY652="","",Data!BY652)</f>
        <v/>
      </c>
      <c r="G652" s="1083"/>
      <c r="H652" s="1179" t="str">
        <f t="shared" ref="H652:K653" si="88">IF(C652&gt;0,C652,"")</f>
        <v/>
      </c>
      <c r="I652" s="1179" t="str">
        <f t="shared" si="88"/>
        <v/>
      </c>
      <c r="J652" s="1179">
        <f t="shared" si="88"/>
        <v>2</v>
      </c>
      <c r="K652" s="1179" t="str">
        <f t="shared" si="88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5"/>
    </row>
    <row r="653" spans="1:22" ht="15.75" customHeight="1">
      <c r="A653" s="1104" t="s">
        <v>287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>
        <f>IF(Data!BX653="","",Data!BX653)</f>
        <v>1</v>
      </c>
      <c r="F653" s="995" t="str">
        <f>IF(Data!BY653="","",Data!BY653)</f>
        <v/>
      </c>
      <c r="G653" s="1083"/>
      <c r="H653" s="1179" t="str">
        <f t="shared" si="88"/>
        <v/>
      </c>
      <c r="I653" s="1179" t="str">
        <f t="shared" si="88"/>
        <v/>
      </c>
      <c r="J653" s="1179">
        <f t="shared" si="88"/>
        <v>1</v>
      </c>
      <c r="K653" s="1179" t="str">
        <f t="shared" si="88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5"/>
    </row>
    <row r="654" spans="1:22" ht="15.75" customHeight="1">
      <c r="A654" s="1104" t="s">
        <v>303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>
        <f>IF(Data!BX654="","",Data!BX654)</f>
        <v>10</v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5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 t="shared" ref="D655:F655" si="89">IF(D652="","",((D651*D652*D653*D654)*3630*$K$1)/D$46/365/$P$1)</f>
        <v/>
      </c>
      <c r="E655" s="1130">
        <f t="shared" si="89"/>
        <v>3.1544383561643831E-2</v>
      </c>
      <c r="F655" s="1130" t="str">
        <f t="shared" si="89"/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>
        <f>IF(J652="","",((J651*J652*J653*E654)*3630*$K$1)/J$46/365/$P$1)</f>
        <v>3.1544383561643831E-2</v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>
        <f>IF(J655="","",SUM(J655)-SUM(E655))</f>
        <v>0</v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5"/>
    </row>
    <row r="656" spans="1:22" ht="15.75" customHeight="1">
      <c r="A656" s="1142" t="str">
        <f>IF(Data!A656="","",Data!A656)</f>
        <v>Labour: Weeding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5"/>
    </row>
    <row r="657" spans="1:22" ht="15.75" customHeight="1">
      <c r="A657" s="1104" t="s">
        <v>301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>
        <f>IF(Data!BX657="","",Data!BX657)</f>
        <v>1</v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>
        <f>IF(SUM(E657)&gt;0,E657*'Exp factors'!E$28,"")</f>
        <v>1</v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5"/>
    </row>
    <row r="658" spans="1:22" ht="15.75" customHeight="1">
      <c r="A658" s="1104" t="s">
        <v>302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>
        <f>IF(Data!BX658="","",Data!BX658)</f>
        <v>3</v>
      </c>
      <c r="F658" s="995" t="str">
        <f>IF(Data!BY658="","",Data!BY658)</f>
        <v/>
      </c>
      <c r="G658" s="1083"/>
      <c r="H658" s="1179" t="str">
        <f t="shared" ref="H658:K659" si="90">IF(C658&gt;0,C658,"")</f>
        <v/>
      </c>
      <c r="I658" s="1179" t="str">
        <f t="shared" si="90"/>
        <v/>
      </c>
      <c r="J658" s="1179">
        <f t="shared" si="90"/>
        <v>3</v>
      </c>
      <c r="K658" s="1179" t="str">
        <f t="shared" si="90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5"/>
    </row>
    <row r="659" spans="1:22" ht="15.75" customHeight="1">
      <c r="A659" s="1104" t="s">
        <v>287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>
        <f>IF(Data!BX659="","",Data!BX659)</f>
        <v>1</v>
      </c>
      <c r="F659" s="995" t="str">
        <f>IF(Data!BY659="","",Data!BY659)</f>
        <v/>
      </c>
      <c r="G659" s="1083"/>
      <c r="H659" s="1179" t="str">
        <f t="shared" si="90"/>
        <v/>
      </c>
      <c r="I659" s="1179" t="str">
        <f t="shared" si="90"/>
        <v/>
      </c>
      <c r="J659" s="1179">
        <f t="shared" si="90"/>
        <v>1</v>
      </c>
      <c r="K659" s="1179" t="str">
        <f t="shared" si="90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5"/>
    </row>
    <row r="660" spans="1:22" ht="15.75" customHeight="1">
      <c r="A660" s="1104" t="s">
        <v>303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>
        <f>IF(Data!BX660="","",Data!BX660)</f>
        <v>9</v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5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 t="shared" ref="D661:F661" si="91">IF(D658="","",((D657*D658*D659*D660)*3630*$K$1)/D$46/365/$P$1)</f>
        <v/>
      </c>
      <c r="E661" s="1130">
        <f t="shared" si="91"/>
        <v>2.1292458904109589E-2</v>
      </c>
      <c r="F661" s="1130" t="str">
        <f t="shared" si="91"/>
        <v/>
      </c>
      <c r="G661" s="1105"/>
      <c r="H661" s="1130" t="str">
        <f>IF(H658="","",((H657*H658*H659*C660)*3630*$K$1)/H$46/365/$P$1)</f>
        <v/>
      </c>
      <c r="I661" s="1130" t="str">
        <f t="shared" ref="I661:K661" si="92">IF(I658="","",((I657*I658*I659*D660)*3630*$K$1)/I$46/365/$P$1)</f>
        <v/>
      </c>
      <c r="J661" s="1130">
        <f t="shared" si="92"/>
        <v>2.1292458904109589E-2</v>
      </c>
      <c r="K661" s="1130" t="str">
        <f t="shared" si="92"/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>
        <f>IF(J661="","",SUM(J661)-SUM(E661))</f>
        <v>0</v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5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5"/>
    </row>
    <row r="663" spans="1:22" ht="15.75" customHeight="1">
      <c r="A663" s="1104" t="s">
        <v>287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5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5"/>
    </row>
    <row r="665" spans="1:22" ht="15.75" customHeight="1">
      <c r="A665" s="1180" t="s">
        <v>305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5"/>
    </row>
    <row r="666" spans="1:22" ht="15.75" customHeight="1">
      <c r="A666" s="897" t="str">
        <f>IF(Data!A666="","",Data!A666)</f>
        <v>School feeding: no. children</v>
      </c>
      <c r="B666" s="1083"/>
      <c r="C666" s="995" t="str">
        <f>IF(Data!BV666="","",Data!BV666)</f>
        <v/>
      </c>
      <c r="D666" s="995">
        <f>IF(Data!BW666="","",Data!BW666)</f>
        <v>3</v>
      </c>
      <c r="E666" s="995">
        <f>IF(Data!BX666="","",Data!BX666)</f>
        <v>3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5"/>
    </row>
    <row r="667" spans="1:22" ht="15.75" customHeight="1">
      <c r="A667" s="1104" t="s">
        <v>251</v>
      </c>
      <c r="B667" s="1083"/>
      <c r="C667" s="1130" t="str">
        <f>IF(C666="","",C666/C$46*8/12*5/7*0.5)</f>
        <v/>
      </c>
      <c r="D667" s="1130">
        <f>IF(D666="","",D666/D$46*8/12*5/7*0.5)</f>
        <v>0.11904761904761904</v>
      </c>
      <c r="E667" s="1130">
        <f>IF(E666="","",E666/E$46*8/12*5/7*0.5)</f>
        <v>0.11904761904761904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5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5"/>
    </row>
    <row r="669" spans="1:22" ht="15.75" customHeight="1">
      <c r="A669" s="1104" t="s">
        <v>293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5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5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5"/>
    </row>
    <row r="672" spans="1:22" ht="15.75" customHeight="1">
      <c r="A672" s="1104" t="s">
        <v>293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5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5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5"/>
    </row>
    <row r="675" spans="1:22" ht="15.75" customHeight="1">
      <c r="A675" s="1104" t="s">
        <v>293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5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5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5"/>
    </row>
    <row r="678" spans="1:22" ht="15.75" customHeight="1">
      <c r="A678" s="1104" t="s">
        <v>297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8"/>
      <c r="I678" s="288"/>
      <c r="J678" s="288"/>
      <c r="K678" s="288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5"/>
    </row>
    <row r="679" spans="1:22" ht="15.75" customHeight="1">
      <c r="A679" s="1104" t="s">
        <v>293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8"/>
      <c r="I679" s="288"/>
      <c r="J679" s="288"/>
      <c r="K679" s="288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5"/>
    </row>
    <row r="680" spans="1:22" ht="15.75" customHeight="1">
      <c r="A680" s="1153" t="s">
        <v>296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5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5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5"/>
    </row>
    <row r="683" spans="1:22" ht="15.75" customHeight="1">
      <c r="A683" s="1104" t="s">
        <v>297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8"/>
      <c r="I683" s="288"/>
      <c r="J683" s="288"/>
      <c r="K683" s="288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5"/>
    </row>
    <row r="684" spans="1:22" ht="15.75" customHeight="1">
      <c r="A684" s="1104" t="s">
        <v>293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8"/>
      <c r="I684" s="288"/>
      <c r="J684" s="288"/>
      <c r="K684" s="288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5"/>
    </row>
    <row r="685" spans="1:22" ht="15.75" customHeight="1">
      <c r="A685" s="1153" t="s">
        <v>296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5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5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5"/>
    </row>
    <row r="688" spans="1:22" ht="15.75" customHeight="1">
      <c r="A688" s="1104" t="s">
        <v>297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5"/>
    </row>
    <row r="689" spans="1:22" ht="15.75" customHeight="1">
      <c r="A689" s="1104" t="s">
        <v>293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5"/>
    </row>
    <row r="690" spans="1:22" ht="15.75" customHeight="1">
      <c r="A690" s="1153" t="s">
        <v>296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5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5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5"/>
    </row>
    <row r="693" spans="1:22" ht="15.75" customHeight="1">
      <c r="A693" s="1104" t="s">
        <v>297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8"/>
      <c r="I693" s="288"/>
      <c r="J693" s="288"/>
      <c r="K693" s="288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5"/>
    </row>
    <row r="694" spans="1:22" ht="15.75" customHeight="1">
      <c r="A694" s="1104" t="s">
        <v>293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8"/>
      <c r="I694" s="288"/>
      <c r="J694" s="288"/>
      <c r="K694" s="288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5"/>
    </row>
    <row r="695" spans="1:22" ht="15.75" customHeight="1">
      <c r="A695" s="1153" t="s">
        <v>296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5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5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5"/>
    </row>
    <row r="698" spans="1:22" ht="15.75" customHeight="1">
      <c r="A698" s="1104" t="s">
        <v>297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8"/>
      <c r="I698" s="288"/>
      <c r="J698" s="288"/>
      <c r="K698" s="288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5"/>
    </row>
    <row r="699" spans="1:22" ht="15.75" customHeight="1">
      <c r="A699" s="1104" t="s">
        <v>293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8"/>
      <c r="I699" s="288"/>
      <c r="J699" s="288"/>
      <c r="K699" s="288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5"/>
    </row>
    <row r="700" spans="1:22" ht="15.75" customHeight="1">
      <c r="A700" s="1153" t="s">
        <v>296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5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5"/>
    </row>
    <row r="702" spans="1:22" ht="15.75" customHeight="1">
      <c r="A702" s="1180" t="s">
        <v>315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5"/>
    </row>
    <row r="703" spans="1:22" ht="15.75" customHeight="1">
      <c r="A703" s="1184" t="str">
        <f>IF(Data!A703="","",Data!A703)</f>
        <v>Agricultural cash income -- see Data2</v>
      </c>
      <c r="B703" s="939"/>
      <c r="C703" s="756"/>
      <c r="D703" s="756"/>
      <c r="E703" s="756"/>
      <c r="F703" s="756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5"/>
    </row>
    <row r="704" spans="1:22" ht="15.75" customHeight="1">
      <c r="A704" s="1104" t="s">
        <v>301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5"/>
    </row>
    <row r="705" spans="1:22" ht="15.75" customHeight="1">
      <c r="A705" s="1104" t="s">
        <v>302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93">IF(C705&gt;0,C705,"")</f>
        <v/>
      </c>
      <c r="I705" s="1179" t="str">
        <f t="shared" si="93"/>
        <v/>
      </c>
      <c r="J705" s="1179" t="str">
        <f t="shared" si="93"/>
        <v/>
      </c>
      <c r="K705" s="1179" t="str">
        <f t="shared" si="9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5"/>
    </row>
    <row r="706" spans="1:22" ht="15.75" customHeight="1">
      <c r="A706" s="1104" t="s">
        <v>287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93"/>
        <v/>
      </c>
      <c r="I706" s="1179" t="str">
        <f t="shared" si="93"/>
        <v/>
      </c>
      <c r="J706" s="1179" t="str">
        <f t="shared" si="93"/>
        <v/>
      </c>
      <c r="K706" s="1179" t="str">
        <f t="shared" si="9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5"/>
    </row>
    <row r="707" spans="1:22" ht="15.75" customHeight="1">
      <c r="A707" s="1104" t="s">
        <v>317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5"/>
    </row>
    <row r="708" spans="1:22" ht="15.75" customHeight="1">
      <c r="A708" s="1150" t="s">
        <v>318</v>
      </c>
      <c r="B708" s="939"/>
      <c r="C708" s="1126">
        <f>IF(Data!BV708="","",Data!BV708)</f>
        <v>0</v>
      </c>
      <c r="D708" s="1126">
        <f>IF(Data!BW708="","",Data!BW708)</f>
        <v>40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0</v>
      </c>
      <c r="I708" s="1179">
        <f>IF(D708="","",D708*'Exp factors'!D$28)</f>
        <v>40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5"/>
    </row>
    <row r="709" spans="1:22" ht="15.75" customHeight="1">
      <c r="A709" s="1184" t="str">
        <f>IF(Data!A709="","",Data!A709)</f>
        <v>Construction cash income -- see Data2</v>
      </c>
      <c r="B709" s="939"/>
      <c r="C709" s="756"/>
      <c r="D709" s="756"/>
      <c r="E709" s="756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5"/>
    </row>
    <row r="710" spans="1:22" ht="15.75" customHeight="1">
      <c r="A710" s="1104" t="s">
        <v>301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5"/>
    </row>
    <row r="711" spans="1:22" ht="15.75" customHeight="1">
      <c r="A711" s="1104" t="s">
        <v>302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94">IF(C711&gt;0,C711,"")</f>
        <v/>
      </c>
      <c r="I711" s="1179" t="str">
        <f t="shared" si="94"/>
        <v/>
      </c>
      <c r="J711" s="1179" t="str">
        <f t="shared" si="94"/>
        <v/>
      </c>
      <c r="K711" s="1179" t="str">
        <f t="shared" si="9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5"/>
    </row>
    <row r="712" spans="1:22" ht="15.75" customHeight="1">
      <c r="A712" s="1104" t="s">
        <v>287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94"/>
        <v/>
      </c>
      <c r="I712" s="1179" t="str">
        <f t="shared" si="94"/>
        <v/>
      </c>
      <c r="J712" s="1179" t="str">
        <f t="shared" si="94"/>
        <v/>
      </c>
      <c r="K712" s="1179" t="str">
        <f t="shared" si="9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5"/>
    </row>
    <row r="713" spans="1:22" ht="15.75" customHeight="1">
      <c r="A713" s="1104" t="s">
        <v>317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5"/>
    </row>
    <row r="714" spans="1:22" ht="15.75" customHeight="1">
      <c r="A714" s="1150" t="s">
        <v>318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5"/>
    </row>
    <row r="715" spans="1:22" ht="15.75" customHeight="1">
      <c r="A715" s="1184" t="str">
        <f>IF(Data!A715="","",Data!A715)</f>
        <v>Domestic work cash income -- see Data2</v>
      </c>
      <c r="B715" s="939"/>
      <c r="C715" s="756"/>
      <c r="D715" s="756"/>
      <c r="E715" s="756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5"/>
    </row>
    <row r="716" spans="1:22" ht="15.75" customHeight="1">
      <c r="A716" s="1104" t="s">
        <v>301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5"/>
    </row>
    <row r="717" spans="1:22" ht="15.75" customHeight="1">
      <c r="A717" s="1104" t="s">
        <v>302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95">IF(C717&gt;0,C717,"")</f>
        <v/>
      </c>
      <c r="I717" s="1179" t="str">
        <f t="shared" si="95"/>
        <v/>
      </c>
      <c r="J717" s="1179" t="str">
        <f t="shared" si="95"/>
        <v/>
      </c>
      <c r="K717" s="1179" t="str">
        <f t="shared" si="9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5"/>
    </row>
    <row r="718" spans="1:22" ht="15.75" customHeight="1">
      <c r="A718" s="1104" t="s">
        <v>287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95"/>
        <v/>
      </c>
      <c r="I718" s="1179" t="str">
        <f t="shared" si="95"/>
        <v/>
      </c>
      <c r="J718" s="1179" t="str">
        <f t="shared" si="95"/>
        <v/>
      </c>
      <c r="K718" s="1179" t="str">
        <f t="shared" si="9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5"/>
    </row>
    <row r="719" spans="1:22" ht="15.75" customHeight="1">
      <c r="A719" s="1104" t="s">
        <v>317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5"/>
    </row>
    <row r="720" spans="1:22" ht="15.75" customHeight="1">
      <c r="A720" s="1150" t="s">
        <v>318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5"/>
    </row>
    <row r="721" spans="1:22" ht="15.75" customHeight="1">
      <c r="A721" s="1137" t="str">
        <f>IF(Data!A721="","",Data!A721)</f>
        <v>Labour migration: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5"/>
    </row>
    <row r="722" spans="1:22" ht="15.75" customHeight="1">
      <c r="A722" s="1104" t="s">
        <v>287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96">IF(C722&gt;0,C722,"")</f>
        <v/>
      </c>
      <c r="I722" s="1179" t="str">
        <f t="shared" si="96"/>
        <v/>
      </c>
      <c r="J722" s="1179" t="str">
        <f t="shared" si="96"/>
        <v/>
      </c>
      <c r="K722" s="1179" t="str">
        <f t="shared" si="9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5"/>
    </row>
    <row r="723" spans="1:22" ht="15.75" customHeight="1">
      <c r="A723" s="1104" t="s">
        <v>321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96"/>
        <v/>
      </c>
      <c r="I723" s="1179" t="str">
        <f t="shared" si="96"/>
        <v/>
      </c>
      <c r="J723" s="1179" t="str">
        <f t="shared" si="96"/>
        <v/>
      </c>
      <c r="K723" s="1179" t="str">
        <f t="shared" si="9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5"/>
    </row>
    <row r="724" spans="1:22" ht="15.75" customHeight="1">
      <c r="A724" s="1150" t="s">
        <v>318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5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5"/>
    </row>
    <row r="726" spans="1:22" ht="15.75" customHeight="1">
      <c r="A726" s="1080" t="s">
        <v>323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5"/>
    </row>
    <row r="727" spans="1:22" ht="15.75" customHeight="1">
      <c r="A727" s="1080" t="s">
        <v>318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5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5"/>
    </row>
    <row r="729" spans="1:22" ht="15.75" customHeight="1">
      <c r="A729" s="1104" t="s">
        <v>302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97">IF(C729&gt;0,C729,"")</f>
        <v/>
      </c>
      <c r="I729" s="1179" t="str">
        <f t="shared" si="97"/>
        <v/>
      </c>
      <c r="J729" s="1179" t="str">
        <f t="shared" si="97"/>
        <v/>
      </c>
      <c r="K729" s="1179" t="str">
        <f t="shared" si="9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5"/>
    </row>
    <row r="730" spans="1:22" ht="15.75" customHeight="1">
      <c r="A730" s="1104" t="s">
        <v>287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97"/>
        <v/>
      </c>
      <c r="I730" s="1179" t="str">
        <f t="shared" si="97"/>
        <v/>
      </c>
      <c r="J730" s="1179" t="str">
        <f t="shared" si="97"/>
        <v/>
      </c>
      <c r="K730" s="1179" t="str">
        <f t="shared" si="9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5"/>
    </row>
    <row r="731" spans="1:22" ht="15.75" customHeight="1">
      <c r="A731" s="1104" t="s">
        <v>317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5"/>
    </row>
    <row r="732" spans="1:22" ht="15.75" customHeight="1">
      <c r="A732" s="1150" t="s">
        <v>318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5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 t="str">
        <f>IF(E733="","",E733*'Exp factors'!E$34)</f>
        <v/>
      </c>
      <c r="K733" s="1179">
        <f>IF(F733="","",F733*'Exp factors'!F$34)</f>
        <v>1</v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5"/>
    </row>
    <row r="734" spans="1:22" ht="15.75" customHeight="1">
      <c r="A734" s="1104" t="s">
        <v>302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>
        <f>IF(Data!BY734="","",Data!BY734)</f>
        <v>1</v>
      </c>
      <c r="G734" s="1083"/>
      <c r="H734" s="1179" t="str">
        <f t="shared" ref="H734:K735" si="98">IF(C734&gt;0,C734,"")</f>
        <v/>
      </c>
      <c r="I734" s="1179" t="str">
        <f t="shared" si="98"/>
        <v/>
      </c>
      <c r="J734" s="1179" t="str">
        <f t="shared" si="98"/>
        <v/>
      </c>
      <c r="K734" s="1179">
        <f t="shared" si="98"/>
        <v>1</v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5"/>
    </row>
    <row r="735" spans="1:22" ht="15.75" customHeight="1">
      <c r="A735" s="1104" t="s">
        <v>287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>
        <f>IF(Data!BY735="","",Data!BY735)</f>
        <v>12</v>
      </c>
      <c r="G735" s="1083"/>
      <c r="H735" s="1179" t="str">
        <f t="shared" si="98"/>
        <v/>
      </c>
      <c r="I735" s="1179" t="str">
        <f t="shared" si="98"/>
        <v/>
      </c>
      <c r="J735" s="1179" t="str">
        <f t="shared" si="98"/>
        <v/>
      </c>
      <c r="K735" s="1179">
        <f t="shared" si="98"/>
        <v>12</v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5"/>
    </row>
    <row r="736" spans="1:22" ht="15.75" customHeight="1">
      <c r="A736" s="1104" t="s">
        <v>317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>
        <f>IF(Data!BY736="","",Data!BY736)</f>
        <v>5000</v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5"/>
    </row>
    <row r="737" spans="1:22" ht="15.75" customHeight="1">
      <c r="A737" s="1080" t="s">
        <v>318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>
        <f>IF(SUM(F734)=0,"",F733*F734*F735*F736)</f>
        <v>60000</v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>
        <f>IF(K734="","",K733*K734*K735*F736)</f>
        <v>60000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 t="str">
        <f>IF(J737="","",SUM(J737)-SUM(E737))</f>
        <v/>
      </c>
      <c r="P737" s="1103">
        <f>IF(K737="","",SUM(K737)-SUM(F737))</f>
        <v>0</v>
      </c>
      <c r="Q737" s="1112"/>
      <c r="R737" s="887"/>
      <c r="S737" s="1019"/>
      <c r="T737" s="1019"/>
      <c r="U737" s="1051">
        <v>737</v>
      </c>
      <c r="V737" s="465"/>
    </row>
    <row r="738" spans="1:22" ht="15.75" customHeight="1">
      <c r="A738" s="1362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5"/>
    </row>
    <row r="739" spans="1:22" ht="15.75" hidden="1" customHeight="1">
      <c r="A739" s="1185" t="s">
        <v>301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5"/>
    </row>
    <row r="740" spans="1:22" ht="15.75" hidden="1" customHeight="1">
      <c r="A740" s="1185" t="s">
        <v>302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99">IF(C740&gt;0,C740,"")</f>
        <v/>
      </c>
      <c r="I740" s="1179" t="str">
        <f t="shared" si="99"/>
        <v/>
      </c>
      <c r="J740" s="1179" t="str">
        <f t="shared" si="99"/>
        <v/>
      </c>
      <c r="K740" s="1179" t="str">
        <f t="shared" si="9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5"/>
    </row>
    <row r="741" spans="1:22" ht="15.75" hidden="1" customHeight="1">
      <c r="A741" s="1185" t="s">
        <v>287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99"/>
        <v/>
      </c>
      <c r="I741" s="1179" t="str">
        <f t="shared" si="99"/>
        <v/>
      </c>
      <c r="J741" s="1179" t="str">
        <f t="shared" si="99"/>
        <v/>
      </c>
      <c r="K741" s="1179" t="str">
        <f t="shared" si="9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5"/>
    </row>
    <row r="742" spans="1:22" ht="15.75" hidden="1" customHeight="1">
      <c r="A742" s="1185" t="s">
        <v>317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5"/>
    </row>
    <row r="743" spans="1:22" ht="15.75" customHeight="1">
      <c r="A743" s="1080" t="s">
        <v>318</v>
      </c>
      <c r="B743" s="939"/>
      <c r="C743" s="1126">
        <f>IF(Data!BV743="","",Data!BV743)</f>
        <v>0</v>
      </c>
      <c r="D743" s="1126">
        <f>IF(Data!BW743="","",Data!BW743)</f>
        <v>20220</v>
      </c>
      <c r="E743" s="1126">
        <f>IF(Data!BX743="","",Data!BX743)</f>
        <v>20220</v>
      </c>
      <c r="F743" s="1126">
        <f>IF(Data!BY743="","",Data!BY743)</f>
        <v>7620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5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5"/>
    </row>
    <row r="745" spans="1:22" ht="15.75" hidden="1" customHeight="1">
      <c r="A745" s="1185" t="s">
        <v>301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5"/>
    </row>
    <row r="746" spans="1:22" ht="15.75" hidden="1" customHeight="1">
      <c r="A746" s="1185" t="s">
        <v>302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00">IF(C746&gt;0,C746,"")</f>
        <v/>
      </c>
      <c r="I746" s="1179" t="str">
        <f t="shared" si="100"/>
        <v/>
      </c>
      <c r="J746" s="1179" t="str">
        <f t="shared" si="100"/>
        <v/>
      </c>
      <c r="K746" s="1179" t="str">
        <f t="shared" si="10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5"/>
    </row>
    <row r="747" spans="1:22" ht="15.75" hidden="1" customHeight="1">
      <c r="A747" s="1185" t="s">
        <v>287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00"/>
        <v/>
      </c>
      <c r="I747" s="1179" t="str">
        <f t="shared" si="100"/>
        <v/>
      </c>
      <c r="J747" s="1179" t="str">
        <f t="shared" si="100"/>
        <v/>
      </c>
      <c r="K747" s="1179" t="str">
        <f t="shared" si="10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5"/>
    </row>
    <row r="748" spans="1:22" ht="15.75" hidden="1" customHeight="1">
      <c r="A748" s="1185" t="s">
        <v>317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5"/>
    </row>
    <row r="749" spans="1:22" ht="15.75" customHeight="1">
      <c r="A749" s="1080" t="s">
        <v>318</v>
      </c>
      <c r="B749" s="939"/>
      <c r="C749" s="1126">
        <f>IF(Data!BV749="","",Data!BV749)</f>
        <v>0</v>
      </c>
      <c r="D749" s="1126">
        <f>IF(Data!BW749="","",Data!BW749)</f>
        <v>0</v>
      </c>
      <c r="E749" s="1126">
        <f>IF(Data!BX749="","",Data!BX749)</f>
        <v>7200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5"/>
    </row>
    <row r="750" spans="1:22" ht="15.75" customHeight="1">
      <c r="A750" s="1362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5"/>
    </row>
    <row r="751" spans="1:22" ht="15.75" hidden="1" customHeight="1">
      <c r="A751" s="1185" t="s">
        <v>301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5"/>
    </row>
    <row r="752" spans="1:22" ht="15.75" hidden="1" customHeight="1">
      <c r="A752" s="1185" t="s">
        <v>302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01">IF(C752&gt;0,C752,"")</f>
        <v/>
      </c>
      <c r="I752" s="1179" t="str">
        <f t="shared" si="101"/>
        <v/>
      </c>
      <c r="J752" s="1179" t="str">
        <f t="shared" si="101"/>
        <v/>
      </c>
      <c r="K752" s="1179" t="str">
        <f t="shared" si="10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5"/>
    </row>
    <row r="753" spans="1:22" ht="15.75" hidden="1" customHeight="1">
      <c r="A753" s="1185" t="s">
        <v>287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01"/>
        <v/>
      </c>
      <c r="I753" s="1179" t="str">
        <f t="shared" si="101"/>
        <v/>
      </c>
      <c r="J753" s="1179" t="str">
        <f t="shared" si="101"/>
        <v/>
      </c>
      <c r="K753" s="1179" t="str">
        <f t="shared" si="10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5"/>
    </row>
    <row r="754" spans="1:22" ht="15.75" hidden="1" customHeight="1">
      <c r="A754" s="1185" t="s">
        <v>317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5"/>
    </row>
    <row r="755" spans="1:22" ht="15.75" customHeight="1">
      <c r="A755" s="1080" t="s">
        <v>318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28800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34560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5760</v>
      </c>
      <c r="Q755" s="1112"/>
      <c r="R755" s="887"/>
      <c r="S755" s="1019"/>
      <c r="T755" s="1019"/>
      <c r="U755" s="1051">
        <v>755</v>
      </c>
      <c r="V755" s="465"/>
    </row>
    <row r="756" spans="1:22" ht="15.75" customHeight="1">
      <c r="A756" s="1362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5"/>
    </row>
    <row r="757" spans="1:22" ht="15.75" hidden="1" customHeight="1">
      <c r="A757" s="1185" t="s">
        <v>302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02">IF(C757&gt;0,C757,"")</f>
        <v/>
      </c>
      <c r="I757" s="1179" t="str">
        <f t="shared" si="102"/>
        <v/>
      </c>
      <c r="J757" s="1179" t="str">
        <f t="shared" si="102"/>
        <v/>
      </c>
      <c r="K757" s="1179" t="str">
        <f t="shared" si="10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5"/>
    </row>
    <row r="758" spans="1:22" ht="15.75" hidden="1" customHeight="1">
      <c r="A758" s="1185" t="s">
        <v>287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02"/>
        <v/>
      </c>
      <c r="I758" s="1179" t="str">
        <f t="shared" si="102"/>
        <v/>
      </c>
      <c r="J758" s="1179" t="str">
        <f t="shared" si="102"/>
        <v/>
      </c>
      <c r="K758" s="1179" t="str">
        <f t="shared" si="10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5"/>
    </row>
    <row r="759" spans="1:22" ht="15.75" hidden="1" customHeight="1">
      <c r="A759" s="1185" t="s">
        <v>330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02"/>
        <v/>
      </c>
      <c r="I759" s="1179" t="str">
        <f t="shared" si="102"/>
        <v/>
      </c>
      <c r="J759" s="1179" t="str">
        <f t="shared" si="102"/>
        <v/>
      </c>
      <c r="K759" s="1179" t="str">
        <f t="shared" si="10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5"/>
    </row>
    <row r="760" spans="1:22" ht="15.75" customHeight="1">
      <c r="A760" s="1150" t="s">
        <v>318</v>
      </c>
      <c r="B760" s="1186"/>
      <c r="C760" s="1126">
        <f>IF(Data!BV760="","",Data!BV760)</f>
        <v>0</v>
      </c>
      <c r="D760" s="1126">
        <f>IF(Data!BW760="","",Data!BW760)</f>
        <v>0</v>
      </c>
      <c r="E760" s="1126">
        <f>IF(Data!BX760="","",Data!BX760)</f>
        <v>0</v>
      </c>
      <c r="F760" s="1126">
        <f>IF(Data!BY760="","",Data!BY760)</f>
        <v>7200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5"/>
    </row>
    <row r="761" spans="1:22" ht="15.75" customHeight="1">
      <c r="A761" s="1364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5"/>
    </row>
    <row r="762" spans="1:22" ht="15.75" customHeight="1">
      <c r="A762" s="1104" t="s">
        <v>302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5"/>
    </row>
    <row r="763" spans="1:22" ht="15.75" customHeight="1">
      <c r="A763" s="1104" t="s">
        <v>287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03">IF(C763&gt;0,C763,"")</f>
        <v/>
      </c>
      <c r="I763" s="1179" t="str">
        <f t="shared" si="103"/>
        <v/>
      </c>
      <c r="J763" s="1179" t="str">
        <f t="shared" si="103"/>
        <v/>
      </c>
      <c r="K763" s="1179" t="str">
        <f t="shared" si="10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5"/>
    </row>
    <row r="764" spans="1:22" ht="15.75" customHeight="1">
      <c r="A764" s="1104" t="s">
        <v>317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03"/>
        <v/>
      </c>
      <c r="I764" s="1179" t="str">
        <f t="shared" si="103"/>
        <v/>
      </c>
      <c r="J764" s="1179" t="str">
        <f t="shared" si="103"/>
        <v/>
      </c>
      <c r="K764" s="1179" t="str">
        <f t="shared" si="10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5"/>
    </row>
    <row r="765" spans="1:22" ht="15.75" customHeight="1">
      <c r="A765" s="1080" t="s">
        <v>318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5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5"/>
    </row>
    <row r="767" spans="1:22" ht="15.75" customHeight="1">
      <c r="A767" s="1185" t="s">
        <v>302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8"/>
      <c r="I767" s="288"/>
      <c r="J767" s="288"/>
      <c r="K767" s="288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5"/>
    </row>
    <row r="768" spans="1:22" ht="15.75" customHeight="1">
      <c r="A768" s="1185" t="s">
        <v>287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8"/>
      <c r="I768" s="288"/>
      <c r="J768" s="288"/>
      <c r="K768" s="288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5"/>
    </row>
    <row r="769" spans="1:22" ht="15.75" customHeight="1">
      <c r="A769" s="1185" t="s">
        <v>317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8"/>
      <c r="I769" s="288"/>
      <c r="J769" s="288"/>
      <c r="K769" s="288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5"/>
    </row>
    <row r="770" spans="1:22" ht="15.75" customHeight="1">
      <c r="A770" s="1080" t="s">
        <v>318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5"/>
    </row>
    <row r="771" spans="1:22" ht="15.75" customHeight="1">
      <c r="A771" s="1170" t="s">
        <v>333</v>
      </c>
      <c r="B771" s="1186"/>
      <c r="C771" s="756"/>
      <c r="D771" s="756"/>
      <c r="E771" s="756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5"/>
    </row>
    <row r="772" spans="1:22" ht="15.75" customHeight="1">
      <c r="A772" s="897" t="str">
        <f>IF(Data!A772="","",Data!A772)</f>
        <v>Tea</v>
      </c>
      <c r="B772" s="1186"/>
      <c r="C772" s="1106" t="str">
        <f>IF(Data!BV772="","",Data!BV772)</f>
        <v/>
      </c>
      <c r="D772" s="1106">
        <f>IF(Data!BW772="","",Data!BW772)</f>
        <v>180</v>
      </c>
      <c r="E772" s="1106">
        <f>IF(Data!BX772="","",Data!BX772)</f>
        <v>216</v>
      </c>
      <c r="F772" s="1106">
        <f>IF(Data!BY772="","",Data!BY772)</f>
        <v>250</v>
      </c>
      <c r="G772" s="1086"/>
      <c r="H772" s="1173">
        <f>IF(H$46="","",IF('Exp factors'!$B71="poor",'Exp factors'!$G$71*H$46,SUM(C772)*'Exp factors'!C$71))</f>
        <v>0</v>
      </c>
      <c r="I772" s="1173">
        <f>IF(I$46="","",IF('Exp factors'!$B71="poor",'Exp factors'!$G$71*I$46,SUM(D772)*'Exp factors'!D$71))</f>
        <v>240</v>
      </c>
      <c r="J772" s="1173">
        <f>IF(J$46="","",IF('Exp factors'!$B71="poor",'Exp factors'!$G$71*J$46,SUM(E772)*'Exp factors'!E$71))</f>
        <v>240</v>
      </c>
      <c r="K772" s="1173">
        <f>IF(K$46="","",IF('Exp factors'!$B71="poor",'Exp factors'!$G$71*K$46,SUM(F772)*'Exp factors'!F$71))</f>
        <v>240</v>
      </c>
      <c r="L772" s="1387"/>
      <c r="M772" s="1388">
        <f t="shared" ref="M772:P776" si="104">IF(H772="","",SUM(H772)-SUM(C772))</f>
        <v>0</v>
      </c>
      <c r="N772" s="1388">
        <f t="shared" si="104"/>
        <v>60</v>
      </c>
      <c r="O772" s="1388">
        <f t="shared" si="104"/>
        <v>24</v>
      </c>
      <c r="P772" s="1388">
        <f t="shared" si="104"/>
        <v>-10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5"/>
    </row>
    <row r="773" spans="1:22" ht="15.75" customHeight="1">
      <c r="A773" s="897" t="str">
        <f>IF(Data!A773="","",Data!A773)</f>
        <v>Salt</v>
      </c>
      <c r="B773" s="1186"/>
      <c r="C773" s="1106" t="str">
        <f>IF(Data!BV773="","",Data!BV773)</f>
        <v/>
      </c>
      <c r="D773" s="1106">
        <f>IF(Data!BW773="","",Data!BW773)</f>
        <v>84</v>
      </c>
      <c r="E773" s="1106">
        <f>IF(Data!BX773="","",Data!BX773)</f>
        <v>50</v>
      </c>
      <c r="F773" s="1106">
        <f>IF(Data!BY773="","",Data!BY773)</f>
        <v>50</v>
      </c>
      <c r="G773" s="1086"/>
      <c r="H773" s="1173">
        <f>IF(H$46="","",IF('Exp factors'!$B72="poor",'Exp factors'!$G$72*H$46,SUM(C773)*'Exp factors'!C$72))</f>
        <v>0</v>
      </c>
      <c r="I773" s="1173">
        <f>IF(I$46="","",IF('Exp factors'!$B72="poor",'Exp factors'!$G$72*I$46,SUM(D773)*'Exp factors'!D$72))</f>
        <v>90</v>
      </c>
      <c r="J773" s="1173">
        <f>IF(J$46="","",IF('Exp factors'!$B72="poor",'Exp factors'!$G$72*J$46,SUM(E773)*'Exp factors'!E$72))</f>
        <v>90</v>
      </c>
      <c r="K773" s="1173">
        <f>IF(K$46="","",IF('Exp factors'!$B72="poor",'Exp factors'!$G$72*K$46,SUM(F773)*'Exp factors'!F$72))</f>
        <v>90</v>
      </c>
      <c r="L773" s="1387"/>
      <c r="M773" s="1388">
        <f t="shared" si="104"/>
        <v>0</v>
      </c>
      <c r="N773" s="1388">
        <f t="shared" si="104"/>
        <v>6</v>
      </c>
      <c r="O773" s="1388">
        <f t="shared" si="104"/>
        <v>40</v>
      </c>
      <c r="P773" s="1388">
        <f t="shared" si="104"/>
        <v>40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5"/>
    </row>
    <row r="774" spans="1:22" ht="15.75" customHeight="1">
      <c r="A774" s="897" t="str">
        <f>IF(Data!A774="","",Data!A774)</f>
        <v>Soap</v>
      </c>
      <c r="B774" s="1186"/>
      <c r="C774" s="1106" t="str">
        <f>IF(Data!BV774="","",Data!BV774)</f>
        <v/>
      </c>
      <c r="D774" s="1106">
        <f>IF(Data!BW774="","",Data!BW774)</f>
        <v>360</v>
      </c>
      <c r="E774" s="1106">
        <f>IF(Data!BX774="","",Data!BX774)</f>
        <v>400</v>
      </c>
      <c r="F774" s="1106">
        <f>IF(Data!BY774="","",Data!BY774)</f>
        <v>540</v>
      </c>
      <c r="G774" s="1086"/>
      <c r="H774" s="1173">
        <f>IF(H$46="","",IF('Exp factors'!$B73="poor",'Exp factors'!$G$73*H$46,SUM(C774)*'Exp factors'!C$73))</f>
        <v>0</v>
      </c>
      <c r="I774" s="1173">
        <f>IF(I$46="","",IF('Exp factors'!$B73="poor",'Exp factors'!$G$73*I$46,SUM(D774)*'Exp factors'!D$73))</f>
        <v>600</v>
      </c>
      <c r="J774" s="1173">
        <f>IF(J$46="","",IF('Exp factors'!$B73="poor",'Exp factors'!$G$73*J$46,SUM(E774)*'Exp factors'!E$73))</f>
        <v>600</v>
      </c>
      <c r="K774" s="1173">
        <f>IF(K$46="","",IF('Exp factors'!$B73="poor",'Exp factors'!$G$73*K$46,SUM(F774)*'Exp factors'!F$73))</f>
        <v>600</v>
      </c>
      <c r="L774" s="1387"/>
      <c r="M774" s="1388">
        <f t="shared" si="104"/>
        <v>0</v>
      </c>
      <c r="N774" s="1388">
        <f t="shared" si="104"/>
        <v>240</v>
      </c>
      <c r="O774" s="1388">
        <f t="shared" si="104"/>
        <v>200</v>
      </c>
      <c r="P774" s="1388">
        <f t="shared" si="104"/>
        <v>60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5"/>
    </row>
    <row r="775" spans="1:22" ht="15.75" customHeight="1">
      <c r="A775" s="897" t="str">
        <f>IF(Data!A775="","",Data!A775)</f>
        <v>Kerosene/electricity</v>
      </c>
      <c r="B775" s="1186"/>
      <c r="C775" s="1106" t="str">
        <f>IF(Data!BV775="","",Data!BV775)</f>
        <v/>
      </c>
      <c r="D775" s="1106">
        <f>IF(Data!BW775="","",Data!BW775)</f>
        <v>1217</v>
      </c>
      <c r="E775" s="1106">
        <f>IF(Data!BX775="","",Data!BX775)</f>
        <v>1134</v>
      </c>
      <c r="F775" s="1106">
        <f>IF(Data!BY775="","",Data!BY775)</f>
        <v>4891</v>
      </c>
      <c r="G775" s="1086"/>
      <c r="H775" s="1173">
        <f>IF(H$46="","",IF('Exp factors'!$B74="poor",'Exp factors'!$G$74*H$46,SUM(C775)*'Exp factors'!C$74))</f>
        <v>0</v>
      </c>
      <c r="I775" s="1173">
        <f>IF(I$46="","",IF('Exp factors'!$B74="poor",'Exp factors'!$G$74*I$46,SUM(D775)*'Exp factors'!D$74))</f>
        <v>600</v>
      </c>
      <c r="J775" s="1173">
        <f>IF(J$46="","",IF('Exp factors'!$B74="poor",'Exp factors'!$G$74*J$46,SUM(E775)*'Exp factors'!E$74))</f>
        <v>600</v>
      </c>
      <c r="K775" s="1173">
        <f>IF(K$46="","",IF('Exp factors'!$B74="poor",'Exp factors'!$G$74*K$46,SUM(F775)*'Exp factors'!F$74))</f>
        <v>600</v>
      </c>
      <c r="L775" s="1387"/>
      <c r="M775" s="1388">
        <f t="shared" si="104"/>
        <v>0</v>
      </c>
      <c r="N775" s="1388">
        <f t="shared" si="104"/>
        <v>-617</v>
      </c>
      <c r="O775" s="1388">
        <f t="shared" si="104"/>
        <v>-534</v>
      </c>
      <c r="P775" s="1388">
        <f t="shared" si="104"/>
        <v>-4291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5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7"/>
      <c r="M776" s="1388">
        <f t="shared" si="104"/>
        <v>0</v>
      </c>
      <c r="N776" s="1388">
        <f t="shared" si="104"/>
        <v>0</v>
      </c>
      <c r="O776" s="1388">
        <f t="shared" si="104"/>
        <v>0</v>
      </c>
      <c r="P776" s="1388">
        <f t="shared" si="10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5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5"/>
    </row>
    <row r="778" spans="1:22" ht="15.75" customHeight="1">
      <c r="A778" s="1104" t="s">
        <v>286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0</v>
      </c>
      <c r="I778" s="1173">
        <f>IF(I$46="","",IF('Exp factors'!$B90="poor",'Exp factors'!$G$90*I$46,SUM(D778)*'Exp factors'!D$90))</f>
        <v>100</v>
      </c>
      <c r="J778" s="1173">
        <f>IF(J$46="","",IF('Exp factors'!$B90="poor",'Exp factors'!$G$90*J$46,SUM(E778)*'Exp factors'!E$90))</f>
        <v>100</v>
      </c>
      <c r="K778" s="1173">
        <f>IF(K$46="","",IF('Exp factors'!$B90="poor",'Exp factors'!$G$90*K$46,SUM(F778)*'Exp factors'!F$90))</f>
        <v>100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5"/>
    </row>
    <row r="779" spans="1:22" ht="15.75" customHeight="1">
      <c r="A779" s="1104" t="s">
        <v>287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5"/>
    </row>
    <row r="780" spans="1:22" ht="15.75" customHeight="1">
      <c r="A780" s="1104" t="s">
        <v>341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5"/>
    </row>
    <row r="781" spans="1:22" ht="15.75" customHeight="1">
      <c r="A781" s="1104" t="s">
        <v>290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0</v>
      </c>
      <c r="I781" s="1103">
        <f>IF(I779=0,"",I778*I779*D780)</f>
        <v>1200</v>
      </c>
      <c r="J781" s="1103">
        <f>IF(J779=0,"",J778*J779*E780)</f>
        <v>1200</v>
      </c>
      <c r="K781" s="1103">
        <f>IF(K779=0,"",K778*K779*F780)</f>
        <v>1200</v>
      </c>
      <c r="L781" s="1390"/>
      <c r="M781" s="1388">
        <f t="shared" ref="M781:P785" si="105">IF(H781="","",SUM(H781)-SUM(C781))</f>
        <v>0</v>
      </c>
      <c r="N781" s="1388">
        <f t="shared" si="105"/>
        <v>1200</v>
      </c>
      <c r="O781" s="1388">
        <f t="shared" si="105"/>
        <v>1200</v>
      </c>
      <c r="P781" s="1388">
        <f t="shared" si="105"/>
        <v>1200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5"/>
    </row>
    <row r="782" spans="1:22" ht="15.75" customHeight="1">
      <c r="A782" s="897" t="str">
        <f>IF(Data!A782="","",Data!A782)</f>
        <v>Firewood</v>
      </c>
      <c r="B782" s="1186"/>
      <c r="C782" s="995" t="str">
        <f>IF(Data!BV782="","",Data!BV782)</f>
        <v/>
      </c>
      <c r="D782" s="995">
        <f>IF(Data!BW782="","",Data!BW782)</f>
        <v>2400</v>
      </c>
      <c r="E782" s="995">
        <f>IF(Data!BX782="","",Data!BX782)</f>
        <v>1600</v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0</v>
      </c>
      <c r="I782" s="1173">
        <f>IF(I$46="","",IF('Exp factors'!$B76="poor",'Exp factors'!$G$76*I$46,SUM(D782)*'Exp factors'!D$76))</f>
        <v>1200</v>
      </c>
      <c r="J782" s="1173">
        <f>IF(J$46="","",IF('Exp factors'!$B76="poor",'Exp factors'!$G$76*J$46,SUM(E782)*'Exp factors'!E$76))</f>
        <v>1200</v>
      </c>
      <c r="K782" s="1173">
        <f>IF(K$46="","",IF('Exp factors'!$B76="poor",'Exp factors'!$G$76*K$46,SUM(F782)*'Exp factors'!F$76))</f>
        <v>1200</v>
      </c>
      <c r="L782" s="1387"/>
      <c r="M782" s="1388">
        <f t="shared" si="105"/>
        <v>0</v>
      </c>
      <c r="N782" s="1388">
        <f t="shared" si="105"/>
        <v>-1200</v>
      </c>
      <c r="O782" s="1388">
        <f t="shared" si="105"/>
        <v>-400</v>
      </c>
      <c r="P782" s="1388">
        <f t="shared" si="105"/>
        <v>1200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5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>
        <f>IF(Data!BY783="","",Data!BY783)</f>
        <v>300</v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300</v>
      </c>
      <c r="L783" s="1387"/>
      <c r="M783" s="1388">
        <f t="shared" si="105"/>
        <v>0</v>
      </c>
      <c r="N783" s="1388">
        <f t="shared" si="105"/>
        <v>0</v>
      </c>
      <c r="O783" s="1388">
        <f t="shared" si="105"/>
        <v>0</v>
      </c>
      <c r="P783" s="1388">
        <f t="shared" si="10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5"/>
    </row>
    <row r="784" spans="1:22" ht="15.75" customHeight="1">
      <c r="A784" s="897" t="str">
        <f>IF(Data!A784="","",Data!A784)</f>
        <v>Animal drugs</v>
      </c>
      <c r="B784" s="1186"/>
      <c r="C784" s="995" t="str">
        <f>IF(Data!BV784="","",Data!BV784)</f>
        <v/>
      </c>
      <c r="D784" s="995" t="str">
        <f>IF(Data!BW784="","",Data!BW784)</f>
        <v/>
      </c>
      <c r="E784" s="995">
        <f>IF(Data!BX784="","",Data!BX784)</f>
        <v>300</v>
      </c>
      <c r="F784" s="995">
        <f>IF(Data!BY784="","",Data!BY784)</f>
        <v>400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0</v>
      </c>
      <c r="J784" s="1173">
        <f>IF(J$46="","",IF('Exp factors'!$B96="poor",'Exp factors'!$G$96*J$46,SUM(E784)*'Exp factors'!E$96))</f>
        <v>300</v>
      </c>
      <c r="K784" s="1173">
        <f>IF(K$46="","",IF('Exp factors'!$B96="poor",'Exp factors'!$G$96*K$46,SUM(F784)*'Exp factors'!F$96))</f>
        <v>400</v>
      </c>
      <c r="L784" s="1387"/>
      <c r="M784" s="1388">
        <f t="shared" si="105"/>
        <v>0</v>
      </c>
      <c r="N784" s="1388">
        <f t="shared" si="105"/>
        <v>0</v>
      </c>
      <c r="O784" s="1388">
        <f t="shared" si="105"/>
        <v>0</v>
      </c>
      <c r="P784" s="1388">
        <f t="shared" si="10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5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>
        <f>IF(Data!BY785="","",Data!BY785)</f>
        <v>450</v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05"/>
        <v>0</v>
      </c>
      <c r="N785" s="1388">
        <f t="shared" si="105"/>
        <v>0</v>
      </c>
      <c r="O785" s="1388">
        <f t="shared" si="105"/>
        <v>0</v>
      </c>
      <c r="P785" s="1388">
        <f t="shared" si="105"/>
        <v>-450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5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5"/>
    </row>
    <row r="787" spans="1:22" ht="15.75" customHeight="1">
      <c r="A787" s="1104" t="s">
        <v>286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5"/>
    </row>
    <row r="788" spans="1:22" ht="15.75" customHeight="1">
      <c r="A788" s="1104" t="s">
        <v>287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5"/>
    </row>
    <row r="789" spans="1:22" ht="15.75" customHeight="1">
      <c r="A789" s="1104" t="s">
        <v>341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5"/>
    </row>
    <row r="790" spans="1:22" ht="15.75" customHeight="1">
      <c r="A790" s="1104" t="s">
        <v>290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06">IF(H790="","",SUM(H790)-SUM(C790))</f>
        <v/>
      </c>
      <c r="N790" s="1388" t="str">
        <f t="shared" ref="N790:P810" si="107">IF(I790="","",SUM(I790)-SUM(D790))</f>
        <v/>
      </c>
      <c r="O790" s="1388" t="str">
        <f t="shared" si="107"/>
        <v/>
      </c>
      <c r="P790" s="1388" t="str">
        <f t="shared" si="10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5"/>
    </row>
    <row r="791" spans="1:22" ht="15.75" customHeight="1">
      <c r="A791" s="897" t="str">
        <f>IF(Data!A791="","",Data!A791)</f>
        <v>Ploughing</v>
      </c>
      <c r="B791" s="1186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0</v>
      </c>
      <c r="I791" s="1173">
        <f>IF(I$46="","",IF('Exp factors'!$B98="poor",'Exp factors'!$G$98*I$46,SUM(D791)*'Exp factors'!D$98))</f>
        <v>0</v>
      </c>
      <c r="J791" s="1173">
        <f>IF(J$46="","",IF('Exp factors'!$B98="poor",'Exp factors'!$G$98*J$46,SUM(E791)*'Exp factors'!E$98))</f>
        <v>0</v>
      </c>
      <c r="K791" s="1173">
        <f>IF(K$46="","",IF('Exp factors'!$B98="poor",'Exp factors'!$G$98*K$46,SUM(F791)*'Exp factors'!F$98))</f>
        <v>0</v>
      </c>
      <c r="L791" s="1387"/>
      <c r="M791" s="1388">
        <f t="shared" si="106"/>
        <v>0</v>
      </c>
      <c r="N791" s="1388">
        <f t="shared" si="107"/>
        <v>0</v>
      </c>
      <c r="O791" s="1388">
        <f t="shared" si="107"/>
        <v>0</v>
      </c>
      <c r="P791" s="1388">
        <f t="shared" si="10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5"/>
    </row>
    <row r="792" spans="1:22" ht="15.75" customHeight="1">
      <c r="A792" s="897" t="str">
        <f>IF(Data!A792="","",Data!A792)</f>
        <v>Seeds</v>
      </c>
      <c r="B792" s="1186"/>
      <c r="C792" s="995" t="str">
        <f>IF(Data!BV792="","",Data!BV792)</f>
        <v/>
      </c>
      <c r="D792" s="995">
        <f>IF(Data!BW792="","",Data!BW792)</f>
        <v>150</v>
      </c>
      <c r="E792" s="995">
        <f>IF(Data!BX792="","",Data!BX792)</f>
        <v>150</v>
      </c>
      <c r="F792" s="995">
        <f>IF(Data!BY792="","",Data!BY792)</f>
        <v>200</v>
      </c>
      <c r="G792" s="1083"/>
      <c r="H792" s="1173">
        <f>IF(H$46="","",IF('Exp factors'!$B99="poor",'Exp factors'!$G$99*H$46,SUM(C792)*'Exp factors'!C$99))</f>
        <v>0</v>
      </c>
      <c r="I792" s="1173">
        <f>IF(I$46="","",IF('Exp factors'!$B99="poor",'Exp factors'!$G$99*I$46,SUM(D792)*'Exp factors'!D$99))</f>
        <v>150</v>
      </c>
      <c r="J792" s="1173">
        <f>IF(J$46="","",IF('Exp factors'!$B99="poor",'Exp factors'!$G$99*J$46,SUM(E792)*'Exp factors'!E$99))</f>
        <v>150</v>
      </c>
      <c r="K792" s="1173">
        <f>IF(K$46="","",IF('Exp factors'!$B99="poor",'Exp factors'!$G$99*K$46,SUM(F792)*'Exp factors'!F$99))</f>
        <v>200</v>
      </c>
      <c r="L792" s="1391"/>
      <c r="M792" s="1388">
        <f t="shared" si="106"/>
        <v>0</v>
      </c>
      <c r="N792" s="1388">
        <f t="shared" si="107"/>
        <v>0</v>
      </c>
      <c r="O792" s="1388">
        <f t="shared" si="107"/>
        <v>0</v>
      </c>
      <c r="P792" s="1388">
        <f t="shared" si="10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5"/>
    </row>
    <row r="793" spans="1:22" ht="15.75" customHeight="1">
      <c r="A793" s="897" t="str">
        <f>IF(Data!A793="","",Data!A793)</f>
        <v>Fertilizer</v>
      </c>
      <c r="B793" s="1186"/>
      <c r="C793" s="995" t="str">
        <f>IF(Data!BV793="","",Data!BV793)</f>
        <v/>
      </c>
      <c r="D793" s="995">
        <f>IF(Data!BW793="","",Data!BW793)</f>
        <v>175</v>
      </c>
      <c r="E793" s="995">
        <f>IF(Data!BX793="","",Data!BX793)</f>
        <v>390</v>
      </c>
      <c r="F793" s="995">
        <f>IF(Data!BY793="","",Data!BY793)</f>
        <v>400</v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175</v>
      </c>
      <c r="J793" s="1173">
        <f>IF(J$46="","",IF('Exp factors'!$B100="poor",'Exp factors'!$G$100*J$46,SUM(E793)*'Exp factors'!E$100))</f>
        <v>390</v>
      </c>
      <c r="K793" s="1173">
        <f>IF(K$46="","",IF('Exp factors'!$B100="poor",'Exp factors'!$G$100*K$46,SUM(F793)*'Exp factors'!F$100))</f>
        <v>400</v>
      </c>
      <c r="L793" s="1391"/>
      <c r="M793" s="1388">
        <f t="shared" si="106"/>
        <v>0</v>
      </c>
      <c r="N793" s="1388">
        <f t="shared" si="107"/>
        <v>0</v>
      </c>
      <c r="O793" s="1388">
        <f t="shared" si="107"/>
        <v>0</v>
      </c>
      <c r="P793" s="1388">
        <f t="shared" si="10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5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06"/>
        <v>0</v>
      </c>
      <c r="N794" s="1388">
        <f t="shared" si="107"/>
        <v>0</v>
      </c>
      <c r="O794" s="1388">
        <f t="shared" si="107"/>
        <v>0</v>
      </c>
      <c r="P794" s="1388">
        <f t="shared" si="10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5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>
        <f>IF(Data!BY795="","",Data!BY795)</f>
        <v>1200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0</v>
      </c>
      <c r="K795" s="1173">
        <f>IF(K$46="","",IF('Exp factors'!$B102="poor",'Exp factors'!$G$102*K$46,SUM(F795)*'Exp factors'!F$102))</f>
        <v>1200</v>
      </c>
      <c r="L795" s="1391"/>
      <c r="M795" s="1388">
        <f t="shared" si="106"/>
        <v>0</v>
      </c>
      <c r="N795" s="1388">
        <f t="shared" si="107"/>
        <v>0</v>
      </c>
      <c r="O795" s="1388">
        <f t="shared" si="107"/>
        <v>0</v>
      </c>
      <c r="P795" s="1388">
        <f t="shared" si="10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5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06"/>
        <v>0</v>
      </c>
      <c r="N796" s="1388">
        <f t="shared" si="107"/>
        <v>0</v>
      </c>
      <c r="O796" s="1388">
        <f t="shared" si="107"/>
        <v>0</v>
      </c>
      <c r="P796" s="1388">
        <f t="shared" si="10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5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06"/>
        <v>0</v>
      </c>
      <c r="N797" s="1388">
        <f t="shared" si="107"/>
        <v>0</v>
      </c>
      <c r="O797" s="1388">
        <f t="shared" si="107"/>
        <v>0</v>
      </c>
      <c r="P797" s="1388">
        <f t="shared" si="10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5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06"/>
        <v>0</v>
      </c>
      <c r="N798" s="1388">
        <f t="shared" si="107"/>
        <v>0</v>
      </c>
      <c r="O798" s="1388">
        <f t="shared" si="107"/>
        <v>0</v>
      </c>
      <c r="P798" s="1388">
        <f t="shared" si="10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5"/>
    </row>
    <row r="799" spans="1:22" ht="15.75" customHeight="1">
      <c r="A799" s="897" t="str">
        <f>IF(Data!A799="","",Data!A799)</f>
        <v>School</v>
      </c>
      <c r="B799" s="1186"/>
      <c r="C799" s="1106" t="str">
        <f>IF(Data!BV799="","",Data!BV799)</f>
        <v/>
      </c>
      <c r="D799" s="1106">
        <f>IF(Data!BW799="","",Data!BW799)</f>
        <v>600</v>
      </c>
      <c r="E799" s="1106">
        <f>IF(Data!BX799="","",Data!BX799)</f>
        <v>600</v>
      </c>
      <c r="F799" s="1106">
        <f>IF(Data!BY799="","",Data!BY799)</f>
        <v>1200</v>
      </c>
      <c r="G799" s="1083"/>
      <c r="H799" s="1173">
        <f>IF(H$46="","",IF('Exp factors'!$B93="poor",'Exp factors'!$G$93*H$46,SUM(C799)*'Exp factors'!C$93))</f>
        <v>0</v>
      </c>
      <c r="I799" s="1173">
        <f>IF(I$46="","",IF('Exp factors'!$B93="poor",'Exp factors'!$G$93*I$46,SUM(D799)*'Exp factors'!D$93))</f>
        <v>900</v>
      </c>
      <c r="J799" s="1173">
        <f>IF(J$46="","",IF('Exp factors'!$B93="poor",'Exp factors'!$G$93*J$46,SUM(E799)*'Exp factors'!E$93))</f>
        <v>900</v>
      </c>
      <c r="K799" s="1173">
        <f>IF(K$46="","",IF('Exp factors'!$B93="poor",'Exp factors'!$G$93*K$46,SUM(F799)*'Exp factors'!F$93))</f>
        <v>900</v>
      </c>
      <c r="L799" s="1391"/>
      <c r="M799" s="1388">
        <f t="shared" si="106"/>
        <v>0</v>
      </c>
      <c r="N799" s="1388">
        <f t="shared" si="107"/>
        <v>300</v>
      </c>
      <c r="O799" s="1388">
        <f t="shared" si="107"/>
        <v>300</v>
      </c>
      <c r="P799" s="1388">
        <f t="shared" si="107"/>
        <v>-300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5"/>
    </row>
    <row r="800" spans="1:22" ht="15.75" customHeight="1">
      <c r="A800" s="897" t="str">
        <f>IF(Data!A800="","",Data!A800)</f>
        <v>Medicine</v>
      </c>
      <c r="B800" s="1186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>
        <f>IF(Data!BY800="","",Data!BY800)</f>
        <v>800</v>
      </c>
      <c r="G800" s="1083"/>
      <c r="H800" s="1173">
        <f>IF(H$46="","",IF('Exp factors'!$B94="poor",'Exp factors'!$G$94*H$46,SUM(C800)*'Exp factors'!C$94))</f>
        <v>0</v>
      </c>
      <c r="I800" s="1173">
        <f>IF(I$46="","",IF('Exp factors'!$B94="poor",'Exp factors'!$G$94*I$46,SUM(D800)*'Exp factors'!D$94))</f>
        <v>420</v>
      </c>
      <c r="J800" s="1173">
        <f>IF(J$46="","",IF('Exp factors'!$B94="poor",'Exp factors'!$G$94*J$46,SUM(E800)*'Exp factors'!E$94))</f>
        <v>420</v>
      </c>
      <c r="K800" s="1173">
        <f>IF(K$46="","",IF('Exp factors'!$B94="poor",'Exp factors'!$G$94*K$46,SUM(F800)*'Exp factors'!F$94))</f>
        <v>420</v>
      </c>
      <c r="L800" s="1391"/>
      <c r="M800" s="1388">
        <f t="shared" si="106"/>
        <v>0</v>
      </c>
      <c r="N800" s="1388">
        <f t="shared" si="107"/>
        <v>420</v>
      </c>
      <c r="O800" s="1388">
        <f t="shared" si="107"/>
        <v>420</v>
      </c>
      <c r="P800" s="1388">
        <f t="shared" si="107"/>
        <v>-380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5"/>
    </row>
    <row r="801" spans="1:22" ht="15.75" customHeight="1">
      <c r="A801" s="897" t="str">
        <f>IF(Data!A801="","",Data!A801)</f>
        <v>Clothing</v>
      </c>
      <c r="B801" s="1186"/>
      <c r="C801" s="995" t="str">
        <f>IF(Data!BV801="","",Data!BV801)</f>
        <v/>
      </c>
      <c r="D801" s="995" t="str">
        <f>IF(Data!BW801="","",Data!BW801)</f>
        <v/>
      </c>
      <c r="E801" s="995">
        <f>IF(Data!BX801="","",Data!BX801)</f>
        <v>550</v>
      </c>
      <c r="F801" s="995">
        <f>IF(Data!BY801="","",Data!BY801)</f>
        <v>1500</v>
      </c>
      <c r="G801" s="1110"/>
      <c r="H801" s="1173">
        <f>IF(H$46="","",IF('Exp factors'!$B78="poor",'Exp factors'!$G$78*H$46,SUM(C801)*'Exp factors'!C$78))</f>
        <v>0</v>
      </c>
      <c r="I801" s="1173">
        <f>IF(I$46="","",IF('Exp factors'!$B78="poor",'Exp factors'!$G$78*I$46,SUM(D801)*'Exp factors'!D$78))</f>
        <v>1800</v>
      </c>
      <c r="J801" s="1173">
        <f>IF(J$46="","",IF('Exp factors'!$B78="poor",'Exp factors'!$G$78*J$46,SUM(E801)*'Exp factors'!E$78))</f>
        <v>1800</v>
      </c>
      <c r="K801" s="1173">
        <f>IF(K$46="","",IF('Exp factors'!$B78="poor",'Exp factors'!$G$78*K$46,SUM(F801)*'Exp factors'!F$78))</f>
        <v>1800</v>
      </c>
      <c r="L801" s="1391"/>
      <c r="M801" s="1388">
        <f t="shared" si="106"/>
        <v>0</v>
      </c>
      <c r="N801" s="1388">
        <f t="shared" si="107"/>
        <v>1800</v>
      </c>
      <c r="O801" s="1388">
        <f t="shared" si="107"/>
        <v>1250</v>
      </c>
      <c r="P801" s="1388">
        <f t="shared" si="107"/>
        <v>300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5"/>
    </row>
    <row r="802" spans="1:22" ht="15.75" customHeight="1">
      <c r="A802" s="897" t="s">
        <v>523</v>
      </c>
      <c r="B802" s="1186"/>
      <c r="C802" s="995" t="str">
        <f>IF(Data!BV802="","",Data!BV802)</f>
        <v/>
      </c>
      <c r="D802" s="995">
        <f>IF(Data!BW802="","",Data!BW802)</f>
        <v>144</v>
      </c>
      <c r="E802" s="995">
        <f>IF(Data!BX802="","",Data!BX802)</f>
        <v>600</v>
      </c>
      <c r="F802" s="995">
        <f>IF(Data!BY802="","",Data!BY802)</f>
        <v>600</v>
      </c>
      <c r="G802" s="1110"/>
      <c r="H802" s="1173">
        <f>IF(H$46="","",IF('Exp factors'!$B80="poor",'Exp factors'!$G$80*H$46,SUM(C802)*'Exp factors'!C$80))</f>
        <v>0</v>
      </c>
      <c r="I802" s="1173">
        <f>IF(I$46="","",IF('Exp factors'!$B80="poor",'Exp factors'!$G$80*I$46,SUM(D802)*'Exp factors'!D$80))</f>
        <v>360</v>
      </c>
      <c r="J802" s="1173">
        <f>IF(J$46="","",IF('Exp factors'!$B80="poor",'Exp factors'!$G$80*J$46,SUM(E802)*'Exp factors'!E$80))</f>
        <v>360</v>
      </c>
      <c r="K802" s="1173">
        <f>IF(K$46="","",IF('Exp factors'!$B80="poor",'Exp factors'!$G$80*K$46,SUM(F802)*'Exp factors'!F$80))</f>
        <v>360</v>
      </c>
      <c r="L802" s="1391"/>
      <c r="M802" s="1388">
        <f t="shared" si="106"/>
        <v>0</v>
      </c>
      <c r="N802" s="1388">
        <f t="shared" si="107"/>
        <v>216</v>
      </c>
      <c r="O802" s="1388">
        <f t="shared" si="107"/>
        <v>-240</v>
      </c>
      <c r="P802" s="1388">
        <f t="shared" si="107"/>
        <v>-240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5"/>
    </row>
    <row r="803" spans="1:22" ht="15.75" customHeight="1">
      <c r="A803" s="897" t="str">
        <f>IF(Data!A803="","",Data!A803)</f>
        <v>Transport</v>
      </c>
      <c r="B803" s="1186"/>
      <c r="C803" s="995" t="str">
        <f>IF(Data!BV803="","",Data!BV803)</f>
        <v/>
      </c>
      <c r="D803" s="995">
        <f>IF(Data!BW803="","",Data!BW803)</f>
        <v>960</v>
      </c>
      <c r="E803" s="995">
        <f>IF(Data!BX803="","",Data!BX803)</f>
        <v>1800</v>
      </c>
      <c r="F803" s="995">
        <f>IF(Data!BY803="","",Data!BY803)</f>
        <v>3000</v>
      </c>
      <c r="G803" s="1083"/>
      <c r="H803" s="1173">
        <f>IF(H$46="","",IF('Exp factors'!$B79="poor",'Exp factors'!$G$79*H$46,SUM(C803)*'Exp factors'!C$79))</f>
        <v>0</v>
      </c>
      <c r="I803" s="1173">
        <f>IF(I$46="","",IF('Exp factors'!$B79="poor",'Exp factors'!$G$79*I$46,SUM(D803)*'Exp factors'!D$79))</f>
        <v>528</v>
      </c>
      <c r="J803" s="1173">
        <f>IF(J$46="","",IF('Exp factors'!$B79="poor",'Exp factors'!$G$79*J$46,SUM(E803)*'Exp factors'!E$79))</f>
        <v>528</v>
      </c>
      <c r="K803" s="1173">
        <f>IF(K$46="","",IF('Exp factors'!$B79="poor",'Exp factors'!$G$79*K$46,SUM(F803)*'Exp factors'!F$79))</f>
        <v>528</v>
      </c>
      <c r="L803" s="1391"/>
      <c r="M803" s="1388">
        <f t="shared" si="106"/>
        <v>0</v>
      </c>
      <c r="N803" s="1388">
        <f t="shared" si="107"/>
        <v>-432</v>
      </c>
      <c r="O803" s="1388">
        <f t="shared" si="107"/>
        <v>-1272</v>
      </c>
      <c r="P803" s="1388">
        <f t="shared" si="107"/>
        <v>-2472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5"/>
    </row>
    <row r="804" spans="1:22" ht="15.75" customHeight="1">
      <c r="A804" s="897" t="str">
        <f>IF(Data!A804="","",Data!A804)</f>
        <v>Gifts/Community obligations</v>
      </c>
      <c r="B804" s="1186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0</v>
      </c>
      <c r="I804" s="1173">
        <f>IF(I$46="","",IF('Exp factors'!$B81="poor",'Exp factors'!$G$81*I$46,SUM(D804)*'Exp factors'!D$81))</f>
        <v>0</v>
      </c>
      <c r="J804" s="1173">
        <f>IF(J$46="","",IF('Exp factors'!$B81="poor",'Exp factors'!$G$81*J$46,SUM(E804)*'Exp factors'!E$81))</f>
        <v>0</v>
      </c>
      <c r="K804" s="1173">
        <f>IF(K$46="","",IF('Exp factors'!$B81="poor",'Exp factors'!$G$81*K$46,SUM(F804)*'Exp factors'!F$81))</f>
        <v>0</v>
      </c>
      <c r="L804" s="1391"/>
      <c r="M804" s="1388">
        <f t="shared" si="106"/>
        <v>0</v>
      </c>
      <c r="N804" s="1388">
        <f t="shared" si="107"/>
        <v>0</v>
      </c>
      <c r="O804" s="1388">
        <f t="shared" si="107"/>
        <v>0</v>
      </c>
      <c r="P804" s="1388">
        <f t="shared" si="10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5"/>
    </row>
    <row r="805" spans="1:22" ht="15.75" customHeight="1">
      <c r="A805" s="897" t="str">
        <f>IF(Data!A805="","",Data!A805)</f>
        <v>Beer, cigarettes &amp; tobacco</v>
      </c>
      <c r="B805" s="1186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06"/>
        <v>0</v>
      </c>
      <c r="N805" s="1388">
        <f t="shared" si="107"/>
        <v>0</v>
      </c>
      <c r="O805" s="1388">
        <f t="shared" si="107"/>
        <v>0</v>
      </c>
      <c r="P805" s="1388">
        <f t="shared" si="10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5"/>
    </row>
    <row r="806" spans="1:22" ht="15.75" customHeight="1">
      <c r="A806" s="897" t="str">
        <f>IF(Data!A806="","",Data!A806)</f>
        <v>Matches</v>
      </c>
      <c r="B806" s="1186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0</v>
      </c>
      <c r="I806" s="1173">
        <f>IF(I$46="","",IF('Exp factors'!$B82="poor",'Exp factors'!$G$82*I$46,SUM(D806)*'Exp factors'!D$82))</f>
        <v>45</v>
      </c>
      <c r="J806" s="1173">
        <f>IF(J$46="","",IF('Exp factors'!$B82="poor",'Exp factors'!$G$82*J$46,SUM(E806)*'Exp factors'!E$82))</f>
        <v>45</v>
      </c>
      <c r="K806" s="1173">
        <f>IF(K$46="","",IF('Exp factors'!$B82="poor",'Exp factors'!$G$82*K$46,SUM(F806)*'Exp factors'!F$82))</f>
        <v>45</v>
      </c>
      <c r="L806" s="1391"/>
      <c r="M806" s="1388">
        <f t="shared" si="106"/>
        <v>0</v>
      </c>
      <c r="N806" s="1388">
        <f t="shared" si="107"/>
        <v>45</v>
      </c>
      <c r="O806" s="1388">
        <f t="shared" si="107"/>
        <v>45</v>
      </c>
      <c r="P806" s="1388">
        <f t="shared" si="107"/>
        <v>45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5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0</v>
      </c>
      <c r="I807" s="1173">
        <f>IF(I$46="","",IF('Exp factors'!$B84="poor",'Exp factors'!$G$84*I$46,SUM(D807)*'Exp factors'!D$84))</f>
        <v>3701.0000000000009</v>
      </c>
      <c r="J807" s="1173">
        <f>IF(J$46="","",IF('Exp factors'!$B84="poor",'Exp factors'!$G$84*J$46,SUM(E807)*'Exp factors'!E$84))</f>
        <v>3701.0000000000009</v>
      </c>
      <c r="K807" s="1173">
        <f>IF(K$46="","",IF('Exp factors'!$B84="poor",'Exp factors'!$G$84*K$46,SUM(F807)*'Exp factors'!F$84))</f>
        <v>3701.0000000000009</v>
      </c>
      <c r="L807" s="1391"/>
      <c r="M807" s="1388">
        <f t="shared" si="106"/>
        <v>0</v>
      </c>
      <c r="N807" s="1388">
        <f t="shared" si="107"/>
        <v>3701.0000000000009</v>
      </c>
      <c r="O807" s="1388">
        <f t="shared" si="107"/>
        <v>3701.0000000000009</v>
      </c>
      <c r="P807" s="1388">
        <f t="shared" si="107"/>
        <v>3701.0000000000009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5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0</v>
      </c>
      <c r="I808" s="1173">
        <f>IF(I$46="","",IF('Exp factors'!$B85="poor",'Exp factors'!$G$85*I$46,SUM(D808)*'Exp factors'!D$85))</f>
        <v>20808</v>
      </c>
      <c r="J808" s="1173">
        <f>IF(J$46="","",IF('Exp factors'!$B85="poor",'Exp factors'!$G$85*J$46,SUM(E808)*'Exp factors'!E$85))</f>
        <v>20808</v>
      </c>
      <c r="K808" s="1173">
        <f>IF(K$46="","",IF('Exp factors'!$B85="poor",'Exp factors'!$G$85*K$46,SUM(F808)*'Exp factors'!F$85))</f>
        <v>20808</v>
      </c>
      <c r="L808" s="1391"/>
      <c r="M808" s="1388">
        <f t="shared" si="106"/>
        <v>0</v>
      </c>
      <c r="N808" s="1388">
        <f t="shared" si="107"/>
        <v>20808</v>
      </c>
      <c r="O808" s="1388">
        <f t="shared" si="107"/>
        <v>20808</v>
      </c>
      <c r="P808" s="1388">
        <f t="shared" si="107"/>
        <v>20808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5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06"/>
        <v>0</v>
      </c>
      <c r="N809" s="1388">
        <f t="shared" si="107"/>
        <v>0</v>
      </c>
      <c r="O809" s="1388">
        <f t="shared" si="107"/>
        <v>0</v>
      </c>
      <c r="P809" s="1388">
        <f t="shared" si="10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5"/>
    </row>
    <row r="810" spans="1:22" ht="15.75" customHeight="1">
      <c r="A810" s="897" t="str">
        <f>IF(Data!A810="","",Data!A810)</f>
        <v>Other items Land rentals</v>
      </c>
      <c r="B810" s="1186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06"/>
        <v>0</v>
      </c>
      <c r="N810" s="1388">
        <f t="shared" si="107"/>
        <v>0</v>
      </c>
      <c r="O810" s="1388">
        <f t="shared" si="107"/>
        <v>0</v>
      </c>
      <c r="P810" s="1388">
        <f t="shared" si="10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5"/>
    </row>
    <row r="811" spans="1:22" ht="15.75" customHeight="1">
      <c r="A811" s="1187" t="s">
        <v>376</v>
      </c>
      <c r="B811" s="1186"/>
      <c r="C811" s="1188">
        <f>C20-C31</f>
        <v>0</v>
      </c>
      <c r="D811" s="1188">
        <f>D20-D31</f>
        <v>4384</v>
      </c>
      <c r="E811" s="1188">
        <f>E20-E31</f>
        <v>6678</v>
      </c>
      <c r="F811" s="1188">
        <f>F20-F31</f>
        <v>83036.5</v>
      </c>
      <c r="G811" s="1181"/>
      <c r="H811" s="1189">
        <f>C811*'Exp factors'!$D$71</f>
        <v>0</v>
      </c>
      <c r="I811" s="1189">
        <f>D811*'Exp factors'!$D$71</f>
        <v>4384</v>
      </c>
      <c r="J811" s="1189">
        <f>E811*'Exp factors'!$D$71</f>
        <v>6678</v>
      </c>
      <c r="K811" s="1189">
        <f>F811*'Exp factors'!$D$71</f>
        <v>83036.5</v>
      </c>
      <c r="L811" s="1181"/>
      <c r="M811" s="1189">
        <f t="shared" ref="M811" si="108">IF(H811="","",SUM(H811)-SUM(C811))</f>
        <v>0</v>
      </c>
      <c r="N811" s="1189">
        <f t="shared" ref="N811" si="109">IF(I811="","",SUM(I811)-SUM(D811))</f>
        <v>0</v>
      </c>
      <c r="O811" s="1189">
        <f t="shared" ref="O811" si="110">IF(J811="","",SUM(J811)-SUM(E811))</f>
        <v>0</v>
      </c>
      <c r="P811" s="1189">
        <f t="shared" ref="P811" si="11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377</v>
      </c>
      <c r="B812" s="1186"/>
      <c r="C812" s="1101">
        <f>SUM(C772:C776,C781:C785,C790:C810)</f>
        <v>0</v>
      </c>
      <c r="D812" s="1101">
        <f>SUM(D772:D776,D781:D785,D790:D810)</f>
        <v>6270</v>
      </c>
      <c r="E812" s="1101">
        <f>SUM(E772:E776,E781:E785,E790:E810)</f>
        <v>7790</v>
      </c>
      <c r="F812" s="1101">
        <f>SUM(F772:F776,F781:F785,F790:F810)</f>
        <v>15781</v>
      </c>
      <c r="G812" s="1182"/>
      <c r="H812" s="1190">
        <f>SUM(H772:H776,H781:H785,H790:H810)</f>
        <v>0</v>
      </c>
      <c r="I812" s="1190">
        <f>SUM(I772:I776,I781:I785,I790:I810)</f>
        <v>32817</v>
      </c>
      <c r="J812" s="1190">
        <f>SUM(J772:J776,J781:J785,J790:J810)</f>
        <v>33332</v>
      </c>
      <c r="K812" s="1190">
        <f>SUM(K772:K776,K781:K785,K790:K810)</f>
        <v>34992</v>
      </c>
      <c r="L812" s="1182"/>
      <c r="M812" s="1190">
        <f>SUM(M772:M776,M781:M785,M790:M810)</f>
        <v>0</v>
      </c>
      <c r="N812" s="1190">
        <f>SUM(N772:N776,N781:N785,N790:N810)</f>
        <v>26547</v>
      </c>
      <c r="O812" s="1190">
        <f>SUM(O772:O776,O781:O785,O790:O810)</f>
        <v>25542</v>
      </c>
      <c r="P812" s="1190">
        <f>SUM(P772:P776,P781:P785,P790:P810)</f>
        <v>19211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378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379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524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525</v>
      </c>
      <c r="S819" s="46"/>
      <c r="T819" s="46"/>
      <c r="U819" s="1051">
        <v>819</v>
      </c>
      <c r="V819" s="46"/>
    </row>
    <row r="820" spans="1:22" ht="15.75" customHeight="1">
      <c r="A820" s="1356" t="s">
        <v>380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2">IF(S820&gt;S819,S820,"")</f>
        <v/>
      </c>
      <c r="U820" s="1051">
        <v>820</v>
      </c>
      <c r="V820" s="46"/>
    </row>
    <row r="821" spans="1:22" ht="15.75" customHeight="1">
      <c r="A821" s="44" t="s">
        <v>381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13">IF(MAX(C821:F821,H821:K821)&gt;0,S820+1,S820)</f>
        <v>0</v>
      </c>
      <c r="T821" s="46" t="str">
        <f t="shared" si="112"/>
        <v/>
      </c>
      <c r="U821" s="1051">
        <v>821</v>
      </c>
      <c r="V821" s="46"/>
    </row>
    <row r="822" spans="1:22" ht="15.75" customHeight="1">
      <c r="A822" s="1356" t="s">
        <v>382</v>
      </c>
      <c r="B822" s="1186"/>
      <c r="C822" s="1114">
        <f>SUM($C$116)</f>
        <v>0</v>
      </c>
      <c r="D822" s="1114">
        <f>SUM($D$116)</f>
        <v>0</v>
      </c>
      <c r="E822" s="1114">
        <f>SUM($E$116)</f>
        <v>0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13"/>
        <v>0</v>
      </c>
      <c r="T822" s="46" t="str">
        <f t="shared" si="112"/>
        <v/>
      </c>
      <c r="U822" s="1051">
        <v>822</v>
      </c>
      <c r="V822" s="46"/>
    </row>
    <row r="823" spans="1:22" ht="15.75" customHeight="1">
      <c r="A823" s="44" t="s">
        <v>383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13"/>
        <v>0</v>
      </c>
      <c r="T823" s="46" t="str">
        <f t="shared" si="112"/>
        <v/>
      </c>
      <c r="U823" s="1051">
        <v>823</v>
      </c>
      <c r="V823" s="46"/>
    </row>
    <row r="824" spans="1:22" ht="15.75" customHeight="1">
      <c r="A824" s="1356" t="s">
        <v>384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13"/>
        <v>0</v>
      </c>
      <c r="T824" s="46" t="str">
        <f t="shared" si="112"/>
        <v/>
      </c>
      <c r="U824" s="1051">
        <v>824</v>
      </c>
      <c r="V824" s="46"/>
    </row>
    <row r="825" spans="1:22" ht="15.75" customHeight="1">
      <c r="A825" s="44" t="s">
        <v>385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13"/>
        <v>0</v>
      </c>
      <c r="T825" s="46" t="str">
        <f t="shared" si="112"/>
        <v/>
      </c>
      <c r="U825" s="1051">
        <v>825</v>
      </c>
      <c r="V825" s="46"/>
    </row>
    <row r="826" spans="1:22" ht="15.75" customHeight="1">
      <c r="A826" s="1356" t="s">
        <v>386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13"/>
        <v>0</v>
      </c>
      <c r="T826" s="46" t="str">
        <f t="shared" si="112"/>
        <v/>
      </c>
      <c r="U826" s="1051">
        <v>826</v>
      </c>
      <c r="V826" s="46"/>
    </row>
    <row r="827" spans="1:22" ht="15.75" customHeight="1">
      <c r="A827" s="44" t="s">
        <v>387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13"/>
        <v>0</v>
      </c>
      <c r="T827" s="46" t="str">
        <f t="shared" si="112"/>
        <v/>
      </c>
      <c r="U827" s="1051">
        <v>827</v>
      </c>
      <c r="V827" s="46"/>
    </row>
    <row r="828" spans="1:22" ht="15.75" customHeight="1">
      <c r="A828" s="1356" t="s">
        <v>388</v>
      </c>
      <c r="B828" s="1186"/>
      <c r="C828" s="1114">
        <f>SUM($C$183,$C$180,$C$177)</f>
        <v>0</v>
      </c>
      <c r="D828" s="1114">
        <f>SUM($D$183,$D$180,$D$177)</f>
        <v>0</v>
      </c>
      <c r="E828" s="1114">
        <f>SUM($E$183,$E$180,$E$177)</f>
        <v>5.4040395392278964E-2</v>
      </c>
      <c r="F828" s="1114">
        <f>SUM($F$183,$F$180,$F$177)</f>
        <v>0.10020555728518059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13"/>
        <v>1</v>
      </c>
      <c r="T828" s="46">
        <f t="shared" si="112"/>
        <v>1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13"/>
        <v>1</v>
      </c>
      <c r="T829" s="46" t="str">
        <f t="shared" si="11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0</v>
      </c>
      <c r="D830" s="1114">
        <f>SUM($D$230)</f>
        <v>0</v>
      </c>
      <c r="E830" s="1114">
        <f>SUM($E$230)</f>
        <v>0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13"/>
        <v>1</v>
      </c>
      <c r="T830" s="46" t="str">
        <f t="shared" si="112"/>
        <v/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13"/>
        <v>1</v>
      </c>
      <c r="T831" s="46" t="str">
        <f t="shared" si="11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</v>
      </c>
      <c r="D832" s="1114">
        <f>SUM($D$243)</f>
        <v>3.9430479452054794E-2</v>
      </c>
      <c r="E832" s="1114">
        <f>SUM($E$243)</f>
        <v>6.3088767123287662E-2</v>
      </c>
      <c r="F832" s="1114">
        <f>SUM($F$243)</f>
        <v>0.11829143835616435</v>
      </c>
      <c r="G832" s="939"/>
      <c r="H832" s="1114">
        <f>SUM($H$243)</f>
        <v>0</v>
      </c>
      <c r="I832" s="1114">
        <f>SUM($I$243)</f>
        <v>0</v>
      </c>
      <c r="J832" s="1114">
        <f>SUM($J$243)</f>
        <v>0.14194972602739725</v>
      </c>
      <c r="K832" s="1114">
        <f>SUM($K$243)</f>
        <v>0.23658287671232869</v>
      </c>
      <c r="L832" s="939"/>
      <c r="M832" s="1114">
        <f>SUM($M$243)</f>
        <v>0</v>
      </c>
      <c r="N832" s="1114">
        <f>SUM($N$243)</f>
        <v>0</v>
      </c>
      <c r="O832" s="1114">
        <f>SUM($O$243)</f>
        <v>7.8860958904109588E-2</v>
      </c>
      <c r="P832" s="1114">
        <f>SUM($P$243)</f>
        <v>0.11829143835616435</v>
      </c>
      <c r="R832" s="44">
        <v>10</v>
      </c>
      <c r="S832" s="46">
        <f t="shared" si="113"/>
        <v>2</v>
      </c>
      <c r="T832" s="46">
        <f t="shared" si="112"/>
        <v>2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13"/>
        <v>2</v>
      </c>
      <c r="T833" s="46" t="str">
        <f t="shared" si="11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13"/>
        <v>2</v>
      </c>
      <c r="T834" s="46" t="str">
        <f t="shared" si="11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13"/>
        <v>2</v>
      </c>
      <c r="T835" s="46" t="str">
        <f t="shared" si="112"/>
        <v/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13"/>
        <v>2</v>
      </c>
      <c r="T836" s="46" t="str">
        <f t="shared" si="11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0</v>
      </c>
      <c r="D837" s="1114">
        <f>SUM($D$278)</f>
        <v>2.9458804483188047E-2</v>
      </c>
      <c r="E837" s="1114">
        <f>SUM($E$278)</f>
        <v>6.9964660647571605E-2</v>
      </c>
      <c r="F837" s="1114">
        <f>SUM($F$278)</f>
        <v>0.18411752801992529</v>
      </c>
      <c r="G837" s="939"/>
      <c r="H837" s="1114">
        <f>SUM($H$278)</f>
        <v>0</v>
      </c>
      <c r="I837" s="1114">
        <f>SUM($I$278)</f>
        <v>0</v>
      </c>
      <c r="J837" s="1114">
        <f>SUM($J$278)</f>
        <v>3.6823505603985056E-2</v>
      </c>
      <c r="K837" s="1114">
        <f>SUM($K$278)</f>
        <v>0.12888226961394772</v>
      </c>
      <c r="L837" s="939"/>
      <c r="M837" s="1114">
        <f>SUM($M$278)</f>
        <v>0</v>
      </c>
      <c r="N837" s="1114">
        <f>SUM($N$278)</f>
        <v>0</v>
      </c>
      <c r="O837" s="1114">
        <f>SUM($O$278)</f>
        <v>-3.314115504358655E-2</v>
      </c>
      <c r="P837" s="1114">
        <f>SUM($P$278)</f>
        <v>-5.5235258405977566E-2</v>
      </c>
      <c r="R837" s="44">
        <v>15</v>
      </c>
      <c r="S837" s="46">
        <f t="shared" si="113"/>
        <v>3</v>
      </c>
      <c r="T837" s="46">
        <f t="shared" si="112"/>
        <v>3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13"/>
        <v>3</v>
      </c>
      <c r="T838" s="46" t="str">
        <f t="shared" si="112"/>
        <v/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13"/>
        <v>3</v>
      </c>
      <c r="T839" s="46" t="str">
        <f t="shared" si="11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13"/>
        <v>3</v>
      </c>
      <c r="T840" s="46" t="str">
        <f t="shared" si="11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13"/>
        <v>3</v>
      </c>
      <c r="T841" s="46" t="str">
        <f t="shared" si="112"/>
        <v/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86"/>
      <c r="C842" s="1114">
        <f>SUM($C$319)</f>
        <v>0</v>
      </c>
      <c r="D842" s="1114">
        <f>SUM($D$319)</f>
        <v>0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13"/>
        <v>3</v>
      </c>
      <c r="T842" s="46" t="str">
        <f t="shared" si="112"/>
        <v/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86"/>
      <c r="C843" s="1114">
        <f>SUM($C$329)</f>
        <v>0</v>
      </c>
      <c r="D843" s="1114">
        <f>SUM($D$329)</f>
        <v>0</v>
      </c>
      <c r="E843" s="1114">
        <f>SUM($E$329)</f>
        <v>0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21</v>
      </c>
      <c r="S843" s="46">
        <f t="shared" si="113"/>
        <v>3</v>
      </c>
      <c r="T843" s="46" t="str">
        <f t="shared" si="112"/>
        <v/>
      </c>
      <c r="U843" s="1051">
        <v>843</v>
      </c>
      <c r="V843" s="46"/>
    </row>
    <row r="844" spans="1:22" ht="15.75" customHeight="1">
      <c r="A844" s="44" t="str">
        <f>$A$330</f>
        <v>Other root crops: no. local meas( Potatoes)</v>
      </c>
      <c r="B844" s="1186"/>
      <c r="C844" s="1114">
        <f>SUM($C$339)</f>
        <v>0</v>
      </c>
      <c r="D844" s="1114">
        <f>SUM($D$339)</f>
        <v>4.0732669157326686E-2</v>
      </c>
      <c r="E844" s="1114">
        <f>SUM($E$339)</f>
        <v>6.354296388542964E-2</v>
      </c>
      <c r="F844" s="1114">
        <f>SUM($F$339)</f>
        <v>5.8003320880033203E-2</v>
      </c>
      <c r="G844" s="939"/>
      <c r="H844" s="1114">
        <f>SUM($H$339)</f>
        <v>0</v>
      </c>
      <c r="I844" s="1114">
        <f>SUM($I$339)</f>
        <v>0</v>
      </c>
      <c r="J844" s="1114">
        <f>SUM($J$339)</f>
        <v>6.5172270651722708E-2</v>
      </c>
      <c r="K844" s="1114">
        <f>SUM($K$339)</f>
        <v>6.1261934412619352E-2</v>
      </c>
      <c r="L844" s="939"/>
      <c r="M844" s="1114">
        <f>SUM($M$339)</f>
        <v>0</v>
      </c>
      <c r="N844" s="1114">
        <f>SUM($N$339)</f>
        <v>0</v>
      </c>
      <c r="O844" s="1114">
        <f>SUM($O$339)</f>
        <v>1.6293067662930677E-3</v>
      </c>
      <c r="P844" s="1114">
        <f>SUM($P$339)</f>
        <v>3.2586135325861493E-3</v>
      </c>
      <c r="R844" s="44">
        <v>22</v>
      </c>
      <c r="S844" s="46">
        <f t="shared" si="113"/>
        <v>4</v>
      </c>
      <c r="T844" s="46">
        <f t="shared" si="112"/>
        <v>4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0</v>
      </c>
      <c r="E845" s="1114">
        <f>SUM($E$349)</f>
        <v>0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13"/>
        <v>4</v>
      </c>
      <c r="T845" s="46" t="str">
        <f t="shared" si="112"/>
        <v/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86"/>
      <c r="C846" s="1114">
        <f>SUM($C$359)</f>
        <v>0</v>
      </c>
      <c r="D846" s="1114">
        <f>SUM($D$359)</f>
        <v>0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13"/>
        <v>4</v>
      </c>
      <c r="T846" s="46" t="str">
        <f t="shared" si="112"/>
        <v/>
      </c>
      <c r="U846" s="1051">
        <v>846</v>
      </c>
      <c r="V846" s="46"/>
    </row>
    <row r="847" spans="1:22" ht="15.75" customHeight="1">
      <c r="A847" s="44" t="str">
        <f>$A$360</f>
        <v>Amadumbe</v>
      </c>
      <c r="B847" s="1186"/>
      <c r="C847" s="1114">
        <f>SUM($C$370)</f>
        <v>0</v>
      </c>
      <c r="D847" s="1114">
        <f>SUM($D$370)</f>
        <v>0</v>
      </c>
      <c r="E847" s="1114">
        <f>SUM($E$370)</f>
        <v>0</v>
      </c>
      <c r="F847" s="1114">
        <f>SUM($F$370)</f>
        <v>0</v>
      </c>
      <c r="G847" s="939"/>
      <c r="H847" s="1114">
        <f>SUM($H$370)</f>
        <v>0</v>
      </c>
      <c r="I847" s="1114">
        <f>SUM($I$370)</f>
        <v>0</v>
      </c>
      <c r="J847" s="1114">
        <f>SUM($J$370)</f>
        <v>0</v>
      </c>
      <c r="K847" s="1114">
        <f>SUM($K$370)</f>
        <v>0</v>
      </c>
      <c r="L847" s="939"/>
      <c r="M847" s="1114">
        <f>SUM($M$370)</f>
        <v>0</v>
      </c>
      <c r="N847" s="1114">
        <f>SUM($N$370)</f>
        <v>0</v>
      </c>
      <c r="O847" s="1114">
        <f>SUM($O$370)</f>
        <v>0</v>
      </c>
      <c r="P847" s="1114">
        <f>SUM($P$370)</f>
        <v>0</v>
      </c>
      <c r="R847" s="44">
        <v>25</v>
      </c>
      <c r="S847" s="46">
        <f t="shared" si="113"/>
        <v>4</v>
      </c>
      <c r="T847" s="46" t="str">
        <f t="shared" si="112"/>
        <v/>
      </c>
      <c r="U847" s="1051">
        <v>847</v>
      </c>
      <c r="V847" s="46"/>
    </row>
    <row r="848" spans="1:22" ht="15.75" customHeight="1">
      <c r="A848" s="44" t="str">
        <f>$A$371</f>
        <v>Sweet potato</v>
      </c>
      <c r="B848" s="1186"/>
      <c r="C848" s="1114">
        <f>SUM($C$381)</f>
        <v>0</v>
      </c>
      <c r="D848" s="1114">
        <f>SUM($D$381)</f>
        <v>0</v>
      </c>
      <c r="E848" s="1114">
        <f>SUM($E$381)</f>
        <v>0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26</v>
      </c>
      <c r="S848" s="46">
        <f t="shared" si="113"/>
        <v>4</v>
      </c>
      <c r="T848" s="46" t="str">
        <f t="shared" si="112"/>
        <v/>
      </c>
      <c r="U848" s="1051">
        <v>848</v>
      </c>
      <c r="V848" s="46"/>
    </row>
    <row r="849" spans="1:22" ht="15.75" customHeight="1">
      <c r="A849" s="44" t="str">
        <f>$A$382</f>
        <v xml:space="preserve">Other crop: 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13"/>
        <v>4</v>
      </c>
      <c r="T849" s="46" t="str">
        <f t="shared" si="112"/>
        <v/>
      </c>
      <c r="U849" s="1051">
        <v>849</v>
      </c>
      <c r="V849" s="46"/>
    </row>
    <row r="850" spans="1:22" ht="15.75" customHeight="1">
      <c r="A850" s="1357" t="s">
        <v>696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13"/>
        <v>4</v>
      </c>
      <c r="T850" s="46" t="str">
        <f t="shared" si="11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0</v>
      </c>
      <c r="E851" s="1114">
        <f>SUM($E$437)</f>
        <v>0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0</v>
      </c>
      <c r="N851" s="1114">
        <f>SUM($N$437)</f>
        <v>0</v>
      </c>
      <c r="O851" s="1114">
        <f>SUM($O$437)</f>
        <v>0</v>
      </c>
      <c r="P851" s="1114">
        <f>SUM($P$437)</f>
        <v>0</v>
      </c>
      <c r="R851" s="44">
        <v>28</v>
      </c>
      <c r="S851" s="46">
        <f t="shared" si="113"/>
        <v>4</v>
      </c>
      <c r="T851" s="46" t="str">
        <f t="shared" si="112"/>
        <v/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13"/>
        <v>5</v>
      </c>
      <c r="T852" s="46">
        <f t="shared" si="112"/>
        <v>5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13"/>
        <v>5</v>
      </c>
      <c r="T853" s="46" t="str">
        <f t="shared" si="11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13"/>
        <v>5</v>
      </c>
      <c r="T854" s="46" t="str">
        <f t="shared" si="112"/>
        <v/>
      </c>
      <c r="U854" s="1051">
        <v>854</v>
      </c>
      <c r="V854" s="46"/>
    </row>
    <row r="855" spans="1:22" ht="15.75" customHeight="1">
      <c r="A855" s="44" t="str">
        <f>$A$650</f>
        <v>Labour: Planting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3.1544383561643831E-2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3.1544383561643831E-2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13"/>
        <v>6</v>
      </c>
      <c r="T855" s="46">
        <f t="shared" si="112"/>
        <v>6</v>
      </c>
      <c r="U855" s="1051">
        <v>855</v>
      </c>
      <c r="V855" s="46"/>
    </row>
    <row r="856" spans="1:22" ht="15.75" customHeight="1">
      <c r="A856" s="44" t="str">
        <f>$A$656</f>
        <v>Labour: Weeding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2.1292458904109589E-2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2.1292458904109589E-2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13"/>
        <v>7</v>
      </c>
      <c r="T856" s="46">
        <f t="shared" si="112"/>
        <v>7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13"/>
        <v>7</v>
      </c>
      <c r="T857" s="46" t="str">
        <f t="shared" si="11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</v>
      </c>
      <c r="D859" s="1114">
        <f t="shared" ref="D859:F859" si="114">SUM(D$455)</f>
        <v>0.47186226650062263</v>
      </c>
      <c r="E859" s="1114">
        <f t="shared" si="114"/>
        <v>0.23593113325031131</v>
      </c>
      <c r="F859" s="1114">
        <f t="shared" si="114"/>
        <v>0.23593113325031131</v>
      </c>
      <c r="G859" s="939"/>
      <c r="H859" s="1114">
        <f>SUM(H$455)</f>
        <v>0</v>
      </c>
      <c r="I859" s="1114">
        <f t="shared" ref="I859:K859" si="115">SUM(I$455)</f>
        <v>0</v>
      </c>
      <c r="J859" s="1114">
        <f t="shared" si="115"/>
        <v>0</v>
      </c>
      <c r="K859" s="1114">
        <f t="shared" si="115"/>
        <v>0</v>
      </c>
      <c r="L859" s="939"/>
      <c r="M859" s="1114">
        <f>SUM(M$455)</f>
        <v>0</v>
      </c>
      <c r="N859" s="1114">
        <f t="shared" ref="N859:P859" si="116">SUM(N$455)</f>
        <v>0</v>
      </c>
      <c r="O859" s="1114">
        <f t="shared" si="116"/>
        <v>0</v>
      </c>
      <c r="P859" s="1114">
        <f t="shared" si="11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0</v>
      </c>
      <c r="D860" s="1114">
        <f t="shared" ref="D860:F860" si="117">SUM(D$464)</f>
        <v>9.46331506849315E-2</v>
      </c>
      <c r="E860" s="1114">
        <f t="shared" si="117"/>
        <v>9.46331506849315E-2</v>
      </c>
      <c r="F860" s="1114">
        <f t="shared" si="117"/>
        <v>9.46331506849315E-2</v>
      </c>
      <c r="G860" s="939"/>
      <c r="H860" s="1114">
        <f>SUM(H$464)</f>
        <v>0</v>
      </c>
      <c r="I860" s="1114">
        <f t="shared" ref="I860:K860" si="118">SUM(I$464)</f>
        <v>0</v>
      </c>
      <c r="J860" s="1114">
        <f t="shared" si="118"/>
        <v>0</v>
      </c>
      <c r="K860" s="1114">
        <f t="shared" si="118"/>
        <v>0</v>
      </c>
      <c r="L860" s="939"/>
      <c r="M860" s="1114">
        <f>SUM(M$464)</f>
        <v>0</v>
      </c>
      <c r="N860" s="1114">
        <f t="shared" ref="N860:P860" si="119">SUM(N$464)</f>
        <v>0</v>
      </c>
      <c r="O860" s="1114">
        <f t="shared" si="119"/>
        <v>0</v>
      </c>
      <c r="P860" s="1114">
        <f t="shared" si="11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0</v>
      </c>
      <c r="D861" s="1114">
        <f t="shared" ref="D861:F861" si="120">SUM(D$473)</f>
        <v>9.2286874221668744E-2</v>
      </c>
      <c r="E861" s="1114">
        <f t="shared" si="120"/>
        <v>9.2286874221668744E-2</v>
      </c>
      <c r="F861" s="1114">
        <f t="shared" si="120"/>
        <v>0.15688768617683685</v>
      </c>
      <c r="G861" s="939"/>
      <c r="H861" s="1114">
        <f>SUM(H$473)</f>
        <v>0</v>
      </c>
      <c r="I861" s="1114">
        <f t="shared" ref="I861:K861" si="121">SUM(I$473)</f>
        <v>4.1743776476445053E-2</v>
      </c>
      <c r="J861" s="1114">
        <f t="shared" si="121"/>
        <v>4.1743776476445053E-2</v>
      </c>
      <c r="K861" s="1114">
        <f t="shared" si="121"/>
        <v>4.1743776476445053E-2</v>
      </c>
      <c r="L861" s="939"/>
      <c r="M861" s="1114">
        <f>SUM(M$473)</f>
        <v>0</v>
      </c>
      <c r="N861" s="1114">
        <f t="shared" ref="N861:P861" si="122">SUM(N$473)</f>
        <v>-5.054309774522369E-2</v>
      </c>
      <c r="O861" s="1114">
        <f t="shared" si="122"/>
        <v>-5.054309774522369E-2</v>
      </c>
      <c r="P861" s="1114">
        <f t="shared" si="122"/>
        <v>-0.11514390970039179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0</v>
      </c>
      <c r="D862" s="1114">
        <f t="shared" ref="D862:F862" si="123">SUM(D$482)</f>
        <v>1.9552303860523038E-2</v>
      </c>
      <c r="E862" s="1114">
        <f t="shared" si="123"/>
        <v>1.9552303860523038E-2</v>
      </c>
      <c r="F862" s="1114">
        <f t="shared" si="123"/>
        <v>1.9552303860523038E-2</v>
      </c>
      <c r="G862" s="939"/>
      <c r="H862" s="1114">
        <f>SUM(H$482)</f>
        <v>0</v>
      </c>
      <c r="I862" s="1114">
        <f t="shared" ref="I862:K862" si="124">SUM(I$482)</f>
        <v>6.8499749728887158E-3</v>
      </c>
      <c r="J862" s="1114">
        <f t="shared" si="124"/>
        <v>6.8499749728887158E-3</v>
      </c>
      <c r="K862" s="1114">
        <f t="shared" si="124"/>
        <v>6.8499749728887158E-3</v>
      </c>
      <c r="L862" s="939"/>
      <c r="M862" s="1114">
        <f>SUM(M$482)</f>
        <v>0</v>
      </c>
      <c r="N862" s="1114">
        <f t="shared" ref="N862:P862" si="125">SUM(N$482)</f>
        <v>-1.2702328887634323E-2</v>
      </c>
      <c r="O862" s="1114">
        <f t="shared" si="125"/>
        <v>-1.2702328887634323E-2</v>
      </c>
      <c r="P862" s="1114">
        <f t="shared" si="125"/>
        <v>-1.2702328887634323E-2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0</v>
      </c>
      <c r="D863" s="1114">
        <f t="shared" ref="D863:F863" si="126">SUM(D$491)</f>
        <v>0</v>
      </c>
      <c r="E863" s="1114">
        <f t="shared" si="126"/>
        <v>8.8689250311332499E-2</v>
      </c>
      <c r="F863" s="1114">
        <f t="shared" si="126"/>
        <v>0.13303387546699874</v>
      </c>
      <c r="G863" s="939"/>
      <c r="H863" s="1114">
        <f>SUM(H$491)</f>
        <v>0</v>
      </c>
      <c r="I863" s="1114">
        <f t="shared" ref="I863:K863" si="127">SUM(I$491)</f>
        <v>0.15239060633791651</v>
      </c>
      <c r="J863" s="1114">
        <f t="shared" si="127"/>
        <v>0.15239060633791651</v>
      </c>
      <c r="K863" s="1114">
        <f t="shared" si="127"/>
        <v>0.15239060633791651</v>
      </c>
      <c r="L863" s="939"/>
      <c r="M863" s="1114">
        <f>SUM(M$491)</f>
        <v>0</v>
      </c>
      <c r="N863" s="1114">
        <f t="shared" ref="N863:P863" si="128">SUM(N$491)</f>
        <v>0.15239060633791651</v>
      </c>
      <c r="O863" s="1114">
        <f t="shared" si="128"/>
        <v>6.3701356026584013E-2</v>
      </c>
      <c r="P863" s="1114">
        <f t="shared" si="128"/>
        <v>1.9356730870917771E-2</v>
      </c>
      <c r="Q863" s="1024" t="str">
        <f>$Q$493</f>
        <v>fpl</v>
      </c>
      <c r="R863" s="44" t="str">
        <f t="shared" ref="R863:R887" si="12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86"/>
      <c r="C864" s="1114">
        <f>SUM(C$500)</f>
        <v>0</v>
      </c>
      <c r="D864" s="1114">
        <f t="shared" ref="D864:F864" si="130">SUM(D$500)</f>
        <v>0</v>
      </c>
      <c r="E864" s="1114">
        <f t="shared" si="130"/>
        <v>0</v>
      </c>
      <c r="F864" s="1114">
        <f t="shared" si="130"/>
        <v>0</v>
      </c>
      <c r="G864" s="939"/>
      <c r="H864" s="1114">
        <f>SUM(H$500)</f>
        <v>0</v>
      </c>
      <c r="I864" s="1114">
        <f t="shared" ref="I864:K864" si="131">SUM(I$500)</f>
        <v>4.0039884208984376E-2</v>
      </c>
      <c r="J864" s="1114">
        <f t="shared" si="131"/>
        <v>4.0039884208984376E-2</v>
      </c>
      <c r="K864" s="1114">
        <f t="shared" si="131"/>
        <v>4.0039884208984376E-2</v>
      </c>
      <c r="L864" s="939"/>
      <c r="M864" s="1114">
        <f>SUM(M$500)</f>
        <v>0</v>
      </c>
      <c r="N864" s="1114">
        <f t="shared" ref="N864:P864" si="132">SUM(N$500)</f>
        <v>4.0039884208984376E-2</v>
      </c>
      <c r="O864" s="1114">
        <f t="shared" si="132"/>
        <v>4.0039884208984376E-2</v>
      </c>
      <c r="P864" s="1114">
        <f t="shared" si="132"/>
        <v>4.0039884208984376E-2</v>
      </c>
      <c r="Q864" s="1024" t="str">
        <f>$Q$502</f>
        <v>fpl</v>
      </c>
      <c r="R864" s="44" t="str">
        <f t="shared" si="12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33">SUM(D$506)</f>
        <v>0</v>
      </c>
      <c r="E865" s="1114">
        <f t="shared" si="133"/>
        <v>0</v>
      </c>
      <c r="F865" s="1114">
        <f t="shared" si="133"/>
        <v>0.1355626400996264</v>
      </c>
      <c r="G865" s="939"/>
      <c r="H865" s="1114">
        <f>SUM(H$506)</f>
        <v>0</v>
      </c>
      <c r="I865" s="1114">
        <f t="shared" ref="I865:K865" si="134">SUM(I$506)</f>
        <v>2.0254077046125727E-2</v>
      </c>
      <c r="J865" s="1114">
        <f t="shared" si="134"/>
        <v>2.0254077046125727E-2</v>
      </c>
      <c r="K865" s="1114">
        <f t="shared" si="134"/>
        <v>2.0254077046125727E-2</v>
      </c>
      <c r="L865" s="939"/>
      <c r="M865" s="1114">
        <f>SUM(M$506)</f>
        <v>0</v>
      </c>
      <c r="N865" s="1114">
        <f t="shared" ref="N865:P865" si="135">SUM(N$506)</f>
        <v>2.0254077046125727E-2</v>
      </c>
      <c r="O865" s="1114">
        <f t="shared" si="135"/>
        <v>2.0254077046125727E-2</v>
      </c>
      <c r="P865" s="1114">
        <f t="shared" si="135"/>
        <v>-0.11530856305350068</v>
      </c>
      <c r="Q865" s="1024" t="str">
        <f>$Q$508</f>
        <v>fpl</v>
      </c>
      <c r="R865" s="44" t="str">
        <f t="shared" si="12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0</v>
      </c>
      <c r="D866" s="1114">
        <f t="shared" ref="D866:F866" si="136">SUM(D$512)</f>
        <v>0.13725717310087177</v>
      </c>
      <c r="E866" s="1114">
        <f t="shared" si="136"/>
        <v>0.1055824408468244</v>
      </c>
      <c r="F866" s="1114">
        <f t="shared" si="136"/>
        <v>0</v>
      </c>
      <c r="G866" s="939"/>
      <c r="H866" s="1114">
        <f>SUM(H$512)</f>
        <v>0</v>
      </c>
      <c r="I866" s="1114">
        <f t="shared" ref="I866:K866" si="137">SUM(I$512)</f>
        <v>1.3335009323731963E-2</v>
      </c>
      <c r="J866" s="1114">
        <f t="shared" si="137"/>
        <v>1.3335009323731963E-2</v>
      </c>
      <c r="K866" s="1114">
        <f t="shared" si="137"/>
        <v>1.3335009323731963E-2</v>
      </c>
      <c r="L866" s="939"/>
      <c r="M866" s="1114">
        <f>SUM(M$512)</f>
        <v>0</v>
      </c>
      <c r="N866" s="1114">
        <f t="shared" ref="N866:P866" si="138">SUM(N$512)</f>
        <v>-0.1239221637771398</v>
      </c>
      <c r="O866" s="1114">
        <f t="shared" si="138"/>
        <v>-9.2247431523092435E-2</v>
      </c>
      <c r="P866" s="1114">
        <f t="shared" si="138"/>
        <v>1.3335009323731963E-2</v>
      </c>
      <c r="Q866" s="1198" t="str">
        <f>$Q$514</f>
        <v>fpl</v>
      </c>
      <c r="R866" s="44" t="str">
        <f t="shared" si="12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0</v>
      </c>
      <c r="D867" s="1114">
        <f t="shared" ref="D867:F867" si="139">SUM(D$518)</f>
        <v>0.11731382316313822</v>
      </c>
      <c r="E867" s="1114">
        <f t="shared" si="139"/>
        <v>0.11731382316313822</v>
      </c>
      <c r="F867" s="1114">
        <f t="shared" si="139"/>
        <v>0.11731382316313822</v>
      </c>
      <c r="G867" s="939"/>
      <c r="H867" s="1114">
        <f>SUM(H$518)</f>
        <v>0</v>
      </c>
      <c r="I867" s="1114">
        <f t="shared" ref="I867:K867" si="140">SUM(I$518)</f>
        <v>6.9223060183329313E-2</v>
      </c>
      <c r="J867" s="1114">
        <f t="shared" si="140"/>
        <v>6.9223060183329313E-2</v>
      </c>
      <c r="K867" s="1114">
        <f t="shared" si="140"/>
        <v>6.9223060183329313E-2</v>
      </c>
      <c r="L867" s="939"/>
      <c r="M867" s="1114">
        <f>SUM(M$518)</f>
        <v>0</v>
      </c>
      <c r="N867" s="1114">
        <f t="shared" ref="N867:P867" si="141">SUM(N$518)</f>
        <v>-4.809076297980891E-2</v>
      </c>
      <c r="O867" s="1114">
        <f t="shared" si="141"/>
        <v>-4.809076297980891E-2</v>
      </c>
      <c r="P867" s="1114">
        <f t="shared" si="141"/>
        <v>-4.809076297980891E-2</v>
      </c>
      <c r="Q867" s="1024" t="str">
        <f>$Q$520</f>
        <v>fpl</v>
      </c>
      <c r="R867" s="44" t="str">
        <f t="shared" si="12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42">SUM(D$524)</f>
        <v>0</v>
      </c>
      <c r="E868" s="1114">
        <f t="shared" si="142"/>
        <v>1.0010779576587794E-2</v>
      </c>
      <c r="F868" s="1114">
        <f t="shared" si="142"/>
        <v>1.0010779576587794E-2</v>
      </c>
      <c r="G868" s="939"/>
      <c r="H868" s="1114">
        <f>SUM(H$524)</f>
        <v>0</v>
      </c>
      <c r="I868" s="1114">
        <f t="shared" ref="I868:K868" si="143">SUM(I$524)</f>
        <v>4.1863769079100461E-3</v>
      </c>
      <c r="J868" s="1114">
        <f t="shared" si="143"/>
        <v>4.1863769079100461E-3</v>
      </c>
      <c r="K868" s="1114">
        <f t="shared" si="143"/>
        <v>4.1863769079100461E-3</v>
      </c>
      <c r="L868" s="939"/>
      <c r="M868" s="1114">
        <f>SUM(M$524)</f>
        <v>0</v>
      </c>
      <c r="N868" s="1114">
        <f t="shared" ref="N868:P868" si="144">SUM(N$524)</f>
        <v>4.1863769079100461E-3</v>
      </c>
      <c r="O868" s="1114">
        <f t="shared" si="144"/>
        <v>-5.8244026686777479E-3</v>
      </c>
      <c r="P868" s="1114">
        <f t="shared" si="144"/>
        <v>-5.8244026686777479E-3</v>
      </c>
      <c r="Q868" s="1024" t="str">
        <f>$Q$526</f>
        <v>fpl</v>
      </c>
      <c r="R868" s="44" t="str">
        <f t="shared" si="12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45">SUM(D$530)</f>
        <v>0</v>
      </c>
      <c r="E869" s="1114">
        <f t="shared" si="145"/>
        <v>1.2357056039850559E-2</v>
      </c>
      <c r="F869" s="1114">
        <f t="shared" si="145"/>
        <v>1.2357056039850559E-2</v>
      </c>
      <c r="G869" s="939"/>
      <c r="H869" s="1114">
        <f>SUM(H$530)</f>
        <v>0</v>
      </c>
      <c r="I869" s="1114">
        <f t="shared" ref="I869:K869" si="146">SUM(I$530)</f>
        <v>6.6514941164040114E-3</v>
      </c>
      <c r="J869" s="1114">
        <f t="shared" si="146"/>
        <v>6.6514941164040114E-3</v>
      </c>
      <c r="K869" s="1114">
        <f t="shared" si="146"/>
        <v>6.6514941164040114E-3</v>
      </c>
      <c r="L869" s="939"/>
      <c r="M869" s="1114">
        <f>SUM(M$530)</f>
        <v>0</v>
      </c>
      <c r="N869" s="1114">
        <f t="shared" ref="N869:P869" si="147">SUM(N$530)</f>
        <v>6.6514941164040114E-3</v>
      </c>
      <c r="O869" s="1114">
        <f t="shared" si="147"/>
        <v>-5.7055619234465471E-3</v>
      </c>
      <c r="P869" s="1114">
        <f t="shared" si="147"/>
        <v>-5.7055619234465471E-3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0</v>
      </c>
      <c r="D870" s="1114">
        <f t="shared" ref="D870:F870" si="148">SUM(D$536)</f>
        <v>0</v>
      </c>
      <c r="E870" s="1114">
        <f t="shared" si="148"/>
        <v>0</v>
      </c>
      <c r="F870" s="1114">
        <f t="shared" si="148"/>
        <v>0</v>
      </c>
      <c r="G870" s="939"/>
      <c r="H870" s="1114">
        <f>SUM(H$536)</f>
        <v>0</v>
      </c>
      <c r="I870" s="1114">
        <f t="shared" ref="I870:K870" si="149">SUM(I$536)</f>
        <v>6.5236465135985258E-2</v>
      </c>
      <c r="J870" s="1114">
        <f t="shared" si="149"/>
        <v>6.5236465135985258E-2</v>
      </c>
      <c r="K870" s="1114">
        <f t="shared" si="149"/>
        <v>6.5236465135985258E-2</v>
      </c>
      <c r="L870" s="939"/>
      <c r="M870" s="1114">
        <f>SUM(M$536)</f>
        <v>0</v>
      </c>
      <c r="N870" s="1114">
        <f t="shared" ref="N870:P870" si="150">SUM(N$536)</f>
        <v>6.5236465135985258E-2</v>
      </c>
      <c r="O870" s="1114">
        <f t="shared" si="150"/>
        <v>6.5236465135985258E-2</v>
      </c>
      <c r="P870" s="1114">
        <f t="shared" si="150"/>
        <v>6.5236465135985258E-2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51">SUM(D$542)</f>
        <v>0</v>
      </c>
      <c r="E871" s="1114">
        <f t="shared" si="151"/>
        <v>0</v>
      </c>
      <c r="F871" s="1114">
        <f t="shared" si="151"/>
        <v>3.0631942714819421E-2</v>
      </c>
      <c r="G871" s="939"/>
      <c r="H871" s="1114">
        <f>SUM(H$542)</f>
        <v>0</v>
      </c>
      <c r="I871" s="1114">
        <f t="shared" ref="I871:K871" si="152">SUM(I$542)</f>
        <v>1.0484878246657241E-2</v>
      </c>
      <c r="J871" s="1114">
        <f t="shared" si="152"/>
        <v>1.0484878246657241E-2</v>
      </c>
      <c r="K871" s="1114">
        <f t="shared" si="152"/>
        <v>1.0484878246657241E-2</v>
      </c>
      <c r="L871" s="939"/>
      <c r="M871" s="1114">
        <f>SUM(M$542)</f>
        <v>0</v>
      </c>
      <c r="N871" s="1114">
        <f t="shared" ref="N871:P871" si="153">SUM(N$542)</f>
        <v>1.0484878246657241E-2</v>
      </c>
      <c r="O871" s="1114">
        <f t="shared" si="153"/>
        <v>1.0484878246657241E-2</v>
      </c>
      <c r="P871" s="1114">
        <f t="shared" si="153"/>
        <v>-2.0147064468162182E-2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54">SUM(D$548)</f>
        <v>0</v>
      </c>
      <c r="E872" s="1114">
        <f t="shared" si="154"/>
        <v>0</v>
      </c>
      <c r="F872" s="1114">
        <f t="shared" si="154"/>
        <v>3.0510585305105853E-3</v>
      </c>
      <c r="G872" s="939"/>
      <c r="H872" s="1114">
        <f>SUM(H$548)</f>
        <v>0</v>
      </c>
      <c r="I872" s="1114">
        <f t="shared" ref="I872:K872" si="155">SUM(I$548)</f>
        <v>4.7146460909842768E-3</v>
      </c>
      <c r="J872" s="1114">
        <f t="shared" si="155"/>
        <v>4.7146460909842768E-3</v>
      </c>
      <c r="K872" s="1114">
        <f t="shared" si="155"/>
        <v>4.7146460909842768E-3</v>
      </c>
      <c r="L872" s="939"/>
      <c r="M872" s="1114">
        <f>SUM(M$548)</f>
        <v>0</v>
      </c>
      <c r="N872" s="1114">
        <f t="shared" ref="N872:P872" si="156">SUM(N$548)</f>
        <v>4.7146460909842768E-3</v>
      </c>
      <c r="O872" s="1114">
        <f t="shared" si="156"/>
        <v>4.7146460909842768E-3</v>
      </c>
      <c r="P872" s="1114">
        <f t="shared" si="156"/>
        <v>1.6635875604736916E-3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0</v>
      </c>
      <c r="D873" s="1114">
        <f t="shared" ref="D873:F873" si="157">SUM(D$554)</f>
        <v>0</v>
      </c>
      <c r="E873" s="1114">
        <f t="shared" si="157"/>
        <v>5.9308655043586551E-3</v>
      </c>
      <c r="F873" s="1114">
        <f t="shared" si="157"/>
        <v>0</v>
      </c>
      <c r="G873" s="939"/>
      <c r="H873" s="1114">
        <f>SUM(H$554)</f>
        <v>0</v>
      </c>
      <c r="I873" s="1114">
        <f t="shared" ref="I873:K873" si="158">SUM(I$554)</f>
        <v>2.3294279928963192E-3</v>
      </c>
      <c r="J873" s="1114">
        <f t="shared" si="158"/>
        <v>2.3294279928963192E-3</v>
      </c>
      <c r="K873" s="1114">
        <f t="shared" si="158"/>
        <v>2.3294279928963192E-3</v>
      </c>
      <c r="L873" s="939"/>
      <c r="M873" s="1114">
        <f>SUM(M$554)</f>
        <v>0</v>
      </c>
      <c r="N873" s="1114">
        <f t="shared" ref="N873:P873" si="159">SUM(N$554)</f>
        <v>2.3294279928963192E-3</v>
      </c>
      <c r="O873" s="1114">
        <f t="shared" si="159"/>
        <v>-3.6014375114623359E-3</v>
      </c>
      <c r="P873" s="1114">
        <f t="shared" si="159"/>
        <v>2.3294279928963192E-3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60">SUM(D$560)</f>
        <v>0</v>
      </c>
      <c r="E874" s="1114">
        <f t="shared" si="160"/>
        <v>2.6069738480697388E-3</v>
      </c>
      <c r="F874" s="1114">
        <f t="shared" si="160"/>
        <v>2.6069738480697388E-3</v>
      </c>
      <c r="G874" s="939"/>
      <c r="H874" s="1114">
        <f>SUM(H$560)</f>
        <v>0</v>
      </c>
      <c r="I874" s="1114">
        <f t="shared" ref="I874:K874" si="161">SUM(I$560)</f>
        <v>1.190520460913079E-3</v>
      </c>
      <c r="J874" s="1114">
        <f t="shared" si="161"/>
        <v>1.190520460913079E-3</v>
      </c>
      <c r="K874" s="1114">
        <f t="shared" si="161"/>
        <v>1.190520460913079E-3</v>
      </c>
      <c r="L874" s="939"/>
      <c r="M874" s="1114">
        <f>SUM(M$560)</f>
        <v>0</v>
      </c>
      <c r="N874" s="1114">
        <f t="shared" ref="N874:P874" si="162">SUM(N$560)</f>
        <v>1.190520460913079E-3</v>
      </c>
      <c r="O874" s="1114">
        <f t="shared" si="162"/>
        <v>-1.4164533871566598E-3</v>
      </c>
      <c r="P874" s="1114">
        <f t="shared" si="162"/>
        <v>-1.4164533871566598E-3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63">SUM(D$566)</f>
        <v>0</v>
      </c>
      <c r="E875" s="1114">
        <f t="shared" si="163"/>
        <v>8.7594321295143204E-3</v>
      </c>
      <c r="F875" s="1114">
        <f t="shared" si="163"/>
        <v>1.2513474470734745E-2</v>
      </c>
      <c r="G875" s="939"/>
      <c r="H875" s="1114">
        <f>SUM(H$566)</f>
        <v>0</v>
      </c>
      <c r="I875" s="1114">
        <f t="shared" ref="I875:K875" si="164">SUM(I$566)</f>
        <v>2.5431556305595304E-3</v>
      </c>
      <c r="J875" s="1114">
        <f t="shared" si="164"/>
        <v>2.5431556305595304E-3</v>
      </c>
      <c r="K875" s="1114">
        <f t="shared" si="164"/>
        <v>2.5431556305595304E-3</v>
      </c>
      <c r="L875" s="939"/>
      <c r="M875" s="1114">
        <f>SUM(M$566)</f>
        <v>0</v>
      </c>
      <c r="N875" s="1114">
        <f t="shared" ref="N875:P875" si="165">SUM(N$566)</f>
        <v>2.5431556305595304E-3</v>
      </c>
      <c r="O875" s="1114">
        <f t="shared" si="165"/>
        <v>-6.2162764989547904E-3</v>
      </c>
      <c r="P875" s="1114">
        <f t="shared" si="165"/>
        <v>-9.9703188401752147E-3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66">SUM(D$572)</f>
        <v>0</v>
      </c>
      <c r="E876" s="1114">
        <f t="shared" si="166"/>
        <v>0</v>
      </c>
      <c r="F876" s="1114">
        <f t="shared" si="166"/>
        <v>0</v>
      </c>
      <c r="G876" s="939"/>
      <c r="H876" s="1114">
        <f>SUM(H$572)</f>
        <v>0</v>
      </c>
      <c r="I876" s="1114">
        <f t="shared" ref="I876:K876" si="167">SUM(I$572)</f>
        <v>6.4452444981512964E-3</v>
      </c>
      <c r="J876" s="1114">
        <f t="shared" si="167"/>
        <v>6.4452444981512964E-3</v>
      </c>
      <c r="K876" s="1114">
        <f t="shared" si="167"/>
        <v>6.4452444981512964E-3</v>
      </c>
      <c r="L876" s="939"/>
      <c r="M876" s="1114">
        <f>SUM(M$572)</f>
        <v>0</v>
      </c>
      <c r="N876" s="1114">
        <f t="shared" ref="N876:P876" si="168">SUM(N$572)</f>
        <v>6.4452444981512964E-3</v>
      </c>
      <c r="O876" s="1114">
        <f t="shared" si="168"/>
        <v>6.4452444981512964E-3</v>
      </c>
      <c r="P876" s="1114">
        <f t="shared" si="168"/>
        <v>6.4452444981512964E-3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0</v>
      </c>
      <c r="D877" s="1114">
        <f t="shared" ref="D877:F877" si="169">SUM(D$578)</f>
        <v>0</v>
      </c>
      <c r="E877" s="1114">
        <f t="shared" si="169"/>
        <v>8.9940597758405971E-3</v>
      </c>
      <c r="F877" s="1114">
        <f t="shared" si="169"/>
        <v>0</v>
      </c>
      <c r="G877" s="939"/>
      <c r="H877" s="1114">
        <f>SUM(H$578)</f>
        <v>0</v>
      </c>
      <c r="I877" s="1114">
        <f t="shared" ref="I877:K877" si="170">SUM(I$578)</f>
        <v>1.7428331246525793E-3</v>
      </c>
      <c r="J877" s="1114">
        <f t="shared" si="170"/>
        <v>1.7428331246525793E-3</v>
      </c>
      <c r="K877" s="1114">
        <f t="shared" si="170"/>
        <v>1.7428331246525793E-3</v>
      </c>
      <c r="L877" s="939"/>
      <c r="M877" s="1114">
        <f>SUM(M$578)</f>
        <v>0</v>
      </c>
      <c r="N877" s="1114">
        <f t="shared" ref="N877:P877" si="171">SUM(N$578)</f>
        <v>1.7428331246525793E-3</v>
      </c>
      <c r="O877" s="1114">
        <f t="shared" si="171"/>
        <v>-7.2512266511880179E-3</v>
      </c>
      <c r="P877" s="1114">
        <f t="shared" si="171"/>
        <v>1.7428331246525793E-3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72">SUM(D$584)</f>
        <v>0</v>
      </c>
      <c r="E878" s="1114">
        <f t="shared" si="172"/>
        <v>0</v>
      </c>
      <c r="F878" s="1114">
        <f t="shared" si="172"/>
        <v>0</v>
      </c>
      <c r="G878" s="939"/>
      <c r="H878" s="1114">
        <f>SUM(H$584)</f>
        <v>0</v>
      </c>
      <c r="I878" s="1114">
        <f t="shared" ref="I878:K878" si="173">SUM(I$584)</f>
        <v>1.8095648906604107E-2</v>
      </c>
      <c r="J878" s="1114">
        <f t="shared" si="173"/>
        <v>1.8095648906604107E-2</v>
      </c>
      <c r="K878" s="1114">
        <f t="shared" si="173"/>
        <v>1.8095648906604107E-2</v>
      </c>
      <c r="L878" s="939"/>
      <c r="M878" s="1114">
        <f>SUM(M$584)</f>
        <v>0</v>
      </c>
      <c r="N878" s="1114">
        <f t="shared" ref="N878:P878" si="174">SUM(N$584)</f>
        <v>1.8095648906604107E-2</v>
      </c>
      <c r="O878" s="1114">
        <f t="shared" si="174"/>
        <v>1.8095648906604107E-2</v>
      </c>
      <c r="P878" s="1114">
        <f t="shared" si="174"/>
        <v>1.8095648906604107E-2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75">SUM(D$590)</f>
        <v>0</v>
      </c>
      <c r="E879" s="1114">
        <f t="shared" si="175"/>
        <v>1.7320734246575344E-2</v>
      </c>
      <c r="F879" s="1114">
        <f t="shared" si="175"/>
        <v>8.6603671232876722E-3</v>
      </c>
      <c r="G879" s="939"/>
      <c r="H879" s="1114">
        <f>SUM(H$590)</f>
        <v>0</v>
      </c>
      <c r="I879" s="1114">
        <f t="shared" ref="I879:K879" si="176">SUM(I$590)</f>
        <v>1.8469185559062888E-3</v>
      </c>
      <c r="J879" s="1114">
        <f t="shared" si="176"/>
        <v>1.8469185559062888E-3</v>
      </c>
      <c r="K879" s="1114">
        <f t="shared" si="176"/>
        <v>1.8469185559062888E-3</v>
      </c>
      <c r="L879" s="939"/>
      <c r="M879" s="1114">
        <f>SUM(M$590)</f>
        <v>0</v>
      </c>
      <c r="N879" s="1114">
        <f t="shared" ref="N879:P879" si="177">SUM(N$590)</f>
        <v>1.8469185559062888E-3</v>
      </c>
      <c r="O879" s="1114">
        <f t="shared" si="177"/>
        <v>-1.5473815690669055E-2</v>
      </c>
      <c r="P879" s="1114">
        <f t="shared" si="177"/>
        <v>-6.8134485673813829E-3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78">SUM(D$597)</f>
        <v>0</v>
      </c>
      <c r="E880" s="1114">
        <f t="shared" si="178"/>
        <v>0</v>
      </c>
      <c r="F880" s="1114">
        <f t="shared" si="178"/>
        <v>0</v>
      </c>
      <c r="G880" s="939"/>
      <c r="H880" s="1114">
        <f>SUM(H$597)</f>
        <v>0</v>
      </c>
      <c r="I880" s="1114">
        <f t="shared" ref="I880:K880" si="179">SUM(I$597)</f>
        <v>0</v>
      </c>
      <c r="J880" s="1114">
        <f t="shared" si="179"/>
        <v>0</v>
      </c>
      <c r="K880" s="1114">
        <f t="shared" si="179"/>
        <v>0</v>
      </c>
      <c r="L880" s="939"/>
      <c r="M880" s="1114">
        <f>SUM(M$597)</f>
        <v>0</v>
      </c>
      <c r="N880" s="1114">
        <f t="shared" ref="N880:P880" si="180">SUM(N$597)</f>
        <v>0</v>
      </c>
      <c r="O880" s="1114">
        <f t="shared" si="180"/>
        <v>0</v>
      </c>
      <c r="P880" s="1114">
        <f t="shared" si="180"/>
        <v>0</v>
      </c>
      <c r="Q880" s="1024" t="str">
        <f>$Q$599</f>
        <v>des</v>
      </c>
      <c r="R880" s="44" t="str">
        <f t="shared" si="12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81">SUM(D$603)</f>
        <v>0</v>
      </c>
      <c r="E881" s="1114">
        <f t="shared" si="181"/>
        <v>0</v>
      </c>
      <c r="F881" s="1114">
        <f t="shared" si="181"/>
        <v>9.4111755915317569E-4</v>
      </c>
      <c r="G881" s="939"/>
      <c r="H881" s="1114">
        <f>SUM(H$603)</f>
        <v>0</v>
      </c>
      <c r="I881" s="1114">
        <f t="shared" ref="I881:K881" si="182">SUM(I$603)</f>
        <v>1.6008841220431971E-3</v>
      </c>
      <c r="J881" s="1114">
        <f t="shared" si="182"/>
        <v>1.6008841220431971E-3</v>
      </c>
      <c r="K881" s="1114">
        <f t="shared" si="182"/>
        <v>1.6008841220431971E-3</v>
      </c>
      <c r="L881" s="939"/>
      <c r="M881" s="1114">
        <f>SUM(M$603)</f>
        <v>0</v>
      </c>
      <c r="N881" s="1114">
        <f t="shared" ref="N881:P881" si="183">SUM(N$603)</f>
        <v>1.6008841220431971E-3</v>
      </c>
      <c r="O881" s="1114">
        <f t="shared" si="183"/>
        <v>1.6008841220431971E-3</v>
      </c>
      <c r="P881" s="1114">
        <f t="shared" si="183"/>
        <v>6.5976656289002138E-4</v>
      </c>
      <c r="Q881" s="1024" t="str">
        <f>$Q$605</f>
        <v>fpl</v>
      </c>
      <c r="R881" s="44" t="str">
        <f t="shared" si="12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184">SUM(D$609)</f>
        <v>0</v>
      </c>
      <c r="E882" s="1114">
        <f t="shared" si="184"/>
        <v>1.4260146948941468E-2</v>
      </c>
      <c r="F882" s="1114">
        <f t="shared" si="184"/>
        <v>1.4260146948941468E-2</v>
      </c>
      <c r="G882" s="939"/>
      <c r="H882" s="1114">
        <f>SUM(H$609)</f>
        <v>0</v>
      </c>
      <c r="I882" s="1114">
        <f t="shared" ref="I882:K882" si="185">SUM(I$609)</f>
        <v>7.37994481039518E-3</v>
      </c>
      <c r="J882" s="1114">
        <f t="shared" si="185"/>
        <v>7.37994481039518E-3</v>
      </c>
      <c r="K882" s="1114">
        <f t="shared" si="185"/>
        <v>7.37994481039518E-3</v>
      </c>
      <c r="L882" s="939"/>
      <c r="M882" s="1114">
        <f>SUM(M$609)</f>
        <v>0</v>
      </c>
      <c r="N882" s="1114">
        <f t="shared" ref="N882:P882" si="186">SUM(N$609)</f>
        <v>7.37994481039518E-3</v>
      </c>
      <c r="O882" s="1114">
        <f t="shared" si="186"/>
        <v>-6.8802021385462883E-3</v>
      </c>
      <c r="P882" s="1114">
        <f t="shared" si="186"/>
        <v>-6.8802021385462883E-3</v>
      </c>
      <c r="Q882" s="1024" t="str">
        <f>$Q$611</f>
        <v>fpl</v>
      </c>
      <c r="R882" s="44" t="str">
        <f t="shared" si="12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187">SUM(D$615)</f>
        <v>0</v>
      </c>
      <c r="E883" s="1114">
        <f t="shared" si="187"/>
        <v>0</v>
      </c>
      <c r="F883" s="1114">
        <f t="shared" si="187"/>
        <v>5.7570672478206731E-4</v>
      </c>
      <c r="G883" s="939"/>
      <c r="H883" s="1114">
        <f>SUM(H$615)</f>
        <v>0</v>
      </c>
      <c r="I883" s="1114">
        <f t="shared" ref="I883:K883" si="188">SUM(I$615)</f>
        <v>0</v>
      </c>
      <c r="J883" s="1114">
        <f t="shared" si="188"/>
        <v>0</v>
      </c>
      <c r="K883" s="1114">
        <f t="shared" si="188"/>
        <v>0</v>
      </c>
      <c r="L883" s="939"/>
      <c r="M883" s="1114">
        <f>SUM(M$615)</f>
        <v>0</v>
      </c>
      <c r="N883" s="1114">
        <f t="shared" ref="N883:P883" si="189">SUM(N$615)</f>
        <v>0</v>
      </c>
      <c r="O883" s="1114">
        <f t="shared" si="189"/>
        <v>0</v>
      </c>
      <c r="P883" s="1114">
        <f t="shared" si="189"/>
        <v>-5.7570672478206731E-4</v>
      </c>
      <c r="Q883" s="1024" t="str">
        <f>$Q$617</f>
        <v>des</v>
      </c>
      <c r="R883" s="44" t="str">
        <f t="shared" si="12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190">SUM(D$621)</f>
        <v>0</v>
      </c>
      <c r="E884" s="1114">
        <f t="shared" si="190"/>
        <v>0</v>
      </c>
      <c r="F884" s="1114">
        <f t="shared" si="190"/>
        <v>0</v>
      </c>
      <c r="G884" s="939"/>
      <c r="H884" s="1114">
        <f>SUM(H$621)</f>
        <v>0</v>
      </c>
      <c r="I884" s="1114">
        <f t="shared" ref="I884:K884" si="191">SUM(I$621)</f>
        <v>8.4622877826154574E-3</v>
      </c>
      <c r="J884" s="1114">
        <f t="shared" si="191"/>
        <v>8.4622877826154574E-3</v>
      </c>
      <c r="K884" s="1114">
        <f t="shared" si="191"/>
        <v>8.4622877826154574E-3</v>
      </c>
      <c r="L884" s="939"/>
      <c r="M884" s="1114">
        <f>SUM(M$621)</f>
        <v>0</v>
      </c>
      <c r="N884" s="1114">
        <f t="shared" ref="N884:P884" si="192">SUM(N$621)</f>
        <v>8.4622877826154574E-3</v>
      </c>
      <c r="O884" s="1114">
        <f t="shared" si="192"/>
        <v>8.4622877826154574E-3</v>
      </c>
      <c r="P884" s="1114">
        <f t="shared" si="192"/>
        <v>8.4622877826154574E-3</v>
      </c>
      <c r="Q884" s="1024" t="str">
        <f>$Q$623</f>
        <v>fpl</v>
      </c>
      <c r="R884" s="44" t="str">
        <f t="shared" si="12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193">SUM(D$627)</f>
        <v>0</v>
      </c>
      <c r="E885" s="1114">
        <f t="shared" si="193"/>
        <v>0</v>
      </c>
      <c r="F885" s="1114">
        <f t="shared" si="193"/>
        <v>0</v>
      </c>
      <c r="G885" s="939"/>
      <c r="H885" s="1114">
        <f>SUM(H$627)</f>
        <v>0</v>
      </c>
      <c r="I885" s="1114">
        <f t="shared" ref="I885:K885" si="194">SUM(I$627)</f>
        <v>0</v>
      </c>
      <c r="J885" s="1114">
        <f t="shared" si="194"/>
        <v>0</v>
      </c>
      <c r="K885" s="1114">
        <f t="shared" si="194"/>
        <v>0</v>
      </c>
      <c r="L885" s="939"/>
      <c r="M885" s="1114">
        <f>SUM(M$627)</f>
        <v>0</v>
      </c>
      <c r="N885" s="1114">
        <f t="shared" ref="N885:P885" si="195">SUM(N$627)</f>
        <v>0</v>
      </c>
      <c r="O885" s="1114">
        <f t="shared" si="195"/>
        <v>0</v>
      </c>
      <c r="P885" s="1114">
        <f t="shared" si="195"/>
        <v>0</v>
      </c>
      <c r="Q885" s="1024" t="str">
        <f>$Q$629</f>
        <v>des</v>
      </c>
      <c r="R885" s="44" t="str">
        <f t="shared" si="12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0</v>
      </c>
      <c r="D886" s="1114">
        <f t="shared" ref="D886:F886" si="196">SUM(D$633)</f>
        <v>0.11275161892901618</v>
      </c>
      <c r="E886" s="1114">
        <f t="shared" si="196"/>
        <v>9.0201295143212942E-2</v>
      </c>
      <c r="F886" s="1114">
        <f t="shared" si="196"/>
        <v>9.0201295143212942E-2</v>
      </c>
      <c r="G886" s="939"/>
      <c r="H886" s="1114">
        <f>SUM(H$633)</f>
        <v>0</v>
      </c>
      <c r="I886" s="1114">
        <f t="shared" ref="I886:K886" si="197">SUM(I$633)</f>
        <v>0</v>
      </c>
      <c r="J886" s="1114">
        <f t="shared" si="197"/>
        <v>0</v>
      </c>
      <c r="K886" s="1114">
        <f t="shared" si="197"/>
        <v>0</v>
      </c>
      <c r="L886" s="939"/>
      <c r="M886" s="1114">
        <f>SUM(M$633)</f>
        <v>0</v>
      </c>
      <c r="N886" s="1114">
        <f t="shared" ref="N886:P886" si="198">SUM(N$633)</f>
        <v>-0.11275161892901618</v>
      </c>
      <c r="O886" s="1114">
        <f t="shared" si="198"/>
        <v>-9.0201295143212942E-2</v>
      </c>
      <c r="P886" s="1114">
        <f t="shared" si="198"/>
        <v>-9.0201295143212942E-2</v>
      </c>
      <c r="Q886" s="1024" t="str">
        <f>$Q$635</f>
        <v>des</v>
      </c>
      <c r="R886" s="44" t="str">
        <f t="shared" si="12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0</v>
      </c>
      <c r="D887" s="1114">
        <f t="shared" ref="D887:F887" si="199">SUM(D$640)</f>
        <v>0</v>
      </c>
      <c r="E887" s="1114">
        <f t="shared" si="199"/>
        <v>1.8116438356164381E-2</v>
      </c>
      <c r="F887" s="1114">
        <f t="shared" si="199"/>
        <v>0.23487596513075962</v>
      </c>
      <c r="G887" s="939"/>
      <c r="H887" s="1114">
        <f>SUM(H$640)</f>
        <v>0</v>
      </c>
      <c r="I887" s="1114">
        <f t="shared" ref="I887:K887" si="200">SUM(I$640)</f>
        <v>0</v>
      </c>
      <c r="J887" s="1114">
        <f t="shared" si="200"/>
        <v>0</v>
      </c>
      <c r="K887" s="1114">
        <f t="shared" si="200"/>
        <v>0</v>
      </c>
      <c r="L887" s="939"/>
      <c r="M887" s="1114">
        <f>SUM(M$640)</f>
        <v>0</v>
      </c>
      <c r="N887" s="1114">
        <f t="shared" ref="N887:P887" si="201">SUM(N$640)</f>
        <v>0</v>
      </c>
      <c r="O887" s="1114">
        <f t="shared" si="201"/>
        <v>-1.8116438356164381E-2</v>
      </c>
      <c r="P887" s="1114">
        <f t="shared" si="201"/>
        <v>-0.23487596513075962</v>
      </c>
      <c r="Q887" s="1024" t="str">
        <f>$Q$642</f>
        <v>dis</v>
      </c>
      <c r="R887" s="44" t="str">
        <f t="shared" si="12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541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</v>
      </c>
      <c r="D889" s="1114">
        <f>SUM($D$667)</f>
        <v>0.11904761904761904</v>
      </c>
      <c r="E889" s="1114">
        <f>SUM($E$667)</f>
        <v>0.11904761904761904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390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7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7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7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86"/>
      <c r="C900" s="1114">
        <f>SUM($C$820:$C$899)</f>
        <v>0</v>
      </c>
      <c r="D900" s="1114">
        <f>SUM($D$820:$D$899)</f>
        <v>1.2743267826009608</v>
      </c>
      <c r="E900" s="1114">
        <f>SUM($E$820:$E$899)</f>
        <v>1.3650680064697858</v>
      </c>
      <c r="F900" s="1114">
        <f>SUM($F$820:$F$899)</f>
        <v>1.7742183410543793</v>
      </c>
      <c r="G900" s="939"/>
      <c r="H900" s="1114">
        <f>SUM($H$820:$H$899)</f>
        <v>0.03</v>
      </c>
      <c r="I900" s="1114">
        <f>SUM($I$820:$I$899)</f>
        <v>0.53674711493209937</v>
      </c>
      <c r="J900" s="1114">
        <f>SUM($J$820:$J$899)</f>
        <v>0.78352945968095788</v>
      </c>
      <c r="K900" s="1114">
        <f>SUM($K$820:$K$899)</f>
        <v>0.91347419567099519</v>
      </c>
      <c r="L900" s="939"/>
      <c r="M900" s="1114">
        <f>SUM($M$820:$M$899)</f>
        <v>0.03</v>
      </c>
      <c r="N900" s="1114">
        <f>SUM($N$820:$N$899)</f>
        <v>5.7585321656881613E-2</v>
      </c>
      <c r="O900" s="1114">
        <f>SUM($O$820:$O$899)</f>
        <v>-7.7886248413687076E-2</v>
      </c>
      <c r="P900" s="1114">
        <f>SUM($P$820:$P$899)</f>
        <v>-0.42997430416296056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526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7" t="s">
        <v>391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6" t="s">
        <v>392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2">IF(S904&gt;S903,S904,"")</f>
        <v/>
      </c>
      <c r="U904" s="1051">
        <v>904</v>
      </c>
      <c r="V904" s="46"/>
    </row>
    <row r="905" spans="1:22" ht="15.75" customHeight="1">
      <c r="A905" s="44" t="s">
        <v>393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03">IF(MAX(C905:F905,H905:K905)&gt;0,S904+1,S904)</f>
        <v>0</v>
      </c>
      <c r="T905" s="46" t="str">
        <f t="shared" si="202"/>
        <v/>
      </c>
      <c r="U905" s="1051">
        <v>905</v>
      </c>
      <c r="V905" s="46"/>
    </row>
    <row r="906" spans="1:22" ht="15.75" customHeight="1">
      <c r="A906" s="44" t="s">
        <v>394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03"/>
        <v>0</v>
      </c>
      <c r="T906" s="46" t="str">
        <f t="shared" si="202"/>
        <v/>
      </c>
      <c r="U906" s="1051">
        <v>906</v>
      </c>
      <c r="V906" s="46"/>
    </row>
    <row r="907" spans="1:22" ht="15.75" customHeight="1">
      <c r="A907" s="1356" t="s">
        <v>395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03"/>
        <v>0</v>
      </c>
      <c r="T907" s="46" t="str">
        <f t="shared" si="202"/>
        <v/>
      </c>
      <c r="U907" s="1051">
        <v>907</v>
      </c>
      <c r="V907" s="46"/>
    </row>
    <row r="908" spans="1:22" ht="15.75" customHeight="1">
      <c r="A908" s="44" t="s">
        <v>396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03"/>
        <v>0</v>
      </c>
      <c r="T908" s="46" t="str">
        <f t="shared" si="202"/>
        <v/>
      </c>
      <c r="U908" s="1051">
        <v>908</v>
      </c>
      <c r="V908" s="46"/>
    </row>
    <row r="909" spans="1:22" ht="15.75" customHeight="1">
      <c r="A909" s="44" t="s">
        <v>397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03"/>
        <v>0</v>
      </c>
      <c r="T909" s="46" t="str">
        <f t="shared" si="202"/>
        <v/>
      </c>
      <c r="U909" s="1051">
        <v>909</v>
      </c>
      <c r="V909" s="46"/>
    </row>
    <row r="910" spans="1:22" ht="15.75" customHeight="1">
      <c r="A910" s="1356" t="s">
        <v>398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03"/>
        <v>0</v>
      </c>
      <c r="T910" s="46" t="str">
        <f t="shared" si="202"/>
        <v/>
      </c>
      <c r="U910" s="1051">
        <v>910</v>
      </c>
      <c r="V910" s="46"/>
    </row>
    <row r="911" spans="1:22" ht="15.75" customHeight="1">
      <c r="A911" s="44" t="s">
        <v>399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03"/>
        <v>0</v>
      </c>
      <c r="T911" s="46" t="str">
        <f t="shared" si="202"/>
        <v/>
      </c>
      <c r="U911" s="1051">
        <v>911</v>
      </c>
      <c r="V911" s="46"/>
    </row>
    <row r="912" spans="1:22" ht="15.75" customHeight="1">
      <c r="A912" s="44" t="s">
        <v>400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03"/>
        <v>0</v>
      </c>
      <c r="T912" s="46" t="str">
        <f t="shared" si="202"/>
        <v/>
      </c>
      <c r="U912" s="1051">
        <v>912</v>
      </c>
      <c r="V912" s="46"/>
    </row>
    <row r="913" spans="1:22" ht="15.75" customHeight="1">
      <c r="A913" s="1356" t="s">
        <v>401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03"/>
        <v>0</v>
      </c>
      <c r="T913" s="46" t="str">
        <f t="shared" si="202"/>
        <v/>
      </c>
      <c r="U913" s="1051">
        <v>913</v>
      </c>
      <c r="V913" s="46"/>
    </row>
    <row r="914" spans="1:22" ht="15.75" customHeight="1">
      <c r="A914" s="44" t="s">
        <v>402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03"/>
        <v>0</v>
      </c>
      <c r="T914" s="46" t="str">
        <f t="shared" si="202"/>
        <v/>
      </c>
      <c r="U914" s="1051">
        <v>914</v>
      </c>
      <c r="V914" s="46"/>
    </row>
    <row r="915" spans="1:22" ht="15.75" customHeight="1">
      <c r="A915" s="44" t="s">
        <v>403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03"/>
        <v>0</v>
      </c>
      <c r="T915" s="46" t="str">
        <f t="shared" si="20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03"/>
        <v>0</v>
      </c>
      <c r="T916" s="46" t="str">
        <f t="shared" si="202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03"/>
        <v>0</v>
      </c>
      <c r="T917" s="46" t="str">
        <f t="shared" si="202"/>
        <v/>
      </c>
      <c r="U917" s="1051">
        <v>917</v>
      </c>
      <c r="V917" s="46"/>
    </row>
    <row r="918" spans="1:22" ht="15.75" customHeight="1">
      <c r="A918" s="44" t="str">
        <f>$A$224</f>
        <v>Other: quantity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03"/>
        <v>0</v>
      </c>
      <c r="T918" s="46" t="str">
        <f t="shared" si="20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03"/>
        <v>0</v>
      </c>
      <c r="T919" s="46" t="str">
        <f t="shared" si="202"/>
        <v/>
      </c>
      <c r="U919" s="1051">
        <v>919</v>
      </c>
      <c r="V919" s="46"/>
    </row>
    <row r="920" spans="1:22" ht="15.75" customHeight="1">
      <c r="A920" s="1356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03"/>
        <v>0</v>
      </c>
      <c r="T920" s="46" t="str">
        <f t="shared" si="20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03"/>
        <v>0</v>
      </c>
      <c r="T921" s="46" t="str">
        <f t="shared" si="20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03"/>
        <v>0</v>
      </c>
      <c r="T922" s="46" t="str">
        <f t="shared" si="20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03"/>
        <v>0</v>
      </c>
      <c r="T923" s="46" t="str">
        <f t="shared" si="20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>
        <f>SUM($D$200)</f>
        <v>0</v>
      </c>
      <c r="E924" s="1101">
        <f>SUM($E$200)</f>
        <v>3000</v>
      </c>
      <c r="F924" s="1101">
        <f>SUM($F$200)</f>
        <v>18000</v>
      </c>
      <c r="G924" s="1186"/>
      <c r="H924" s="1101">
        <f>SUM($H$200)</f>
        <v>0</v>
      </c>
      <c r="I924" s="1101">
        <f>SUM($I$200)</f>
        <v>0</v>
      </c>
      <c r="J924" s="1101">
        <f>SUM($J$200)</f>
        <v>3000</v>
      </c>
      <c r="K924" s="1101">
        <f>SUM($K$200)</f>
        <v>18000</v>
      </c>
      <c r="L924" s="1186"/>
      <c r="M924" s="1101">
        <f>SUM($M$200)</f>
        <v>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03"/>
        <v>1</v>
      </c>
      <c r="T924" s="46">
        <f t="shared" si="20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03"/>
        <v>1</v>
      </c>
      <c r="T925" s="46" t="str">
        <f t="shared" si="20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0</v>
      </c>
      <c r="E926" s="1101">
        <f>SUM($E$207)</f>
        <v>4000</v>
      </c>
      <c r="F926" s="1101">
        <f>SUM($F$207)</f>
        <v>2400</v>
      </c>
      <c r="G926" s="1186"/>
      <c r="H926" s="1101">
        <f>SUM($H$207)</f>
        <v>0</v>
      </c>
      <c r="I926" s="1101">
        <f>SUM($I$207)</f>
        <v>0</v>
      </c>
      <c r="J926" s="1101">
        <f>SUM($J$207)</f>
        <v>5500</v>
      </c>
      <c r="K926" s="1101">
        <f>SUM($K$207)</f>
        <v>3600</v>
      </c>
      <c r="L926" s="1186"/>
      <c r="M926" s="1101">
        <f>SUM($M$207)</f>
        <v>0</v>
      </c>
      <c r="N926" s="1101">
        <f>SUM($N$207)</f>
        <v>0</v>
      </c>
      <c r="O926" s="1101">
        <f>SUM($O$207)</f>
        <v>1500</v>
      </c>
      <c r="P926" s="1101">
        <f>SUM($P$207)</f>
        <v>1200</v>
      </c>
      <c r="R926" s="44"/>
      <c r="S926" s="46">
        <f t="shared" si="203"/>
        <v>2</v>
      </c>
      <c r="T926" s="46">
        <f t="shared" si="20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03"/>
        <v>2</v>
      </c>
      <c r="T927" s="46" t="str">
        <f t="shared" si="20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1200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03"/>
        <v>3</v>
      </c>
      <c r="T928" s="46">
        <f t="shared" si="202"/>
        <v>3</v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650</v>
      </c>
      <c r="F929" s="1101">
        <f>SUM($F$217)</f>
        <v>650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03"/>
        <v>4</v>
      </c>
      <c r="T929" s="46">
        <f t="shared" si="202"/>
        <v>4</v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03"/>
        <v>4</v>
      </c>
      <c r="T930" s="46" t="str">
        <f t="shared" si="20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03"/>
        <v>4</v>
      </c>
      <c r="T931" s="46" t="str">
        <f t="shared" si="20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432</v>
      </c>
      <c r="F932" s="1101">
        <f>SUM($F$241)</f>
        <v>886.5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-432</v>
      </c>
      <c r="P932" s="1101">
        <f>SUM($P$241)</f>
        <v>-886.5</v>
      </c>
      <c r="R932" s="44">
        <v>10</v>
      </c>
      <c r="S932" s="46">
        <f t="shared" si="203"/>
        <v>5</v>
      </c>
      <c r="T932" s="46">
        <f t="shared" si="202"/>
        <v>5</v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03"/>
        <v>5</v>
      </c>
      <c r="T933" s="46" t="str">
        <f t="shared" si="20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03"/>
        <v>5</v>
      </c>
      <c r="T934" s="46" t="str">
        <f t="shared" si="20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03"/>
        <v>5</v>
      </c>
      <c r="T935" s="46" t="str">
        <f t="shared" si="202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03"/>
        <v>5</v>
      </c>
      <c r="T936" s="46" t="str">
        <f t="shared" si="20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0</v>
      </c>
      <c r="E937" s="1101">
        <f>SUM($E$276)</f>
        <v>90</v>
      </c>
      <c r="F937" s="1101">
        <f>SUM($F$276)</f>
        <v>2000</v>
      </c>
      <c r="G937" s="1186"/>
      <c r="H937" s="1101">
        <f>SUM($H$276)</f>
        <v>0</v>
      </c>
      <c r="I937" s="1101">
        <f>SUM($I$276)</f>
        <v>0</v>
      </c>
      <c r="J937" s="1101">
        <f>SUM($J$276)</f>
        <v>900</v>
      </c>
      <c r="K937" s="1101">
        <f>SUM($K$276)</f>
        <v>3500</v>
      </c>
      <c r="L937" s="1186"/>
      <c r="M937" s="1101">
        <f>SUM($M$276)</f>
        <v>0</v>
      </c>
      <c r="N937" s="1101">
        <f>SUM($N$276)</f>
        <v>0</v>
      </c>
      <c r="O937" s="1101">
        <f>SUM($O$276)</f>
        <v>810</v>
      </c>
      <c r="P937" s="1101">
        <f>SUM($P$276)</f>
        <v>1500</v>
      </c>
      <c r="R937" s="44">
        <v>15</v>
      </c>
      <c r="S937" s="46">
        <f t="shared" si="203"/>
        <v>6</v>
      </c>
      <c r="T937" s="46">
        <f t="shared" si="202"/>
        <v>6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03"/>
        <v>6</v>
      </c>
      <c r="T938" s="46" t="str">
        <f t="shared" si="202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03"/>
        <v>6</v>
      </c>
      <c r="T939" s="46" t="str">
        <f t="shared" si="20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03"/>
        <v>6</v>
      </c>
      <c r="T940" s="46" t="str">
        <f t="shared" si="20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03"/>
        <v>6</v>
      </c>
      <c r="T941" s="46" t="str">
        <f t="shared" si="202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03"/>
        <v>6</v>
      </c>
      <c r="T942" s="46" t="str">
        <f t="shared" si="202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21</v>
      </c>
      <c r="S943" s="46">
        <f t="shared" si="203"/>
        <v>6</v>
      </c>
      <c r="T943" s="46" t="str">
        <f t="shared" si="202"/>
        <v/>
      </c>
      <c r="U943" s="1051">
        <v>943</v>
      </c>
      <c r="V943" s="46"/>
    </row>
    <row r="944" spans="1:22" ht="15.75" customHeight="1">
      <c r="A944" s="44" t="str">
        <f>$A$330</f>
        <v>Other root crops: no. local meas( Potatoes)</v>
      </c>
      <c r="B944" s="1186"/>
      <c r="C944" s="1101">
        <f>SUM($C$337)</f>
        <v>0</v>
      </c>
      <c r="D944" s="1101">
        <f>SUM($D$337)</f>
        <v>0</v>
      </c>
      <c r="E944" s="1101">
        <f>SUM($E$337)</f>
        <v>50</v>
      </c>
      <c r="F944" s="1101">
        <f>SUM($F$337)</f>
        <v>120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-50</v>
      </c>
      <c r="P944" s="1101">
        <f>SUM($P$337)</f>
        <v>-120</v>
      </c>
      <c r="R944" s="44">
        <v>22</v>
      </c>
      <c r="S944" s="46">
        <f t="shared" si="203"/>
        <v>7</v>
      </c>
      <c r="T944" s="46">
        <f t="shared" si="202"/>
        <v>7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03"/>
        <v>7</v>
      </c>
      <c r="T945" s="46" t="str">
        <f t="shared" si="202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03"/>
        <v>7</v>
      </c>
      <c r="T946" s="46" t="str">
        <f t="shared" si="202"/>
        <v/>
      </c>
      <c r="U946" s="1051">
        <v>946</v>
      </c>
      <c r="V946" s="46"/>
    </row>
    <row r="947" spans="1:22" ht="15.75" customHeight="1">
      <c r="A947" s="44" t="str">
        <f>$A$360</f>
        <v>Amadumbe</v>
      </c>
      <c r="B947" s="1186"/>
      <c r="C947" s="1101">
        <f>SUM($C$368)</f>
        <v>0</v>
      </c>
      <c r="D947" s="1101">
        <f>SUM($D$368)</f>
        <v>0</v>
      </c>
      <c r="E947" s="1101">
        <f>SUM($E$368)</f>
        <v>0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0</v>
      </c>
      <c r="O947" s="1101">
        <f>SUM($O$368)</f>
        <v>0</v>
      </c>
      <c r="P947" s="1101">
        <f>SUM($P$368)</f>
        <v>0</v>
      </c>
      <c r="R947" s="44">
        <v>25</v>
      </c>
      <c r="S947" s="46">
        <f t="shared" si="203"/>
        <v>7</v>
      </c>
      <c r="T947" s="46" t="str">
        <f t="shared" si="202"/>
        <v/>
      </c>
      <c r="U947" s="1051">
        <v>947</v>
      </c>
      <c r="V947" s="46"/>
    </row>
    <row r="948" spans="1:22" ht="15.75" customHeight="1">
      <c r="A948" s="44" t="str">
        <f>$A$371</f>
        <v>Sweet potato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26</v>
      </c>
      <c r="S948" s="46">
        <f t="shared" si="203"/>
        <v>7</v>
      </c>
      <c r="T948" s="46" t="str">
        <f t="shared" si="202"/>
        <v/>
      </c>
      <c r="U948" s="1051">
        <v>948</v>
      </c>
      <c r="V948" s="46"/>
    </row>
    <row r="949" spans="1:22" ht="15.75" customHeight="1">
      <c r="A949" s="44" t="str">
        <f>$A$382</f>
        <v xml:space="preserve">Other crop: 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03"/>
        <v>7</v>
      </c>
      <c r="T949" s="46" t="str">
        <f t="shared" si="202"/>
        <v/>
      </c>
      <c r="U949" s="1051">
        <v>949</v>
      </c>
      <c r="V949" s="46"/>
    </row>
    <row r="950" spans="1:22" ht="15.75" customHeight="1">
      <c r="A950" s="1196" t="str">
        <f>$A$392</f>
        <v>Main cashcrop kg sold Cabbage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03"/>
        <v>7</v>
      </c>
      <c r="T950" s="46" t="str">
        <f t="shared" si="20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03"/>
        <v>7</v>
      </c>
      <c r="T951" s="46" t="str">
        <f t="shared" si="20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03"/>
        <v>7</v>
      </c>
      <c r="T952" s="46" t="str">
        <f t="shared" si="20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03"/>
        <v>7</v>
      </c>
      <c r="T953" s="46" t="str">
        <f t="shared" si="20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03"/>
        <v>7</v>
      </c>
      <c r="T954" s="46" t="str">
        <f t="shared" si="20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03"/>
        <v>7</v>
      </c>
      <c r="T955" s="46" t="str">
        <f t="shared" si="20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03"/>
        <v>7</v>
      </c>
      <c r="T956" s="46" t="str">
        <f t="shared" si="20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03"/>
        <v>7</v>
      </c>
      <c r="T957" s="46" t="str">
        <f t="shared" si="20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03"/>
        <v>7</v>
      </c>
      <c r="T958" s="46" t="str">
        <f t="shared" si="20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03"/>
        <v>7</v>
      </c>
      <c r="T959" s="46" t="str">
        <f t="shared" si="20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03"/>
        <v>7</v>
      </c>
      <c r="T960" s="46" t="str">
        <f t="shared" si="202"/>
        <v/>
      </c>
      <c r="U960" s="1051">
        <v>960</v>
      </c>
      <c r="V960" s="46"/>
    </row>
    <row r="961" spans="1:22" ht="15.75" customHeight="1">
      <c r="A961" s="1357" t="s">
        <v>696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03"/>
        <v>7</v>
      </c>
      <c r="T961" s="46" t="str">
        <f t="shared" si="20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8"/>
      <c r="C962" s="1360">
        <f>C435</f>
        <v>0</v>
      </c>
      <c r="D962" s="1360">
        <f>D435</f>
        <v>0</v>
      </c>
      <c r="E962" s="1360">
        <f>E435</f>
        <v>0</v>
      </c>
      <c r="F962" s="1360">
        <f>F435</f>
        <v>0</v>
      </c>
      <c r="G962" s="1359"/>
      <c r="H962" s="1360">
        <f>H435</f>
        <v>0</v>
      </c>
      <c r="I962" s="1360">
        <f>I435</f>
        <v>0</v>
      </c>
      <c r="J962" s="1360">
        <f>J435</f>
        <v>0</v>
      </c>
      <c r="K962" s="1360">
        <f>K435</f>
        <v>0</v>
      </c>
      <c r="L962" s="1359"/>
      <c r="M962" s="1360">
        <f>M435</f>
        <v>0</v>
      </c>
      <c r="N962" s="1360">
        <f>N435</f>
        <v>0</v>
      </c>
      <c r="O962" s="1360">
        <f>O435</f>
        <v>0</v>
      </c>
      <c r="P962" s="1360">
        <f>P435</f>
        <v>0</v>
      </c>
      <c r="R962" s="44">
        <v>28</v>
      </c>
      <c r="S962" s="46">
        <f t="shared" si="203"/>
        <v>7</v>
      </c>
      <c r="T962" s="46" t="str">
        <f t="shared" si="20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8"/>
      <c r="C963" s="1361">
        <f>C445</f>
        <v>0</v>
      </c>
      <c r="D963" s="1361">
        <f>D445</f>
        <v>0</v>
      </c>
      <c r="E963" s="1361">
        <f>E445</f>
        <v>0</v>
      </c>
      <c r="F963" s="1361">
        <f>F445</f>
        <v>0</v>
      </c>
      <c r="G963" s="1359"/>
      <c r="H963" s="1361">
        <f>H445</f>
        <v>750</v>
      </c>
      <c r="I963" s="1361">
        <f>I445</f>
        <v>750</v>
      </c>
      <c r="J963" s="1361">
        <f>J445</f>
        <v>0</v>
      </c>
      <c r="K963" s="1361">
        <f>K445</f>
        <v>0</v>
      </c>
      <c r="L963" s="1359"/>
      <c r="M963" s="1361">
        <f>M445</f>
        <v>750</v>
      </c>
      <c r="N963" s="1361">
        <f>N445</f>
        <v>750</v>
      </c>
      <c r="O963" s="1361">
        <f>O445</f>
        <v>0</v>
      </c>
      <c r="P963" s="1361">
        <f>P445</f>
        <v>0</v>
      </c>
      <c r="R963" s="44">
        <v>29</v>
      </c>
      <c r="S963" s="46">
        <f t="shared" si="203"/>
        <v>8</v>
      </c>
      <c r="T963" s="46">
        <f t="shared" si="202"/>
        <v>8</v>
      </c>
      <c r="U963" s="1051">
        <v>963</v>
      </c>
      <c r="V963" s="46"/>
    </row>
    <row r="964" spans="1:22" ht="15.75" customHeight="1">
      <c r="A964" s="1202" t="s">
        <v>405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03"/>
        <v>8</v>
      </c>
      <c r="T964" s="46" t="str">
        <f t="shared" si="20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0</v>
      </c>
      <c r="D965" s="1101">
        <f>SUM($D$708)</f>
        <v>40</v>
      </c>
      <c r="E965" s="1101">
        <f>SUM($E$708)</f>
        <v>0</v>
      </c>
      <c r="F965" s="1101">
        <f>SUM($F$708)</f>
        <v>0</v>
      </c>
      <c r="G965" s="1186"/>
      <c r="H965" s="1101">
        <f>SUM($H$708)</f>
        <v>0</v>
      </c>
      <c r="I965" s="1101">
        <f>SUM($I$708)</f>
        <v>40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03"/>
        <v>9</v>
      </c>
      <c r="T965" s="46">
        <f t="shared" si="20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03"/>
        <v>9</v>
      </c>
      <c r="T966" s="46" t="str">
        <f t="shared" si="20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03"/>
        <v>9</v>
      </c>
      <c r="T967" s="46" t="str">
        <f t="shared" si="202"/>
        <v/>
      </c>
      <c r="U967" s="1051">
        <v>967</v>
      </c>
      <c r="V967" s="46"/>
    </row>
    <row r="968" spans="1:22" ht="15.75" customHeight="1">
      <c r="A968" s="810" t="s">
        <v>695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03"/>
        <v>9</v>
      </c>
      <c r="T968" s="46" t="str">
        <f t="shared" ref="T968:T983" si="20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05">IF(MAX(C969:F969,H969:K969)&gt;0,S968+1,S968)</f>
        <v>9</v>
      </c>
      <c r="T969" s="46" t="str">
        <f t="shared" si="20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0</v>
      </c>
      <c r="F970" s="1101">
        <f>SUM($F$737)</f>
        <v>60000</v>
      </c>
      <c r="G970" s="1186"/>
      <c r="H970" s="1101">
        <f>SUM($H$737)</f>
        <v>0</v>
      </c>
      <c r="I970" s="1101">
        <f>SUM($I$737)</f>
        <v>0</v>
      </c>
      <c r="J970" s="1101">
        <f>SUM($J$737)</f>
        <v>0</v>
      </c>
      <c r="K970" s="1101">
        <f>SUM($K$737)</f>
        <v>60000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05"/>
        <v>10</v>
      </c>
      <c r="T970" s="46">
        <f t="shared" si="204"/>
        <v>10</v>
      </c>
      <c r="U970" s="1051">
        <v>970</v>
      </c>
      <c r="V970" s="46"/>
    </row>
    <row r="971" spans="1:22" ht="15.75" customHeight="1">
      <c r="A971" s="1202" t="s">
        <v>407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05"/>
        <v>10</v>
      </c>
      <c r="T971" s="46" t="str">
        <f t="shared" si="20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05"/>
        <v>10</v>
      </c>
      <c r="T972" s="46" t="str">
        <f t="shared" si="20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28800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34560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5760</v>
      </c>
      <c r="R973" s="44"/>
      <c r="S973" s="46">
        <f t="shared" si="205"/>
        <v>11</v>
      </c>
      <c r="T973" s="46">
        <f t="shared" si="204"/>
        <v>11</v>
      </c>
      <c r="U973" s="1051">
        <v>973</v>
      </c>
      <c r="V973" s="46"/>
    </row>
    <row r="974" spans="1:22" ht="15.75" customHeight="1">
      <c r="A974" s="1202" t="s">
        <v>408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05"/>
        <v>11</v>
      </c>
      <c r="T974" s="46" t="str">
        <f t="shared" si="20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0</v>
      </c>
      <c r="E975" s="1101">
        <f>SUM($E$760)</f>
        <v>0</v>
      </c>
      <c r="F975" s="1101">
        <f>SUM($F$760)</f>
        <v>7200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05"/>
        <v>12</v>
      </c>
      <c r="T975" s="46">
        <f t="shared" si="204"/>
        <v>12</v>
      </c>
      <c r="U975" s="1051">
        <v>975</v>
      </c>
      <c r="V975" s="46"/>
    </row>
    <row r="976" spans="1:22" ht="15.75" customHeight="1">
      <c r="A976" s="1357" t="s">
        <v>697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05"/>
        <v>12</v>
      </c>
      <c r="T976" s="46" t="str">
        <f t="shared" si="20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0</v>
      </c>
      <c r="D977" s="1101">
        <f>SUM($D$743)</f>
        <v>20220</v>
      </c>
      <c r="E977" s="1101">
        <f>SUM($E$743)</f>
        <v>20220</v>
      </c>
      <c r="F977" s="1101">
        <f>SUM($F$743)</f>
        <v>7620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05"/>
        <v>13</v>
      </c>
      <c r="T977" s="46">
        <f t="shared" si="204"/>
        <v>13</v>
      </c>
      <c r="U977" s="1051">
        <v>977</v>
      </c>
      <c r="V977" s="46"/>
    </row>
    <row r="978" spans="1:22" ht="15.75" customHeight="1">
      <c r="A978" s="810" t="s">
        <v>409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05"/>
        <v>13</v>
      </c>
      <c r="T978" s="46" t="str">
        <f t="shared" si="20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0</v>
      </c>
      <c r="D979" s="1101">
        <f>SUM($D$749)</f>
        <v>0</v>
      </c>
      <c r="E979" s="1101">
        <f>SUM($E$749)</f>
        <v>7200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05"/>
        <v>14</v>
      </c>
      <c r="T979" s="46">
        <f t="shared" si="204"/>
        <v>14</v>
      </c>
      <c r="U979" s="1051">
        <v>979</v>
      </c>
      <c r="V979" s="46"/>
    </row>
    <row r="980" spans="1:22" ht="15.75" customHeight="1">
      <c r="A980" s="1202" t="s">
        <v>527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05"/>
        <v>14</v>
      </c>
      <c r="T980" s="46" t="str">
        <f t="shared" si="20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05"/>
        <v>14</v>
      </c>
      <c r="T981" s="46" t="str">
        <f t="shared" si="20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05"/>
        <v>14</v>
      </c>
      <c r="T982" s="46" t="str">
        <f t="shared" si="20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05"/>
        <v>14</v>
      </c>
      <c r="T983" s="46" t="str">
        <f t="shared" si="20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0</v>
      </c>
      <c r="D985" s="1101">
        <f>SUM($D$904:$D$984)</f>
        <v>20260</v>
      </c>
      <c r="E985" s="1101">
        <f>SUM($E$904:$E$984)</f>
        <v>35642</v>
      </c>
      <c r="F985" s="1101">
        <f>SUM($F$904:$F$984)</f>
        <v>128876.5</v>
      </c>
      <c r="G985" s="1186"/>
      <c r="H985" s="1101">
        <f>SUM($H$904:$H$984)</f>
        <v>750</v>
      </c>
      <c r="I985" s="1101">
        <f>SUM($I$904:$I$984)</f>
        <v>790</v>
      </c>
      <c r="J985" s="1101">
        <f>SUM($J$904:$J$984)</f>
        <v>9400</v>
      </c>
      <c r="K985" s="1101">
        <f>SUM($K$904:$K$984)</f>
        <v>119660</v>
      </c>
      <c r="L985" s="1186"/>
      <c r="M985" s="1101">
        <f>SUM($M$904:$M$984)</f>
        <v>750</v>
      </c>
      <c r="N985" s="1101">
        <f>SUM($N$904:$N$984)</f>
        <v>750</v>
      </c>
      <c r="O985" s="1101">
        <f>SUM($O$904:$O$984)</f>
        <v>1828</v>
      </c>
      <c r="P985" s="1101">
        <f>SUM($P$904:$P$984)</f>
        <v>7453.5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412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143</v>
      </c>
      <c r="B988" s="1186"/>
      <c r="C988" s="789">
        <f>SUM(C457,C466,C475,C484,C493,C502,C635)</f>
        <v>0</v>
      </c>
      <c r="D988" s="789">
        <f t="shared" ref="D988:F988" si="206">SUM(D457,D466,D475,D484,D493,D502,D635)</f>
        <v>6330</v>
      </c>
      <c r="E988" s="789">
        <f t="shared" si="206"/>
        <v>9276</v>
      </c>
      <c r="F988" s="789">
        <f t="shared" si="206"/>
        <v>10104</v>
      </c>
      <c r="G988" s="1186"/>
      <c r="H988" s="789">
        <f>SUM(H457,H466,H475,H484,H493,H502,H635)</f>
        <v>0</v>
      </c>
      <c r="I988" s="789">
        <f t="shared" ref="I988:K988" si="207">SUM(I457,I466,I475,I484,I493,I502,I635)</f>
        <v>7411.292618082015</v>
      </c>
      <c r="J988" s="789">
        <f t="shared" si="207"/>
        <v>7411.292618082015</v>
      </c>
      <c r="K988" s="789">
        <f t="shared" si="207"/>
        <v>7411.292618082015</v>
      </c>
      <c r="L988" s="1186"/>
      <c r="M988" s="789">
        <f>SUM(M457,M466,M475,M484,M493,M502,M635)</f>
        <v>0</v>
      </c>
      <c r="N988" s="789">
        <f t="shared" ref="N988:P988" si="208">SUM(N457,N466,N475,N484,N493,N502,N635)</f>
        <v>5581.292618082015</v>
      </c>
      <c r="O988" s="789">
        <f t="shared" si="208"/>
        <v>2131.292618082015</v>
      </c>
      <c r="P988" s="789">
        <f t="shared" si="208"/>
        <v>451.292618082015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730</v>
      </c>
      <c r="B989" s="1186"/>
      <c r="C989" s="789">
        <f>SUM(C508,C514,C520,C526,C532,C538,C544,C550,C556,C562,C568,C574,C580,C586,C592,C605,C611,C623,C772:C773)</f>
        <v>0</v>
      </c>
      <c r="D989" s="789">
        <f t="shared" ref="D989:F989" si="209">SUM(D508,D514,D520,D526,D532,D538,D544,D550,D556,D562,D568,D574,D580,D586,D592,D605,D611,D623,D772:D773)</f>
        <v>3540</v>
      </c>
      <c r="E989" s="789">
        <f t="shared" si="209"/>
        <v>10484</v>
      </c>
      <c r="F989" s="789">
        <f t="shared" si="209"/>
        <v>14105</v>
      </c>
      <c r="G989" s="1186"/>
      <c r="H989" s="789">
        <f>SUM(H508,H514,H520,H526,H532,H538,H544,H550,H556,H562,H568,H574,H580,H586,H592,H605,H611,H623,H772:H773)</f>
        <v>0</v>
      </c>
      <c r="I989" s="789">
        <f t="shared" ref="I989:K989" si="210">SUM(I508,I514,I520,I526,I532,I538,I544,I550,I556,I562,I568,I574,I580,I586,I592,I605,I611,I623,I772:I773)</f>
        <v>14698.848128858815</v>
      </c>
      <c r="J989" s="789">
        <f t="shared" si="210"/>
        <v>14698.848128858815</v>
      </c>
      <c r="K989" s="789">
        <f t="shared" si="210"/>
        <v>14698.848128858815</v>
      </c>
      <c r="L989" s="1186"/>
      <c r="M989" s="789">
        <f>SUM(M508,M514,M520,M526,M532,M538,M544,M550,M556,M562,M568,M574,M580,M586,M592,M605,M611,M623,M772:M773)</f>
        <v>0</v>
      </c>
      <c r="N989" s="789">
        <f t="shared" ref="N989:P989" si="211">SUM(N508,N514,N520,N526,N532,N538,N544,N550,N556,N562,N568,N574,N580,N586,N592,N605,N611,N623,N772:N773)</f>
        <v>11158.848128858815</v>
      </c>
      <c r="O989" s="789">
        <f t="shared" si="211"/>
        <v>4214.8481288588173</v>
      </c>
      <c r="P989" s="789">
        <f t="shared" si="211"/>
        <v>593.84812885881706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731</v>
      </c>
      <c r="B990" s="1186"/>
      <c r="C990" s="789">
        <f>SUM(C599,C617,C629)</f>
        <v>0</v>
      </c>
      <c r="D990" s="789">
        <f t="shared" ref="D990:F990" si="212">SUM(D599,D617,D629)</f>
        <v>0</v>
      </c>
      <c r="E990" s="789">
        <f t="shared" si="212"/>
        <v>0</v>
      </c>
      <c r="F990" s="789">
        <f t="shared" si="212"/>
        <v>150</v>
      </c>
      <c r="G990" s="1186"/>
      <c r="H990" s="789">
        <f>SUM(H599,H617,H629)</f>
        <v>0</v>
      </c>
      <c r="I990" s="789">
        <f t="shared" ref="I990:K990" si="213">SUM(I599,I617,I629)</f>
        <v>0</v>
      </c>
      <c r="J990" s="789">
        <f t="shared" si="213"/>
        <v>0</v>
      </c>
      <c r="K990" s="789">
        <f t="shared" si="213"/>
        <v>0</v>
      </c>
      <c r="L990" s="1186"/>
      <c r="M990" s="789">
        <f>SUM(M599,M617,M629)</f>
        <v>0</v>
      </c>
      <c r="N990" s="789">
        <f t="shared" ref="N990:P990" si="214">SUM(N599,N617,N629)</f>
        <v>0</v>
      </c>
      <c r="O990" s="789">
        <f t="shared" si="214"/>
        <v>0</v>
      </c>
      <c r="P990" s="789">
        <f t="shared" si="214"/>
        <v>-150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732</v>
      </c>
      <c r="B991" s="1186"/>
      <c r="C991" s="789">
        <f t="shared" ref="C991:F991" si="215">SUM(C642)</f>
        <v>0</v>
      </c>
      <c r="D991" s="789">
        <f t="shared" si="215"/>
        <v>0</v>
      </c>
      <c r="E991" s="789">
        <f t="shared" si="215"/>
        <v>1680</v>
      </c>
      <c r="F991" s="789">
        <f t="shared" si="215"/>
        <v>6000</v>
      </c>
      <c r="G991" s="1186"/>
      <c r="H991" s="789">
        <f t="shared" ref="H991:K991" si="216">SUM(H642)</f>
        <v>0</v>
      </c>
      <c r="I991" s="789">
        <f t="shared" si="216"/>
        <v>0</v>
      </c>
      <c r="J991" s="789">
        <f t="shared" si="216"/>
        <v>0</v>
      </c>
      <c r="K991" s="789">
        <f t="shared" si="216"/>
        <v>0</v>
      </c>
      <c r="L991" s="1186"/>
      <c r="M991" s="789">
        <f t="shared" ref="M991:P991" si="217">SUM(M642)</f>
        <v>0</v>
      </c>
      <c r="N991" s="789">
        <f t="shared" si="217"/>
        <v>0</v>
      </c>
      <c r="O991" s="789">
        <f t="shared" si="217"/>
        <v>-1680</v>
      </c>
      <c r="P991" s="789">
        <f t="shared" si="217"/>
        <v>-6000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145</v>
      </c>
      <c r="B992" s="1186"/>
      <c r="C992" s="789">
        <f>SUM(C774,C775,C776,C782:C783,C806)</f>
        <v>0</v>
      </c>
      <c r="D992" s="789">
        <f t="shared" ref="D992:F992" si="218">SUM(D774,D775,D776,D782:D783,D806)</f>
        <v>3977</v>
      </c>
      <c r="E992" s="789">
        <f t="shared" si="218"/>
        <v>3134</v>
      </c>
      <c r="F992" s="789">
        <f t="shared" si="218"/>
        <v>5731</v>
      </c>
      <c r="G992" s="1182"/>
      <c r="H992" s="789">
        <f>SUM(H774,H775,H776,H782:H783,H806)</f>
        <v>0</v>
      </c>
      <c r="I992" s="789">
        <f t="shared" ref="I992:K992" si="219">SUM(I774,I775,I776,I782:I783,I806)</f>
        <v>2445</v>
      </c>
      <c r="J992" s="789">
        <f t="shared" si="219"/>
        <v>2445</v>
      </c>
      <c r="K992" s="789">
        <f t="shared" si="219"/>
        <v>2745</v>
      </c>
      <c r="L992" s="1182"/>
      <c r="M992" s="789">
        <f>SUM(M774,M775,M776,M782:M783,M806)</f>
        <v>0</v>
      </c>
      <c r="N992" s="789">
        <f t="shared" ref="N992:P992" si="220">SUM(N774,N775,N776,N782:N783,N806)</f>
        <v>-1532</v>
      </c>
      <c r="O992" s="789">
        <f t="shared" si="220"/>
        <v>-689</v>
      </c>
      <c r="P992" s="789">
        <f t="shared" si="220"/>
        <v>-2986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86"/>
      <c r="C993" s="789">
        <f t="shared" ref="C993:F993" si="221">SUM(C781,C790)</f>
        <v>0</v>
      </c>
      <c r="D993" s="789">
        <f t="shared" si="221"/>
        <v>0</v>
      </c>
      <c r="E993" s="789">
        <f t="shared" si="221"/>
        <v>0</v>
      </c>
      <c r="F993" s="789">
        <f t="shared" si="221"/>
        <v>0</v>
      </c>
      <c r="G993" s="1182"/>
      <c r="H993" s="789">
        <f t="shared" ref="H993:K993" si="222">SUM(H781,H790)</f>
        <v>0</v>
      </c>
      <c r="I993" s="789">
        <f t="shared" si="222"/>
        <v>1200</v>
      </c>
      <c r="J993" s="789">
        <f t="shared" si="222"/>
        <v>1200</v>
      </c>
      <c r="K993" s="789">
        <f t="shared" si="222"/>
        <v>1200</v>
      </c>
      <c r="L993" s="1182"/>
      <c r="M993" s="789">
        <f t="shared" ref="M993:P993" si="223">SUM(M781,M790)</f>
        <v>0</v>
      </c>
      <c r="N993" s="789">
        <f t="shared" si="223"/>
        <v>1200</v>
      </c>
      <c r="O993" s="789">
        <f t="shared" si="223"/>
        <v>1200</v>
      </c>
      <c r="P993" s="789">
        <f t="shared" si="223"/>
        <v>1200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146</v>
      </c>
      <c r="B994" s="1186"/>
      <c r="C994" s="789">
        <f t="shared" ref="C994:F994" si="224">SUM(C784:C785,C791:C798)</f>
        <v>0</v>
      </c>
      <c r="D994" s="789">
        <f t="shared" si="224"/>
        <v>325</v>
      </c>
      <c r="E994" s="789">
        <f t="shared" si="224"/>
        <v>840</v>
      </c>
      <c r="F994" s="789">
        <f t="shared" si="224"/>
        <v>2650</v>
      </c>
      <c r="G994" s="1182"/>
      <c r="H994" s="789">
        <f t="shared" ref="H994:K994" si="225">SUM(H784:H785,H791:H798)</f>
        <v>0</v>
      </c>
      <c r="I994" s="789">
        <f t="shared" si="225"/>
        <v>325</v>
      </c>
      <c r="J994" s="789">
        <f t="shared" si="225"/>
        <v>840</v>
      </c>
      <c r="K994" s="789">
        <f t="shared" si="225"/>
        <v>2200</v>
      </c>
      <c r="L994" s="1182"/>
      <c r="M994" s="789">
        <f t="shared" ref="M994:P994" si="226">SUM(M784:M785,M791:M798)</f>
        <v>0</v>
      </c>
      <c r="N994" s="789">
        <f t="shared" si="226"/>
        <v>0</v>
      </c>
      <c r="O994" s="789">
        <f t="shared" si="226"/>
        <v>0</v>
      </c>
      <c r="P994" s="789">
        <f t="shared" si="226"/>
        <v>-450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147</v>
      </c>
      <c r="B995" s="1186"/>
      <c r="C995" s="789">
        <f t="shared" ref="C995:F995" si="227">SUM(C799,C800)</f>
        <v>0</v>
      </c>
      <c r="D995" s="789">
        <f t="shared" si="227"/>
        <v>600</v>
      </c>
      <c r="E995" s="789">
        <f t="shared" si="227"/>
        <v>600</v>
      </c>
      <c r="F995" s="789">
        <f t="shared" si="227"/>
        <v>2000</v>
      </c>
      <c r="G995" s="1182"/>
      <c r="H995" s="789">
        <f t="shared" ref="H995:K995" si="228">SUM(H799,H800)</f>
        <v>0</v>
      </c>
      <c r="I995" s="789">
        <f t="shared" si="228"/>
        <v>1320</v>
      </c>
      <c r="J995" s="789">
        <f t="shared" si="228"/>
        <v>1320</v>
      </c>
      <c r="K995" s="789">
        <f t="shared" si="228"/>
        <v>1320</v>
      </c>
      <c r="L995" s="1182"/>
      <c r="M995" s="789">
        <f t="shared" ref="M995:P995" si="229">SUM(M799,M800)</f>
        <v>0</v>
      </c>
      <c r="N995" s="789">
        <f t="shared" si="229"/>
        <v>720</v>
      </c>
      <c r="O995" s="789">
        <f t="shared" si="229"/>
        <v>720</v>
      </c>
      <c r="P995" s="789">
        <f t="shared" si="229"/>
        <v>-680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148</v>
      </c>
      <c r="B996" s="1186"/>
      <c r="C996" s="789">
        <f t="shared" ref="C996:F996" si="230">SUM(C801)</f>
        <v>0</v>
      </c>
      <c r="D996" s="789">
        <f t="shared" si="230"/>
        <v>0</v>
      </c>
      <c r="E996" s="789">
        <f t="shared" si="230"/>
        <v>550</v>
      </c>
      <c r="F996" s="789">
        <f t="shared" si="230"/>
        <v>1500</v>
      </c>
      <c r="G996" s="1186"/>
      <c r="H996" s="789">
        <f t="shared" ref="H996:K996" si="231">SUM(H801)</f>
        <v>0</v>
      </c>
      <c r="I996" s="789">
        <f t="shared" si="231"/>
        <v>1800</v>
      </c>
      <c r="J996" s="789">
        <f t="shared" si="231"/>
        <v>1800</v>
      </c>
      <c r="K996" s="789">
        <f t="shared" si="231"/>
        <v>1800</v>
      </c>
      <c r="L996" s="1186"/>
      <c r="M996" s="789">
        <f t="shared" ref="M996:P996" si="232">SUM(M801)</f>
        <v>0</v>
      </c>
      <c r="N996" s="789">
        <f t="shared" si="232"/>
        <v>1800</v>
      </c>
      <c r="O996" s="789">
        <f t="shared" si="232"/>
        <v>1250</v>
      </c>
      <c r="P996" s="789">
        <f t="shared" si="232"/>
        <v>300</v>
      </c>
      <c r="R996" s="44"/>
      <c r="S996" s="46"/>
      <c r="T996" s="46"/>
      <c r="U996" s="1051">
        <v>996</v>
      </c>
      <c r="V996" s="46"/>
    </row>
    <row r="997" spans="1:22" ht="15.75" customHeight="1">
      <c r="A997" s="476" t="s">
        <v>413</v>
      </c>
      <c r="B997" s="1186"/>
      <c r="C997" s="789">
        <f>SUM(C804)</f>
        <v>0</v>
      </c>
      <c r="D997" s="789">
        <f t="shared" ref="D997:F997" si="233">SUM(D804)</f>
        <v>0</v>
      </c>
      <c r="E997" s="789">
        <f t="shared" si="233"/>
        <v>0</v>
      </c>
      <c r="F997" s="789">
        <f t="shared" si="233"/>
        <v>0</v>
      </c>
      <c r="G997" s="1186"/>
      <c r="H997" s="789">
        <f>SUM(H804)</f>
        <v>0</v>
      </c>
      <c r="I997" s="789">
        <f t="shared" ref="I997:K997" si="234">SUM(I804)</f>
        <v>0</v>
      </c>
      <c r="J997" s="789">
        <f t="shared" si="234"/>
        <v>0</v>
      </c>
      <c r="K997" s="789">
        <f t="shared" si="234"/>
        <v>0</v>
      </c>
      <c r="L997" s="1186"/>
      <c r="M997" s="789">
        <f>SUM(M804)</f>
        <v>0</v>
      </c>
      <c r="N997" s="789">
        <f t="shared" ref="N997:P997" si="235">SUM(N804)</f>
        <v>0</v>
      </c>
      <c r="O997" s="789">
        <f t="shared" si="235"/>
        <v>0</v>
      </c>
      <c r="P997" s="789">
        <f t="shared" si="23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6" t="s">
        <v>1032</v>
      </c>
      <c r="B998" s="1186"/>
      <c r="C998" s="789">
        <f>SUM(C802,C803)</f>
        <v>0</v>
      </c>
      <c r="D998" s="789">
        <f t="shared" ref="D998:F998" si="236">SUM(D802,D803)</f>
        <v>1104</v>
      </c>
      <c r="E998" s="789">
        <f t="shared" si="236"/>
        <v>2400</v>
      </c>
      <c r="F998" s="789">
        <f t="shared" si="236"/>
        <v>3600</v>
      </c>
      <c r="G998" s="1186"/>
      <c r="H998" s="789">
        <f>SUM(H802,H803)</f>
        <v>0</v>
      </c>
      <c r="I998" s="789">
        <f t="shared" ref="I998:K998" si="237">SUM(I802,I803)</f>
        <v>888</v>
      </c>
      <c r="J998" s="789">
        <f t="shared" si="237"/>
        <v>888</v>
      </c>
      <c r="K998" s="789">
        <f t="shared" si="237"/>
        <v>888</v>
      </c>
      <c r="L998" s="1186"/>
      <c r="M998" s="789">
        <f>SUM(M802,M803)</f>
        <v>0</v>
      </c>
      <c r="N998" s="789">
        <f t="shared" ref="N998:P998" si="238">SUM(N802,N803)</f>
        <v>-216</v>
      </c>
      <c r="O998" s="789">
        <f t="shared" si="238"/>
        <v>-1512</v>
      </c>
      <c r="P998" s="789">
        <f t="shared" si="238"/>
        <v>-2712</v>
      </c>
      <c r="R998" s="44"/>
      <c r="S998" s="46"/>
      <c r="T998" s="46"/>
      <c r="U998" s="1051">
        <v>998</v>
      </c>
      <c r="V998" s="46"/>
    </row>
    <row r="999" spans="1:22" ht="15.75" customHeight="1">
      <c r="A999" s="476" t="s">
        <v>414</v>
      </c>
      <c r="B999" s="1186"/>
      <c r="C999" s="789">
        <f>SUM(C805,C809:C810)</f>
        <v>0</v>
      </c>
      <c r="D999" s="789">
        <f t="shared" ref="D999:F999" si="239">SUM(D805,D809:D810)</f>
        <v>0</v>
      </c>
      <c r="E999" s="789">
        <f t="shared" si="239"/>
        <v>0</v>
      </c>
      <c r="F999" s="789">
        <f t="shared" si="239"/>
        <v>0</v>
      </c>
      <c r="G999" s="1186"/>
      <c r="H999" s="789">
        <f>SUM(H805,H809:H810)</f>
        <v>0</v>
      </c>
      <c r="I999" s="789">
        <f t="shared" ref="I999:K999" si="240">SUM(I805,I809:I810)</f>
        <v>0</v>
      </c>
      <c r="J999" s="789">
        <f t="shared" si="240"/>
        <v>0</v>
      </c>
      <c r="K999" s="789">
        <f t="shared" si="240"/>
        <v>0</v>
      </c>
      <c r="L999" s="1186"/>
      <c r="M999" s="789">
        <f>SUM(M805,M809:M810)</f>
        <v>0</v>
      </c>
      <c r="N999" s="789">
        <f t="shared" ref="N999:P999" si="241">SUM(N805,N809:N810)</f>
        <v>0</v>
      </c>
      <c r="O999" s="789">
        <f t="shared" si="241"/>
        <v>0</v>
      </c>
      <c r="P999" s="789">
        <f t="shared" si="24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6" t="s">
        <v>733</v>
      </c>
      <c r="B1000" s="1186"/>
      <c r="C1000" s="789">
        <f t="shared" ref="C1000:F1001" si="242">SUM(C807)</f>
        <v>0</v>
      </c>
      <c r="D1000" s="789">
        <f t="shared" si="242"/>
        <v>0</v>
      </c>
      <c r="E1000" s="789">
        <f t="shared" si="242"/>
        <v>0</v>
      </c>
      <c r="F1000" s="789">
        <f t="shared" si="242"/>
        <v>0</v>
      </c>
      <c r="G1000" s="1186"/>
      <c r="H1000" s="789">
        <f t="shared" ref="H1000:K1000" si="243">SUM(H807)</f>
        <v>0</v>
      </c>
      <c r="I1000" s="789">
        <f t="shared" si="243"/>
        <v>3701.0000000000009</v>
      </c>
      <c r="J1000" s="789">
        <f t="shared" si="243"/>
        <v>3701.0000000000009</v>
      </c>
      <c r="K1000" s="789">
        <f t="shared" si="243"/>
        <v>3701.0000000000009</v>
      </c>
      <c r="L1000" s="1186"/>
      <c r="M1000" s="789">
        <f t="shared" ref="M1000:P1000" si="244">SUM(M807)</f>
        <v>0</v>
      </c>
      <c r="N1000" s="789">
        <f t="shared" si="244"/>
        <v>3701.0000000000009</v>
      </c>
      <c r="O1000" s="789">
        <f t="shared" si="244"/>
        <v>3701.0000000000009</v>
      </c>
      <c r="P1000" s="789">
        <f t="shared" si="244"/>
        <v>3701.0000000000009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6" t="s">
        <v>734</v>
      </c>
      <c r="B1001" s="1186"/>
      <c r="C1001" s="789">
        <f t="shared" si="242"/>
        <v>0</v>
      </c>
      <c r="D1001" s="789">
        <f t="shared" si="242"/>
        <v>0</v>
      </c>
      <c r="E1001" s="789">
        <f t="shared" si="242"/>
        <v>0</v>
      </c>
      <c r="F1001" s="789">
        <f t="shared" si="242"/>
        <v>0</v>
      </c>
      <c r="G1001" s="1186"/>
      <c r="H1001" s="789">
        <f t="shared" ref="H1001:K1001" si="245">SUM(H808)</f>
        <v>0</v>
      </c>
      <c r="I1001" s="789">
        <f t="shared" si="245"/>
        <v>20808</v>
      </c>
      <c r="J1001" s="789">
        <f t="shared" si="245"/>
        <v>20808</v>
      </c>
      <c r="K1001" s="789">
        <f t="shared" si="245"/>
        <v>20808</v>
      </c>
      <c r="L1001" s="1186"/>
      <c r="M1001" s="789">
        <f t="shared" ref="M1001:P1001" si="246">SUM(M808)</f>
        <v>0</v>
      </c>
      <c r="N1001" s="789">
        <f t="shared" si="246"/>
        <v>20808</v>
      </c>
      <c r="O1001" s="789">
        <f t="shared" si="246"/>
        <v>20808</v>
      </c>
      <c r="P1001" s="789">
        <f t="shared" si="246"/>
        <v>20808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415</v>
      </c>
      <c r="B1002" s="1186"/>
      <c r="C1002" s="789">
        <f t="shared" ref="C1002:F1002" si="247">C985-SUM(C988:C999)</f>
        <v>0</v>
      </c>
      <c r="D1002" s="789">
        <f t="shared" si="247"/>
        <v>4384</v>
      </c>
      <c r="E1002" s="789">
        <f t="shared" si="247"/>
        <v>6678</v>
      </c>
      <c r="F1002" s="789">
        <f t="shared" si="247"/>
        <v>83036.5</v>
      </c>
      <c r="G1002" s="1186"/>
      <c r="H1002" s="789">
        <f t="shared" ref="H1002:K1002" si="248">H985-SUM(H988:H999)</f>
        <v>750</v>
      </c>
      <c r="I1002" s="789">
        <f t="shared" si="248"/>
        <v>-29298.14074694083</v>
      </c>
      <c r="J1002" s="789">
        <f t="shared" si="248"/>
        <v>-21203.14074694083</v>
      </c>
      <c r="K1002" s="789">
        <f t="shared" si="248"/>
        <v>87396.85925305917</v>
      </c>
      <c r="L1002" s="1186"/>
      <c r="M1002" s="789">
        <f t="shared" ref="M1002:P1002" si="249">M985-SUM(M988:M999)</f>
        <v>750</v>
      </c>
      <c r="N1002" s="789">
        <f t="shared" si="249"/>
        <v>-17962.14074694083</v>
      </c>
      <c r="O1002" s="789">
        <f t="shared" si="249"/>
        <v>-3807.1407469408323</v>
      </c>
      <c r="P1002" s="789">
        <f t="shared" si="249"/>
        <v>17886.359253059167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86"/>
      <c r="C1004" s="1101">
        <f>SUM(C988:C1003)</f>
        <v>0</v>
      </c>
      <c r="D1004" s="1101">
        <f>SUM(D988:D1002)</f>
        <v>20260</v>
      </c>
      <c r="E1004" s="1101">
        <f>SUM(E988:E1003)</f>
        <v>35642</v>
      </c>
      <c r="F1004" s="1101">
        <f>SUM(F988:F1003)</f>
        <v>128876.5</v>
      </c>
      <c r="G1004" s="1186"/>
      <c r="H1004" s="1190">
        <f>SUM(H988:H1003)</f>
        <v>750</v>
      </c>
      <c r="I1004" s="1190">
        <f>SUM(I988:I1003)</f>
        <v>25299</v>
      </c>
      <c r="J1004" s="1190">
        <f>SUM(J988:J1003)</f>
        <v>33909</v>
      </c>
      <c r="K1004" s="1190">
        <f>SUM(K988:K1003)</f>
        <v>144169</v>
      </c>
      <c r="L1004" s="1186"/>
      <c r="M1004" s="1101">
        <f>SUM(M988:M1003)</f>
        <v>750</v>
      </c>
      <c r="N1004" s="1101">
        <f>SUM(N988:N1003)</f>
        <v>25259</v>
      </c>
      <c r="O1004" s="1101">
        <f>SUM(O988:O1003)</f>
        <v>26337</v>
      </c>
      <c r="P1004" s="1101">
        <f>SUM(P988:P1003)</f>
        <v>31962.5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416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417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418</v>
      </c>
      <c r="B1011" s="1203"/>
      <c r="C1011" s="875">
        <f>SUM(C45)</f>
        <v>0</v>
      </c>
      <c r="D1011" s="875">
        <f>SUM(D45)</f>
        <v>0.88</v>
      </c>
      <c r="E1011" s="875">
        <f>SUM(E45)</f>
        <v>0.09</v>
      </c>
      <c r="F1011" s="875">
        <f>SUM(F45)</f>
        <v>0.03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419</v>
      </c>
      <c r="B1012" s="1203"/>
      <c r="C1012" s="1106">
        <f>SUM(C965:C967)</f>
        <v>0</v>
      </c>
      <c r="D1012" s="1106">
        <f>SUM(D965:D967)</f>
        <v>40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420</v>
      </c>
      <c r="B1013" s="1203"/>
      <c r="C1013" s="1106">
        <f>C1011*C1012*100</f>
        <v>0</v>
      </c>
      <c r="D1013" s="1106">
        <f>D1011*D1012*100</f>
        <v>3520.0000000000005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421</v>
      </c>
      <c r="B1014" s="1203"/>
      <c r="C1014" s="1106">
        <f>SUM(C1013:F1013)</f>
        <v>3520.0000000000005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422</v>
      </c>
      <c r="B1015" s="1203"/>
      <c r="C1015" s="1106">
        <f>SUM(C795)</f>
        <v>0</v>
      </c>
      <c r="D1015" s="1106">
        <f>SUM(D795)</f>
        <v>0</v>
      </c>
      <c r="E1015" s="1106">
        <f>SUM(E795)</f>
        <v>0</v>
      </c>
      <c r="F1015" s="1106">
        <f>SUM(F795)</f>
        <v>1200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423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0</v>
      </c>
      <c r="F1016" s="1106">
        <f>F1011*F1015*100</f>
        <v>3600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424</v>
      </c>
      <c r="B1017" s="1203"/>
      <c r="C1017" s="1106">
        <f>SUM(C1016:F1016)</f>
        <v>3600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425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528</v>
      </c>
      <c r="B1020" s="1203"/>
      <c r="C1020" s="1205">
        <f>C11</f>
        <v>0</v>
      </c>
      <c r="D1020" s="1205">
        <f>D11</f>
        <v>8.0163148609381479E-2</v>
      </c>
      <c r="E1020" s="1205">
        <f>E11</f>
        <v>0.1266317310087173</v>
      </c>
      <c r="F1020" s="1205">
        <f>F11</f>
        <v>0.17629475923619756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427</v>
      </c>
      <c r="B1021" s="1203"/>
      <c r="C1021" s="1206">
        <f>C21</f>
        <v>0</v>
      </c>
      <c r="D1021" s="1206">
        <f>D21</f>
        <v>0</v>
      </c>
      <c r="E1021" s="1206">
        <f>E21</f>
        <v>572</v>
      </c>
      <c r="F1021" s="1206">
        <f>F21</f>
        <v>3006.5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699</v>
      </c>
      <c r="B1022" s="1203"/>
      <c r="C1022" s="1106">
        <f>IF(C46="",0,$D1022*C46/$D46)</f>
        <v>0</v>
      </c>
      <c r="D1022" s="1106">
        <f>IF(OR(D454=0,D454="",D450=0,D450=""),0,365*$P$1*D456*D46/D454/D450)</f>
        <v>7375.0334516214334</v>
      </c>
      <c r="E1022" s="1106">
        <f>IF(E46="",0,$D1022*E46/$D46)</f>
        <v>7375.0334516214325</v>
      </c>
      <c r="F1022" s="1106">
        <f>IF(F46="",0,$D1022*F46/$D46)</f>
        <v>7375.0334516214325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529</v>
      </c>
      <c r="B1023" s="1203"/>
      <c r="C1023" s="1209" t="e">
        <f>C1021/C1022</f>
        <v>#DIV/0!</v>
      </c>
      <c r="D1023" s="1209">
        <f>D1021/D1022</f>
        <v>0</v>
      </c>
      <c r="E1023" s="1209">
        <f>E1021/E1022</f>
        <v>7.7558970240906952E-2</v>
      </c>
      <c r="F1023" s="1209">
        <f>F1021/F1022</f>
        <v>0.40765916788336848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430</v>
      </c>
      <c r="B1024" s="1203"/>
      <c r="C1024" s="1209" t="e">
        <f>C1020+C1023</f>
        <v>#DIV/0!</v>
      </c>
      <c r="D1024" s="1209">
        <f>D1020+D1023</f>
        <v>8.0163148609381479E-2</v>
      </c>
      <c r="E1024" s="1209">
        <f>E1020+E1023</f>
        <v>0.20419070124962424</v>
      </c>
      <c r="F1024" s="1209">
        <f>F1020+F1023</f>
        <v>0.58395392711956606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431</v>
      </c>
      <c r="B1025" s="1203"/>
      <c r="C1025" s="1209" t="e">
        <f>C1024*C46/6</f>
        <v>#DIV/0!</v>
      </c>
      <c r="D1025" s="1209">
        <f>D1024*D46/6</f>
        <v>8.0163148609381479E-2</v>
      </c>
      <c r="E1025" s="1209">
        <f>E1024*E46/6</f>
        <v>0.20419070124962424</v>
      </c>
      <c r="F1025" s="1209">
        <f>F1024*F46/6</f>
        <v>0.58395392711956606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432</v>
      </c>
      <c r="B1026" s="1203"/>
      <c r="C1026" s="1209" t="e">
        <f>C1025/SUM(C48)</f>
        <v>#DIV/0!</v>
      </c>
      <c r="D1026" s="1209">
        <f>D1025/SUM(D48)</f>
        <v>0.26721049536460495</v>
      </c>
      <c r="E1026" s="1209">
        <f>E1025/SUM(E48)</f>
        <v>0.17015891770802022</v>
      </c>
      <c r="F1026" s="1209">
        <f>F1025/SUM(F48)</f>
        <v>0.25389301179111567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530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9"/>
      <c r="R1029" s="439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9"/>
      <c r="R1030" s="439"/>
      <c r="S1030" s="46"/>
      <c r="T1030" s="46"/>
      <c r="U1030" s="1051">
        <v>1030</v>
      </c>
      <c r="V1030" s="46"/>
    </row>
    <row r="1031" spans="1:22" ht="15.75" customHeight="1">
      <c r="A1031" s="1140" t="s">
        <v>726</v>
      </c>
      <c r="B1031" s="1203"/>
      <c r="C1031" s="1106">
        <f>SUM(C989)+SUM(M989)</f>
        <v>0</v>
      </c>
      <c r="D1031" s="831"/>
      <c r="E1031" s="1106">
        <f>SUM(D989)+SUM(N989)</f>
        <v>14698.848128858815</v>
      </c>
      <c r="F1031" s="831"/>
      <c r="G1031" s="831"/>
      <c r="H1031" s="1106">
        <f>SUM(E989)+SUM(O989)</f>
        <v>14698.848128858817</v>
      </c>
      <c r="I1031" s="830"/>
      <c r="J1031" s="1106">
        <f>SUM(F989)+SUM(P989)</f>
        <v>14698.848128858817</v>
      </c>
      <c r="K1031" s="830"/>
      <c r="L1031" s="831"/>
      <c r="M1031" s="830"/>
      <c r="N1031" s="830"/>
      <c r="O1031" s="830"/>
      <c r="P1031" s="830"/>
      <c r="Q1031" s="439"/>
      <c r="R1031" s="439"/>
      <c r="S1031" s="46"/>
      <c r="T1031" s="46"/>
      <c r="U1031" s="1051">
        <v>1031</v>
      </c>
      <c r="V1031" s="46"/>
    </row>
    <row r="1032" spans="1:22" ht="15.75" customHeight="1">
      <c r="A1032" s="1140" t="s">
        <v>727</v>
      </c>
      <c r="B1032" s="1203"/>
      <c r="C1032" s="1106">
        <f>SUMIF($Q$772:$Q$776,"lbpl",H$772:H$776)+SUMIF($Q$781:$Q$785,"lbpl",H$781:H$785)+SUMIF($Q$790:$Q$810,"lbpl",H$790:H$810)</f>
        <v>0</v>
      </c>
      <c r="D1032" s="831"/>
      <c r="E1032" s="1106">
        <f>SUMIF($Q$772:$Q$776,"lbpl",I$772:I$776)+SUMIF($Q$781:$Q$785,"lbpl",I$781:I$785)+SUMIF($Q$790:$Q$810,"lbpl",I$790:I$810)</f>
        <v>11684</v>
      </c>
      <c r="F1032" s="831"/>
      <c r="G1032" s="831"/>
      <c r="H1032" s="1106">
        <f>SUMIF($Q$772:$Q$776,"lbpl",J$772:J$776)+SUMIF($Q$781:$Q$785,"lbpl",J$781:J$785)+SUMIF($Q$790:$Q$810,"lbpl",J$790:J$810)</f>
        <v>11684</v>
      </c>
      <c r="I1032" s="830"/>
      <c r="J1032" s="1106">
        <f>SUMIF($Q$772:$Q$776,"lbpl",K$772:K$776)+SUMIF($Q$781:$Q$785,"lbpl",K$781:K$785)+SUMIF($Q$790:$Q$810,"lbpl",K$790:K$810)</f>
        <v>11684</v>
      </c>
      <c r="K1032" s="830"/>
      <c r="L1032" s="831"/>
      <c r="M1032" s="830"/>
      <c r="N1032" s="830"/>
      <c r="O1032" s="830"/>
      <c r="P1032" s="830"/>
      <c r="Q1032" s="439"/>
      <c r="R1032" s="439"/>
      <c r="S1032" s="46"/>
      <c r="T1032" s="46"/>
      <c r="U1032" s="1051">
        <v>1032</v>
      </c>
      <c r="V1032" s="46"/>
    </row>
    <row r="1033" spans="1:22" ht="15.75" customHeight="1">
      <c r="A1033" s="1214" t="s">
        <v>728</v>
      </c>
      <c r="B1033" s="1203"/>
      <c r="C1033" s="1106">
        <f>SUMIF($Q$772:$Q$776,"ubpl",H$772:H$776)+SUMIF($Q$781:$Q$785,"ubpl",H$781:H$785)+SUMIF($Q$790:$Q$810,"ubpl",H$790:H$810)</f>
        <v>0</v>
      </c>
      <c r="D1033" s="1203"/>
      <c r="E1033" s="1106">
        <f>SUMIF($Q$772:$Q$776,"ubpl",I$772:I$776)+SUMIF($Q$781:$Q$785,"ubpl",I$781:I$785)+SUMIF($Q$790:$Q$810,"ubpl",I$790:I$810)</f>
        <v>20808</v>
      </c>
      <c r="F1033" s="1203"/>
      <c r="G1033" s="1203"/>
      <c r="H1033" s="1106">
        <f>SUMIF($Q$772:$Q$776,"ubpl",J$772:J$776)+SUMIF($Q$781:$Q$785,"ubpl",J$781:J$785)+SUMIF($Q$790:$Q$810,"ubpl",J$790:J$810)</f>
        <v>20808</v>
      </c>
      <c r="I1033" s="43"/>
      <c r="J1033" s="1106">
        <f>SUMIF($Q$772:$Q$776,"ubpl",K$772:K$776)+SUMIF($Q$781:$Q$785,"ubpl",K$781:K$785)+SUMIF($Q$790:$Q$810,"ubpl",K$790:K$810)</f>
        <v>20808</v>
      </c>
      <c r="K1033" s="830"/>
      <c r="L1033" s="831"/>
      <c r="M1033" s="830"/>
      <c r="N1033" s="830"/>
      <c r="O1033" s="830"/>
      <c r="P1033" s="830"/>
      <c r="Q1033" s="439"/>
      <c r="R1033" s="439"/>
      <c r="S1033" s="46"/>
      <c r="T1033" s="46"/>
      <c r="U1033" s="1051">
        <v>1033</v>
      </c>
      <c r="V1033" s="46"/>
    </row>
    <row r="1034" spans="1:22" ht="15.75" customHeight="1">
      <c r="A1034" s="1214" t="s">
        <v>729</v>
      </c>
      <c r="B1034" s="1203"/>
      <c r="C1034" s="1106">
        <f>SUMIF($Q$772:$Q$776,"des",H$772:H$776)+SUMIF($Q$781:$Q$785,"des",H$781:H$785)+SUMIF($Q$790:$Q$810,"des",H$790:H$810)</f>
        <v>0</v>
      </c>
      <c r="D1034" s="1203"/>
      <c r="E1034" s="1106">
        <f>SUMIF($Q$772:$Q$776,"des",I$772:I$776)+SUMIF($Q$781:$Q$785,"des",I$781:I$785)+SUMIF($Q$790:$Q$810,"des",I$790:I$810)</f>
        <v>325</v>
      </c>
      <c r="F1034" s="1203"/>
      <c r="G1034" s="1203"/>
      <c r="H1034" s="1106">
        <f>SUMIF($Q$772:$Q$776,"des",J$772:J$776)+SUMIF($Q$781:$Q$785,"des",J$781:J$785)+SUMIF($Q$790:$Q$810,"des",J$790:J$810)</f>
        <v>840</v>
      </c>
      <c r="I1034" s="43"/>
      <c r="J1034" s="1106">
        <f>SUMIF($Q$772:$Q$776,"des",K$772:K$776)+SUMIF($Q$781:$Q$785,"des",K$781:K$785)+SUMIF($Q$790:$Q$810,"des",K$790:K$810)</f>
        <v>2500</v>
      </c>
      <c r="K1034" s="830"/>
      <c r="L1034" s="831"/>
      <c r="M1034" s="831"/>
      <c r="N1034" s="831"/>
      <c r="O1034" s="831"/>
      <c r="P1034" s="831"/>
      <c r="Q1034" s="439"/>
      <c r="R1034" s="439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5"/>
      <c r="T1035" s="465"/>
      <c r="U1035" s="1051">
        <v>1035</v>
      </c>
      <c r="V1035" s="465"/>
    </row>
    <row r="1036" spans="1:22" ht="15.75" customHeight="1">
      <c r="A1036" s="1210" t="s">
        <v>531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9"/>
      <c r="R1036" s="439"/>
      <c r="S1036" s="46"/>
      <c r="T1036" s="46"/>
      <c r="U1036" s="1051">
        <v>1036</v>
      </c>
      <c r="V1036" s="46"/>
    </row>
    <row r="1037" spans="1:22" ht="15.75" customHeight="1">
      <c r="A1037" s="1140" t="s">
        <v>532</v>
      </c>
      <c r="B1037" s="1203"/>
      <c r="C1037" s="995" t="str">
        <f>E1037</f>
        <v>maize</v>
      </c>
      <c r="D1037" s="831"/>
      <c r="E1037" s="288" t="s">
        <v>533</v>
      </c>
      <c r="F1037" s="831"/>
      <c r="G1037" s="831"/>
      <c r="H1037" s="1217" t="str">
        <f>E1037</f>
        <v>maize</v>
      </c>
      <c r="I1037" s="830"/>
      <c r="J1037" s="1218" t="str">
        <f>E1037</f>
        <v>maize</v>
      </c>
      <c r="K1037" s="830"/>
      <c r="L1037" s="831"/>
      <c r="M1037" s="830"/>
      <c r="N1037" s="830"/>
      <c r="O1037" s="830"/>
      <c r="P1037" s="830"/>
      <c r="Q1037" s="439"/>
      <c r="R1037" s="439"/>
      <c r="S1037" s="46"/>
      <c r="T1037" s="46"/>
      <c r="U1037" s="1051">
        <v>1037</v>
      </c>
      <c r="V1037" s="46"/>
    </row>
    <row r="1038" spans="1:22" ht="15.75" customHeight="1">
      <c r="A1038" s="1140" t="s">
        <v>534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30"/>
      <c r="L1038" s="831"/>
      <c r="M1038" s="830"/>
      <c r="N1038" s="830"/>
      <c r="O1038" s="830"/>
      <c r="P1038" s="830"/>
      <c r="Q1038" s="439"/>
      <c r="R1038" s="439"/>
      <c r="S1038" s="46"/>
      <c r="T1038" s="46"/>
      <c r="U1038" s="1051">
        <v>1038</v>
      </c>
      <c r="V1038" s="46"/>
    </row>
    <row r="1039" spans="1:22" ht="15.75" customHeight="1">
      <c r="A1039" s="1140" t="s">
        <v>64</v>
      </c>
      <c r="B1039" s="1203"/>
      <c r="C1039" s="995">
        <f>SUM(C46)</f>
        <v>0</v>
      </c>
      <c r="D1039" s="831"/>
      <c r="E1039" s="995">
        <f>SUM(D46)</f>
        <v>6</v>
      </c>
      <c r="F1039" s="831"/>
      <c r="G1039" s="831"/>
      <c r="H1039" s="1217">
        <f>SUM(E46)</f>
        <v>6</v>
      </c>
      <c r="I1039" s="830"/>
      <c r="J1039" s="1217">
        <f>SUM(F46)</f>
        <v>6</v>
      </c>
      <c r="K1039" s="830"/>
      <c r="L1039" s="831"/>
      <c r="M1039" s="830"/>
      <c r="N1039" s="830"/>
      <c r="O1039" s="830"/>
      <c r="P1039" s="830"/>
      <c r="Q1039" s="439"/>
      <c r="R1039" s="439"/>
      <c r="S1039" s="46"/>
      <c r="T1039" s="46"/>
      <c r="U1039" s="1051">
        <v>1039</v>
      </c>
      <c r="V1039" s="46"/>
    </row>
    <row r="1040" spans="1:22" ht="15.75" customHeight="1">
      <c r="A1040" s="1140" t="s">
        <v>535</v>
      </c>
      <c r="B1040" s="1203"/>
      <c r="C1040" s="1183">
        <f>E1040</f>
        <v>5.8</v>
      </c>
      <c r="D1040" s="831"/>
      <c r="E1040" s="1183">
        <f>IF(OR(D450=0,D450=""),0,IF(OR('Exp factors'!D41="yes",SUM(D455,D464,D473,D482)=0),SUM(D456)/SUM(D450),(SUM(D457,D466,D475,D484)/(SUM(D455,D464,D473,D482))/(D457/D455)*(SUM(D456)/SUM(D450)))))</f>
        <v>5.8</v>
      </c>
      <c r="F1040" s="831"/>
      <c r="G1040" s="831"/>
      <c r="H1040" s="1218">
        <f>E1040</f>
        <v>5.8</v>
      </c>
      <c r="I1040" s="830"/>
      <c r="J1040" s="1218">
        <f>E1040</f>
        <v>5.8</v>
      </c>
      <c r="K1040" s="830"/>
      <c r="L1040" s="831"/>
      <c r="M1040" s="830"/>
      <c r="N1040" s="830"/>
      <c r="O1040" s="830"/>
      <c r="P1040" s="830"/>
      <c r="Q1040" s="439"/>
      <c r="R1040" s="439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9"/>
      <c r="R1041" s="439"/>
      <c r="S1041" s="46"/>
      <c r="T1041" s="46"/>
      <c r="U1041" s="1051">
        <v>1041</v>
      </c>
      <c r="V1041" s="46"/>
    </row>
    <row r="1042" spans="1:22" ht="15.75" customHeight="1">
      <c r="A1042" s="1221" t="s">
        <v>536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9"/>
      <c r="R1042" s="439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537</v>
      </c>
      <c r="D1043" s="1227" t="s">
        <v>538</v>
      </c>
      <c r="E1043" s="1227" t="s">
        <v>537</v>
      </c>
      <c r="F1043" s="1227" t="s">
        <v>538</v>
      </c>
      <c r="G1043" s="831"/>
      <c r="H1043" s="1228" t="s">
        <v>537</v>
      </c>
      <c r="I1043" s="1228" t="s">
        <v>538</v>
      </c>
      <c r="J1043" s="1228" t="s">
        <v>537</v>
      </c>
      <c r="K1043" s="1228" t="s">
        <v>538</v>
      </c>
      <c r="L1043" s="831"/>
      <c r="M1043" s="1212" t="s">
        <v>539</v>
      </c>
      <c r="N1043" s="831"/>
      <c r="O1043" s="831"/>
      <c r="P1043" s="831"/>
      <c r="Q1043" s="439"/>
      <c r="R1043" s="44" t="s">
        <v>540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Own meat</v>
      </c>
      <c r="B1044" s="1203">
        <v>1</v>
      </c>
      <c r="C1044" s="875">
        <f>LOOKUP($B1044,$T$820:$T$898,C$820:C$898)</f>
        <v>0</v>
      </c>
      <c r="D1044" s="875">
        <f>LOOKUP($B1044,$T$820:$T$898,M$820:M$898)</f>
        <v>0</v>
      </c>
      <c r="E1044" s="875">
        <f>LOOKUP($B1044,$T$820:$T$898,D$820:D$898)</f>
        <v>0</v>
      </c>
      <c r="F1044" s="875">
        <f>LOOKUP($B1044,$T$820:$T$898,N$820:N$898)</f>
        <v>0</v>
      </c>
      <c r="G1044" s="831"/>
      <c r="H1044" s="1230">
        <f>LOOKUP($B1044,$T$820:$T$898,E$820:E$898)</f>
        <v>5.4040395392278964E-2</v>
      </c>
      <c r="I1044" s="1230">
        <f>LOOKUP($B1044,$T$820:$T$898,O$820:O$898)</f>
        <v>0</v>
      </c>
      <c r="J1044" s="1230">
        <f>LOOKUP($B1044,$T$820:$T$898,F$820:F$898)</f>
        <v>0.10020555728518059</v>
      </c>
      <c r="K1044" s="1230">
        <f>LOOKUP($B1044,$T$820:$T$898,P$820:P$898)</f>
        <v>0</v>
      </c>
      <c r="L1044" s="831"/>
      <c r="M1044" s="1213" t="str">
        <f t="shared" ref="M1044:M1055" si="250">IF(LOOKUP(R1044,R$1071:R$1094,R$1071:R$1094)=R1044,R1044,"")</f>
        <v/>
      </c>
      <c r="N1044" s="831"/>
      <c r="O1044" s="831"/>
      <c r="P1044" s="831"/>
      <c r="Q1044" s="439"/>
      <c r="R1044" s="831" t="str">
        <f t="shared" ref="R1044:R1063" si="251">IF($A1044="","",IF(LOOKUP($B1044,$T$820:$T$898,R$820:R$898)=0,"",LOOKUP($B1044,$T$820:$T$898,R$820:R$898)))</f>
        <v/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52">IF(OR(A1044="",LOOKUP(B1045,$T$820:$T$898,A$820:A$898)=A1044),"",LOOKUP(B1045,$T$820:$T$898,A$820:A$898))</f>
        <v>Maize: kg produced</v>
      </c>
      <c r="B1045" s="1203">
        <v>2</v>
      </c>
      <c r="C1045" s="875">
        <f t="shared" ref="C1045:C1063" si="253">IF($A1045="","",LOOKUP($B1045,$T$820:$T$898,C$820:C$898))</f>
        <v>0</v>
      </c>
      <c r="D1045" s="875">
        <f t="shared" ref="D1045:D1055" si="254">IF($A1045="","",LOOKUP($B1045,$T$820:$T$898,M$820:M$898))</f>
        <v>0</v>
      </c>
      <c r="E1045" s="875">
        <f t="shared" ref="E1045:E1055" si="255">IF($A1045="","",LOOKUP($B1045,$T$820:$T$898,D$820:D$898))</f>
        <v>3.9430479452054794E-2</v>
      </c>
      <c r="F1045" s="875">
        <f t="shared" ref="F1045:F1055" si="256">IF($A1045="","",LOOKUP($B1045,$T$820:$T$898,N$820:N$898))</f>
        <v>0</v>
      </c>
      <c r="G1045" s="831"/>
      <c r="H1045" s="1230">
        <f t="shared" ref="H1045:H1055" si="257">IF($A1045="","",LOOKUP($B1045,$T$820:$T$898,E$820:E$898))</f>
        <v>6.3088767123287662E-2</v>
      </c>
      <c r="I1045" s="1230">
        <f t="shared" ref="I1045:I1055" si="258">IF($A1045="","",LOOKUP($B1045,$T$820:$T$898,O$820:O$898))</f>
        <v>7.8860958904109588E-2</v>
      </c>
      <c r="J1045" s="1230">
        <f t="shared" ref="J1045:J1055" si="259">IF($A1045="","",LOOKUP($B1045,$T$820:$T$898,F$820:F$898))</f>
        <v>0.11829143835616435</v>
      </c>
      <c r="K1045" s="1230">
        <f t="shared" ref="K1045:K1055" si="260">IF($A1045="","",LOOKUP($B1045,$T$820:$T$898,P$820:P$898))</f>
        <v>0.11829143835616435</v>
      </c>
      <c r="L1045" s="831"/>
      <c r="M1045" s="1213">
        <f t="shared" si="250"/>
        <v>10</v>
      </c>
      <c r="N1045" s="831"/>
      <c r="O1045" s="831"/>
      <c r="P1045" s="831"/>
      <c r="Q1045" s="439"/>
      <c r="R1045" s="831">
        <f t="shared" si="251"/>
        <v>10</v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52"/>
        <v>Beans: kg produced</v>
      </c>
      <c r="B1046" s="1203">
        <v>3</v>
      </c>
      <c r="C1046" s="875">
        <f t="shared" si="253"/>
        <v>0</v>
      </c>
      <c r="D1046" s="875">
        <f t="shared" si="254"/>
        <v>0</v>
      </c>
      <c r="E1046" s="875">
        <f t="shared" si="255"/>
        <v>2.9458804483188047E-2</v>
      </c>
      <c r="F1046" s="875">
        <f t="shared" si="256"/>
        <v>0</v>
      </c>
      <c r="G1046" s="831"/>
      <c r="H1046" s="1230">
        <f t="shared" si="257"/>
        <v>6.9964660647571605E-2</v>
      </c>
      <c r="I1046" s="1230">
        <f t="shared" si="258"/>
        <v>-3.314115504358655E-2</v>
      </c>
      <c r="J1046" s="1230">
        <f t="shared" si="259"/>
        <v>0.18411752801992529</v>
      </c>
      <c r="K1046" s="1230">
        <f t="shared" si="260"/>
        <v>-5.5235258405977566E-2</v>
      </c>
      <c r="L1046" s="831"/>
      <c r="M1046" s="1213">
        <f t="shared" si="250"/>
        <v>15</v>
      </c>
      <c r="N1046" s="831"/>
      <c r="O1046" s="831"/>
      <c r="P1046" s="831"/>
      <c r="Q1046" s="439"/>
      <c r="R1046" s="831">
        <f t="shared" si="251"/>
        <v>15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52"/>
        <v>Other root crops: no. local meas( Potatoes)</v>
      </c>
      <c r="B1047" s="1203">
        <v>4</v>
      </c>
      <c r="C1047" s="875">
        <f t="shared" si="253"/>
        <v>0</v>
      </c>
      <c r="D1047" s="875">
        <f t="shared" si="254"/>
        <v>0</v>
      </c>
      <c r="E1047" s="875">
        <f t="shared" si="255"/>
        <v>4.0732669157326686E-2</v>
      </c>
      <c r="F1047" s="875">
        <f t="shared" si="256"/>
        <v>0</v>
      </c>
      <c r="G1047" s="831"/>
      <c r="H1047" s="1230">
        <f t="shared" si="257"/>
        <v>6.354296388542964E-2</v>
      </c>
      <c r="I1047" s="1230">
        <f t="shared" si="258"/>
        <v>1.6293067662930677E-3</v>
      </c>
      <c r="J1047" s="1230">
        <f t="shared" si="259"/>
        <v>5.8003320880033203E-2</v>
      </c>
      <c r="K1047" s="1230">
        <f t="shared" si="260"/>
        <v>3.2586135325861493E-3</v>
      </c>
      <c r="L1047" s="831"/>
      <c r="M1047" s="1213">
        <f t="shared" si="250"/>
        <v>22</v>
      </c>
      <c r="N1047" s="831"/>
      <c r="O1047" s="831"/>
      <c r="P1047" s="831"/>
      <c r="Q1047" s="439"/>
      <c r="R1047" s="831">
        <f t="shared" si="251"/>
        <v>22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52"/>
        <v>WILD FOODS -- see worksheet Data 3</v>
      </c>
      <c r="B1048" s="1203">
        <v>5</v>
      </c>
      <c r="C1048" s="875">
        <f t="shared" si="253"/>
        <v>0</v>
      </c>
      <c r="D1048" s="875">
        <f t="shared" si="254"/>
        <v>0.03</v>
      </c>
      <c r="E1048" s="875">
        <f t="shared" si="255"/>
        <v>0</v>
      </c>
      <c r="F1048" s="875">
        <f t="shared" si="256"/>
        <v>0.05</v>
      </c>
      <c r="G1048" s="831"/>
      <c r="H1048" s="1230">
        <f t="shared" si="257"/>
        <v>0</v>
      </c>
      <c r="I1048" s="1230">
        <f t="shared" si="258"/>
        <v>0</v>
      </c>
      <c r="J1048" s="1230">
        <f t="shared" si="259"/>
        <v>0</v>
      </c>
      <c r="K1048" s="1230">
        <f t="shared" si="260"/>
        <v>0</v>
      </c>
      <c r="L1048" s="831"/>
      <c r="M1048" s="1213">
        <f t="shared" si="250"/>
        <v>29</v>
      </c>
      <c r="N1048" s="831"/>
      <c r="O1048" s="831"/>
      <c r="P1048" s="831"/>
      <c r="Q1048" s="439"/>
      <c r="R1048" s="831">
        <f t="shared" si="251"/>
        <v>29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52"/>
        <v>Labour: Planting</v>
      </c>
      <c r="B1049" s="1203">
        <v>6</v>
      </c>
      <c r="C1049" s="875">
        <f t="shared" si="253"/>
        <v>0</v>
      </c>
      <c r="D1049" s="875">
        <f t="shared" si="254"/>
        <v>0</v>
      </c>
      <c r="E1049" s="875">
        <f t="shared" si="255"/>
        <v>0</v>
      </c>
      <c r="F1049" s="875">
        <f t="shared" si="256"/>
        <v>0</v>
      </c>
      <c r="G1049" s="831"/>
      <c r="H1049" s="1230">
        <f t="shared" si="257"/>
        <v>3.1544383561643831E-2</v>
      </c>
      <c r="I1049" s="1230">
        <f t="shared" si="258"/>
        <v>0</v>
      </c>
      <c r="J1049" s="1230">
        <f t="shared" si="259"/>
        <v>0</v>
      </c>
      <c r="K1049" s="1230">
        <f t="shared" si="260"/>
        <v>0</v>
      </c>
      <c r="L1049" s="831"/>
      <c r="M1049" s="1213" t="str">
        <f t="shared" si="250"/>
        <v/>
      </c>
      <c r="N1049" s="831"/>
      <c r="O1049" s="831"/>
      <c r="P1049" s="831"/>
      <c r="Q1049" s="439"/>
      <c r="R1049" s="831" t="str">
        <f t="shared" si="251"/>
        <v/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52"/>
        <v>Labour: Weeding</v>
      </c>
      <c r="B1050" s="1203">
        <v>7</v>
      </c>
      <c r="C1050" s="875">
        <f t="shared" si="253"/>
        <v>0</v>
      </c>
      <c r="D1050" s="875">
        <f t="shared" si="254"/>
        <v>0</v>
      </c>
      <c r="E1050" s="875">
        <f t="shared" si="255"/>
        <v>0</v>
      </c>
      <c r="F1050" s="875">
        <f t="shared" si="256"/>
        <v>0</v>
      </c>
      <c r="G1050" s="831"/>
      <c r="H1050" s="1230">
        <f t="shared" si="257"/>
        <v>2.1292458904109589E-2</v>
      </c>
      <c r="I1050" s="1230">
        <f t="shared" si="258"/>
        <v>0</v>
      </c>
      <c r="J1050" s="1230">
        <f t="shared" si="259"/>
        <v>0</v>
      </c>
      <c r="K1050" s="1230">
        <f t="shared" si="260"/>
        <v>0</v>
      </c>
      <c r="L1050" s="831"/>
      <c r="M1050" s="1213" t="str">
        <f t="shared" si="250"/>
        <v/>
      </c>
      <c r="N1050" s="831"/>
      <c r="O1050" s="831"/>
      <c r="P1050" s="831"/>
      <c r="Q1050" s="439"/>
      <c r="R1050" s="831" t="str">
        <f t="shared" si="251"/>
        <v/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52"/>
        <v/>
      </c>
      <c r="B1051" s="1203">
        <v>8</v>
      </c>
      <c r="C1051" s="875" t="str">
        <f t="shared" si="253"/>
        <v/>
      </c>
      <c r="D1051" s="875" t="str">
        <f t="shared" si="254"/>
        <v/>
      </c>
      <c r="E1051" s="875" t="str">
        <f t="shared" si="255"/>
        <v/>
      </c>
      <c r="F1051" s="875" t="str">
        <f t="shared" si="256"/>
        <v/>
      </c>
      <c r="G1051" s="831"/>
      <c r="H1051" s="1230" t="str">
        <f t="shared" si="257"/>
        <v/>
      </c>
      <c r="I1051" s="1230" t="str">
        <f t="shared" si="258"/>
        <v/>
      </c>
      <c r="J1051" s="1230" t="str">
        <f t="shared" si="259"/>
        <v/>
      </c>
      <c r="K1051" s="1230" t="str">
        <f t="shared" si="260"/>
        <v/>
      </c>
      <c r="L1051" s="831"/>
      <c r="M1051" s="1213" t="str">
        <f t="shared" si="250"/>
        <v/>
      </c>
      <c r="N1051" s="831"/>
      <c r="O1051" s="831"/>
      <c r="P1051" s="831"/>
      <c r="Q1051" s="439"/>
      <c r="R1051" s="831" t="str">
        <f t="shared" si="251"/>
        <v/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52"/>
        <v/>
      </c>
      <c r="B1052" s="1203">
        <v>9</v>
      </c>
      <c r="C1052" s="875" t="str">
        <f t="shared" si="253"/>
        <v/>
      </c>
      <c r="D1052" s="875" t="str">
        <f t="shared" si="254"/>
        <v/>
      </c>
      <c r="E1052" s="875" t="str">
        <f t="shared" si="255"/>
        <v/>
      </c>
      <c r="F1052" s="875" t="str">
        <f t="shared" si="256"/>
        <v/>
      </c>
      <c r="G1052" s="1203"/>
      <c r="H1052" s="1230" t="str">
        <f t="shared" si="257"/>
        <v/>
      </c>
      <c r="I1052" s="1230" t="str">
        <f t="shared" si="258"/>
        <v/>
      </c>
      <c r="J1052" s="1230" t="str">
        <f t="shared" si="259"/>
        <v/>
      </c>
      <c r="K1052" s="1230" t="str">
        <f t="shared" si="260"/>
        <v/>
      </c>
      <c r="L1052" s="831"/>
      <c r="M1052" s="1213" t="str">
        <f t="shared" si="250"/>
        <v/>
      </c>
      <c r="N1052" s="831"/>
      <c r="O1052" s="831"/>
      <c r="P1052" s="831"/>
      <c r="Q1052" s="439"/>
      <c r="R1052" s="831" t="str">
        <f t="shared" si="251"/>
        <v/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52"/>
        <v/>
      </c>
      <c r="B1053" s="1203">
        <v>10</v>
      </c>
      <c r="C1053" s="875" t="str">
        <f t="shared" si="253"/>
        <v/>
      </c>
      <c r="D1053" s="875" t="str">
        <f t="shared" si="254"/>
        <v/>
      </c>
      <c r="E1053" s="875" t="str">
        <f t="shared" si="255"/>
        <v/>
      </c>
      <c r="F1053" s="875" t="str">
        <f t="shared" si="256"/>
        <v/>
      </c>
      <c r="G1053" s="831"/>
      <c r="H1053" s="1230" t="str">
        <f t="shared" si="257"/>
        <v/>
      </c>
      <c r="I1053" s="1230" t="str">
        <f t="shared" si="258"/>
        <v/>
      </c>
      <c r="J1053" s="1230" t="str">
        <f t="shared" si="259"/>
        <v/>
      </c>
      <c r="K1053" s="1230" t="str">
        <f t="shared" si="260"/>
        <v/>
      </c>
      <c r="L1053" s="831"/>
      <c r="M1053" s="1213" t="str">
        <f t="shared" si="250"/>
        <v/>
      </c>
      <c r="N1053" s="831"/>
      <c r="O1053" s="831"/>
      <c r="P1053" s="831"/>
      <c r="Q1053" s="439"/>
      <c r="R1053" s="831" t="str">
        <f t="shared" si="251"/>
        <v/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52"/>
        <v/>
      </c>
      <c r="B1054" s="1203">
        <v>11</v>
      </c>
      <c r="C1054" s="875" t="str">
        <f t="shared" si="253"/>
        <v/>
      </c>
      <c r="D1054" s="875" t="str">
        <f t="shared" si="254"/>
        <v/>
      </c>
      <c r="E1054" s="875" t="str">
        <f t="shared" si="255"/>
        <v/>
      </c>
      <c r="F1054" s="875" t="str">
        <f t="shared" si="256"/>
        <v/>
      </c>
      <c r="G1054" s="831"/>
      <c r="H1054" s="1230" t="str">
        <f t="shared" si="257"/>
        <v/>
      </c>
      <c r="I1054" s="1230" t="str">
        <f t="shared" si="258"/>
        <v/>
      </c>
      <c r="J1054" s="1230" t="str">
        <f t="shared" si="259"/>
        <v/>
      </c>
      <c r="K1054" s="1230" t="str">
        <f t="shared" si="260"/>
        <v/>
      </c>
      <c r="L1054" s="831"/>
      <c r="M1054" s="1213" t="str">
        <f t="shared" si="250"/>
        <v/>
      </c>
      <c r="N1054" s="831"/>
      <c r="O1054" s="831"/>
      <c r="P1054" s="831"/>
      <c r="Q1054" s="439"/>
      <c r="R1054" s="831" t="str">
        <f t="shared" si="251"/>
        <v/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52"/>
        <v/>
      </c>
      <c r="B1055" s="1203">
        <v>12</v>
      </c>
      <c r="C1055" s="875" t="str">
        <f t="shared" si="253"/>
        <v/>
      </c>
      <c r="D1055" s="875" t="str">
        <f t="shared" si="254"/>
        <v/>
      </c>
      <c r="E1055" s="875" t="str">
        <f t="shared" si="255"/>
        <v/>
      </c>
      <c r="F1055" s="875" t="str">
        <f t="shared" si="256"/>
        <v/>
      </c>
      <c r="G1055" s="831"/>
      <c r="H1055" s="1230" t="str">
        <f t="shared" si="257"/>
        <v/>
      </c>
      <c r="I1055" s="1230" t="str">
        <f t="shared" si="258"/>
        <v/>
      </c>
      <c r="J1055" s="1230" t="str">
        <f t="shared" si="259"/>
        <v/>
      </c>
      <c r="K1055" s="1230" t="str">
        <f t="shared" si="260"/>
        <v/>
      </c>
      <c r="L1055" s="831"/>
      <c r="M1055" s="1213" t="str">
        <f t="shared" si="250"/>
        <v/>
      </c>
      <c r="N1055" s="831"/>
      <c r="O1055" s="831"/>
      <c r="P1055" s="831"/>
      <c r="Q1055" s="439"/>
      <c r="R1055" s="831" t="str">
        <f t="shared" si="251"/>
        <v/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61">IF(OR(A1055="",LOOKUP(B1056,$T$820:$T$898,A$820:A$898)=A1055),"",LOOKUP(B1056,$T$820:$T$898,A$820:A$898))</f>
        <v/>
      </c>
      <c r="B1056" s="1203">
        <v>13</v>
      </c>
      <c r="C1056" s="875" t="str">
        <f t="shared" si="253"/>
        <v/>
      </c>
      <c r="D1056" s="875" t="str">
        <f t="shared" ref="D1056:D1063" si="262">IF($A1056="","",LOOKUP($B1056,$T$820:$T$898,M$820:M$898))</f>
        <v/>
      </c>
      <c r="E1056" s="875" t="str">
        <f t="shared" ref="E1056:E1063" si="263">IF($A1056="","",LOOKUP($B1056,$T$820:$T$898,D$820:D$898))</f>
        <v/>
      </c>
      <c r="F1056" s="875" t="str">
        <f t="shared" ref="F1056:F1063" si="264">IF($A1056="","",LOOKUP($B1056,$T$820:$T$898,N$820:N$898))</f>
        <v/>
      </c>
      <c r="G1056" s="831"/>
      <c r="H1056" s="1230" t="str">
        <f t="shared" ref="H1056:H1063" si="265">IF($A1056="","",LOOKUP($B1056,$T$820:$T$898,E$820:E$898))</f>
        <v/>
      </c>
      <c r="I1056" s="1230" t="str">
        <f t="shared" ref="I1056:I1063" si="266">IF($A1056="","",LOOKUP($B1056,$T$820:$T$898,O$820:O$898))</f>
        <v/>
      </c>
      <c r="J1056" s="1230" t="str">
        <f t="shared" ref="J1056:J1063" si="267">IF($A1056="","",LOOKUP($B1056,$T$820:$T$898,F$820:F$898))</f>
        <v/>
      </c>
      <c r="K1056" s="1230" t="str">
        <f t="shared" ref="K1056:K1063" si="268">IF($A1056="","",LOOKUP($B1056,$T$820:$T$898,P$820:P$898))</f>
        <v/>
      </c>
      <c r="L1056" s="831"/>
      <c r="M1056" s="1213" t="str">
        <f t="shared" ref="M1056:M1063" si="269">IF(LOOKUP(R1056,R$1071:R$1094,R$1071:R$1094)=R1056,R1056,"")</f>
        <v/>
      </c>
      <c r="N1056" s="831"/>
      <c r="O1056" s="831"/>
      <c r="P1056" s="831"/>
      <c r="Q1056" s="439"/>
      <c r="R1056" s="831" t="str">
        <f t="shared" si="251"/>
        <v/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61"/>
        <v/>
      </c>
      <c r="B1057" s="1203">
        <v>14</v>
      </c>
      <c r="C1057" s="875" t="str">
        <f t="shared" si="253"/>
        <v/>
      </c>
      <c r="D1057" s="875" t="str">
        <f t="shared" si="262"/>
        <v/>
      </c>
      <c r="E1057" s="875" t="str">
        <f t="shared" si="263"/>
        <v/>
      </c>
      <c r="F1057" s="875" t="str">
        <f t="shared" si="264"/>
        <v/>
      </c>
      <c r="G1057" s="831"/>
      <c r="H1057" s="1230" t="str">
        <f t="shared" si="265"/>
        <v/>
      </c>
      <c r="I1057" s="1230" t="str">
        <f t="shared" si="266"/>
        <v/>
      </c>
      <c r="J1057" s="1230" t="str">
        <f t="shared" si="267"/>
        <v/>
      </c>
      <c r="K1057" s="1230" t="str">
        <f t="shared" si="268"/>
        <v/>
      </c>
      <c r="L1057" s="831"/>
      <c r="M1057" s="1213" t="str">
        <f t="shared" si="269"/>
        <v/>
      </c>
      <c r="N1057" s="831"/>
      <c r="O1057" s="831"/>
      <c r="P1057" s="831"/>
      <c r="Q1057" s="439"/>
      <c r="R1057" s="831" t="str">
        <f t="shared" si="251"/>
        <v/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61"/>
        <v/>
      </c>
      <c r="B1058" s="1203">
        <v>15</v>
      </c>
      <c r="C1058" s="875" t="str">
        <f t="shared" si="253"/>
        <v/>
      </c>
      <c r="D1058" s="875" t="str">
        <f t="shared" si="262"/>
        <v/>
      </c>
      <c r="E1058" s="875" t="str">
        <f t="shared" si="263"/>
        <v/>
      </c>
      <c r="F1058" s="875" t="str">
        <f t="shared" si="264"/>
        <v/>
      </c>
      <c r="G1058" s="831"/>
      <c r="H1058" s="1230" t="str">
        <f t="shared" si="265"/>
        <v/>
      </c>
      <c r="I1058" s="1230" t="str">
        <f t="shared" si="266"/>
        <v/>
      </c>
      <c r="J1058" s="1230" t="str">
        <f t="shared" si="267"/>
        <v/>
      </c>
      <c r="K1058" s="1230" t="str">
        <f t="shared" si="268"/>
        <v/>
      </c>
      <c r="L1058" s="831"/>
      <c r="M1058" s="1213" t="str">
        <f t="shared" si="269"/>
        <v/>
      </c>
      <c r="N1058" s="831"/>
      <c r="O1058" s="831"/>
      <c r="P1058" s="831"/>
      <c r="Q1058" s="439"/>
      <c r="R1058" s="831" t="str">
        <f t="shared" si="251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61"/>
        <v/>
      </c>
      <c r="B1059" s="1203">
        <v>16</v>
      </c>
      <c r="C1059" s="875" t="str">
        <f t="shared" si="253"/>
        <v/>
      </c>
      <c r="D1059" s="875" t="str">
        <f t="shared" si="262"/>
        <v/>
      </c>
      <c r="E1059" s="875" t="str">
        <f t="shared" si="263"/>
        <v/>
      </c>
      <c r="F1059" s="875" t="str">
        <f t="shared" si="264"/>
        <v/>
      </c>
      <c r="G1059" s="831"/>
      <c r="H1059" s="1230" t="str">
        <f t="shared" si="265"/>
        <v/>
      </c>
      <c r="I1059" s="1230" t="str">
        <f t="shared" si="266"/>
        <v/>
      </c>
      <c r="J1059" s="1230" t="str">
        <f t="shared" si="267"/>
        <v/>
      </c>
      <c r="K1059" s="1230" t="str">
        <f t="shared" si="268"/>
        <v/>
      </c>
      <c r="L1059" s="831"/>
      <c r="M1059" s="1213" t="str">
        <f t="shared" si="269"/>
        <v/>
      </c>
      <c r="N1059" s="831"/>
      <c r="O1059" s="831"/>
      <c r="P1059" s="831"/>
      <c r="Q1059" s="439"/>
      <c r="R1059" s="831" t="str">
        <f t="shared" si="251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61"/>
        <v/>
      </c>
      <c r="B1060" s="1203">
        <v>17</v>
      </c>
      <c r="C1060" s="875" t="str">
        <f t="shared" si="253"/>
        <v/>
      </c>
      <c r="D1060" s="875" t="str">
        <f t="shared" si="262"/>
        <v/>
      </c>
      <c r="E1060" s="875" t="str">
        <f t="shared" si="263"/>
        <v/>
      </c>
      <c r="F1060" s="875" t="str">
        <f t="shared" si="264"/>
        <v/>
      </c>
      <c r="G1060" s="831"/>
      <c r="H1060" s="1230" t="str">
        <f t="shared" si="265"/>
        <v/>
      </c>
      <c r="I1060" s="1230" t="str">
        <f t="shared" si="266"/>
        <v/>
      </c>
      <c r="J1060" s="1230" t="str">
        <f t="shared" si="267"/>
        <v/>
      </c>
      <c r="K1060" s="1230" t="str">
        <f t="shared" si="268"/>
        <v/>
      </c>
      <c r="L1060" s="831"/>
      <c r="M1060" s="1213" t="str">
        <f t="shared" si="269"/>
        <v/>
      </c>
      <c r="N1060" s="831"/>
      <c r="O1060" s="831"/>
      <c r="P1060" s="831"/>
      <c r="Q1060" s="439"/>
      <c r="R1060" s="831" t="str">
        <f t="shared" si="251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61"/>
        <v/>
      </c>
      <c r="B1061" s="1203">
        <v>18</v>
      </c>
      <c r="C1061" s="875" t="str">
        <f t="shared" si="253"/>
        <v/>
      </c>
      <c r="D1061" s="875" t="str">
        <f t="shared" si="262"/>
        <v/>
      </c>
      <c r="E1061" s="875" t="str">
        <f t="shared" si="263"/>
        <v/>
      </c>
      <c r="F1061" s="875" t="str">
        <f t="shared" si="264"/>
        <v/>
      </c>
      <c r="G1061" s="831"/>
      <c r="H1061" s="1230" t="str">
        <f t="shared" si="265"/>
        <v/>
      </c>
      <c r="I1061" s="1230" t="str">
        <f t="shared" si="266"/>
        <v/>
      </c>
      <c r="J1061" s="1230" t="str">
        <f t="shared" si="267"/>
        <v/>
      </c>
      <c r="K1061" s="1230" t="str">
        <f t="shared" si="268"/>
        <v/>
      </c>
      <c r="L1061" s="831"/>
      <c r="M1061" s="1213" t="str">
        <f t="shared" si="269"/>
        <v/>
      </c>
      <c r="N1061" s="831"/>
      <c r="O1061" s="831"/>
      <c r="P1061" s="831"/>
      <c r="Q1061" s="439"/>
      <c r="R1061" s="831" t="str">
        <f t="shared" si="251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61"/>
        <v/>
      </c>
      <c r="B1062" s="1203">
        <v>19</v>
      </c>
      <c r="C1062" s="875" t="str">
        <f t="shared" si="253"/>
        <v/>
      </c>
      <c r="D1062" s="875" t="str">
        <f t="shared" si="262"/>
        <v/>
      </c>
      <c r="E1062" s="875" t="str">
        <f t="shared" si="263"/>
        <v/>
      </c>
      <c r="F1062" s="875" t="str">
        <f t="shared" si="264"/>
        <v/>
      </c>
      <c r="G1062" s="831"/>
      <c r="H1062" s="1230" t="str">
        <f t="shared" si="265"/>
        <v/>
      </c>
      <c r="I1062" s="1230" t="str">
        <f t="shared" si="266"/>
        <v/>
      </c>
      <c r="J1062" s="1230" t="str">
        <f t="shared" si="267"/>
        <v/>
      </c>
      <c r="K1062" s="1230" t="str">
        <f t="shared" si="268"/>
        <v/>
      </c>
      <c r="L1062" s="831"/>
      <c r="M1062" s="1213" t="str">
        <f t="shared" si="269"/>
        <v/>
      </c>
      <c r="N1062" s="831"/>
      <c r="O1062" s="831"/>
      <c r="P1062" s="831"/>
      <c r="Q1062" s="439"/>
      <c r="R1062" s="831" t="str">
        <f t="shared" si="251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61"/>
        <v/>
      </c>
      <c r="B1063" s="1203">
        <v>20</v>
      </c>
      <c r="C1063" s="875" t="str">
        <f t="shared" si="253"/>
        <v/>
      </c>
      <c r="D1063" s="875" t="str">
        <f t="shared" si="262"/>
        <v/>
      </c>
      <c r="E1063" s="875" t="str">
        <f t="shared" si="263"/>
        <v/>
      </c>
      <c r="F1063" s="875" t="str">
        <f t="shared" si="264"/>
        <v/>
      </c>
      <c r="G1063" s="831"/>
      <c r="H1063" s="1230" t="str">
        <f t="shared" si="265"/>
        <v/>
      </c>
      <c r="I1063" s="1230" t="str">
        <f t="shared" si="266"/>
        <v/>
      </c>
      <c r="J1063" s="1230" t="str">
        <f t="shared" si="267"/>
        <v/>
      </c>
      <c r="K1063" s="1230" t="str">
        <f t="shared" si="268"/>
        <v/>
      </c>
      <c r="L1063" s="831"/>
      <c r="M1063" s="1213" t="str">
        <f t="shared" si="269"/>
        <v/>
      </c>
      <c r="N1063" s="831"/>
      <c r="O1063" s="831"/>
      <c r="P1063" s="831"/>
      <c r="Q1063" s="439"/>
      <c r="R1063" s="831" t="str">
        <f t="shared" si="251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541</v>
      </c>
      <c r="B1064" s="1203"/>
      <c r="C1064" s="875">
        <f>SUM(C889:C895)</f>
        <v>0</v>
      </c>
      <c r="D1064" s="875">
        <f>SUM(M889:M895)</f>
        <v>0</v>
      </c>
      <c r="E1064" s="875">
        <f>SUM(D889:D895)</f>
        <v>0.11904761904761904</v>
      </c>
      <c r="F1064" s="875">
        <f>SUM(N889:N895)</f>
        <v>0</v>
      </c>
      <c r="G1064" s="831"/>
      <c r="H1064" s="875">
        <f>SUM(E889:E895)</f>
        <v>0.11904761904761904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9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737</v>
      </c>
      <c r="B1065" s="1203"/>
      <c r="C1065" s="875">
        <f>SUM(C887)</f>
        <v>0</v>
      </c>
      <c r="D1065" s="875">
        <f>SUM(M887)</f>
        <v>0</v>
      </c>
      <c r="E1065" s="875">
        <f>SUM(D887)</f>
        <v>0</v>
      </c>
      <c r="F1065" s="875">
        <f>SUM(N887)</f>
        <v>0</v>
      </c>
      <c r="G1065" s="831"/>
      <c r="H1065" s="875">
        <f>SUM(E887)</f>
        <v>1.8116438356164381E-2</v>
      </c>
      <c r="I1065" s="875">
        <f>SUM(O887)</f>
        <v>-1.8116438356164381E-2</v>
      </c>
      <c r="J1065" s="875">
        <f>SUM(F887)</f>
        <v>0.23487596513075962</v>
      </c>
      <c r="K1065" s="875">
        <f>SUM(P887)</f>
        <v>-0.23487596513075962</v>
      </c>
      <c r="L1065" s="831"/>
      <c r="M1065" s="831"/>
      <c r="N1065" s="831"/>
      <c r="O1065" s="831"/>
      <c r="P1065" s="831"/>
      <c r="Q1065" s="439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738</v>
      </c>
      <c r="B1066" s="1203"/>
      <c r="C1066" s="875">
        <f>SUM(C880,C883,C885:C886)</f>
        <v>0</v>
      </c>
      <c r="D1066" s="875">
        <f>SUM(M880,M883,M885:M886)</f>
        <v>0</v>
      </c>
      <c r="E1066" s="875">
        <f>SUM(D880,D883,D885:D886)</f>
        <v>0.11275161892901618</v>
      </c>
      <c r="F1066" s="875">
        <f>SUM(N880,N883,N885:N886)</f>
        <v>-0.11275161892901618</v>
      </c>
      <c r="G1066" s="831"/>
      <c r="H1066" s="875">
        <f>SUM(E880,E883,E885:E886)</f>
        <v>9.0201295143212942E-2</v>
      </c>
      <c r="I1066" s="875">
        <f>SUM(O880,O883,O885:O886)</f>
        <v>-9.0201295143212942E-2</v>
      </c>
      <c r="J1066" s="875">
        <f>SUM(F880,F883,F885:F886)</f>
        <v>9.0777001867995005E-2</v>
      </c>
      <c r="K1066" s="875">
        <f>SUM(P880,P883,P885:P886)</f>
        <v>-9.0777001867995005E-2</v>
      </c>
      <c r="L1066" s="831"/>
      <c r="M1066" s="831"/>
      <c r="N1066" s="831"/>
      <c r="O1066" s="831"/>
      <c r="P1066" s="831"/>
      <c r="Q1066" s="439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739</v>
      </c>
      <c r="B1067" s="1203"/>
      <c r="C1067" s="875">
        <f>SUM(C861:C879,C881:C882,C884)</f>
        <v>0</v>
      </c>
      <c r="D1067" s="875">
        <f>SUM(M861:M879,M881:M882,M884)</f>
        <v>0</v>
      </c>
      <c r="E1067" s="875">
        <f>SUM(D861:D879,D881:D882,D884)</f>
        <v>0.36641017434620177</v>
      </c>
      <c r="F1067" s="875">
        <f>SUM(N861:N879,N881:N882,N884)</f>
        <v>0.12033694058589776</v>
      </c>
      <c r="G1067" s="831"/>
      <c r="H1067" s="875">
        <f>SUM(E861:E879,E881:E882,E884)</f>
        <v>0.5036647404732254</v>
      </c>
      <c r="I1067" s="875">
        <f>SUM(O861:O879,O881:O882,O884)</f>
        <v>-1.6917625541125844E-2</v>
      </c>
      <c r="J1067" s="875">
        <f>SUM(F861:F879,F881:F882,F884)</f>
        <v>0.65738324557907835</v>
      </c>
      <c r="K1067" s="875">
        <f>SUM(P861:P879,P881:P882,P884)</f>
        <v>-0.17063613064697883</v>
      </c>
      <c r="L1067" s="831"/>
      <c r="M1067" s="831"/>
      <c r="N1067" s="831"/>
      <c r="O1067" s="831"/>
      <c r="P1067" s="831"/>
      <c r="Q1067" s="439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542</v>
      </c>
      <c r="B1068" s="1203"/>
      <c r="C1068" s="875">
        <f>SUM(C859:C860)</f>
        <v>0</v>
      </c>
      <c r="D1068" s="1232">
        <f>SUM(M859:M860)</f>
        <v>0</v>
      </c>
      <c r="E1068" s="875">
        <f>SUM(D859:D860)</f>
        <v>0.56649541718555407</v>
      </c>
      <c r="F1068" s="1232">
        <f>SUM(N859:N860)</f>
        <v>0</v>
      </c>
      <c r="G1068" s="831"/>
      <c r="H1068" s="875">
        <f>SUM(E859:E860)</f>
        <v>0.33056428393524284</v>
      </c>
      <c r="I1068" s="1232">
        <f>SUM(O859:O860)</f>
        <v>0</v>
      </c>
      <c r="J1068" s="875">
        <f>SUM(F859:F860)</f>
        <v>0.33056428393524284</v>
      </c>
      <c r="K1068" s="1232">
        <f>SUM(P859:P860)</f>
        <v>0</v>
      </c>
      <c r="L1068" s="831"/>
      <c r="M1068" s="831"/>
      <c r="N1068" s="831"/>
      <c r="O1068" s="831"/>
      <c r="P1068" s="831"/>
      <c r="Q1068" s="439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74</v>
      </c>
      <c r="B1069" s="1203"/>
      <c r="C1069" s="875">
        <f>SUM(C1044:C1068)</f>
        <v>0</v>
      </c>
      <c r="D1069" s="875">
        <f>SUM(D1044:D1068)</f>
        <v>0.03</v>
      </c>
      <c r="E1069" s="875">
        <f>SUM(E1044:E1068)</f>
        <v>1.2743267826009606</v>
      </c>
      <c r="F1069" s="875">
        <f>SUM(F1044:F1068)</f>
        <v>5.7585321656881586E-2</v>
      </c>
      <c r="G1069" s="1234"/>
      <c r="H1069" s="1230">
        <f>SUM(H1044:H1068)</f>
        <v>1.365068006469786</v>
      </c>
      <c r="I1069" s="1230">
        <f>SUM(I1044:I1068)</f>
        <v>-7.7886248413687062E-2</v>
      </c>
      <c r="J1069" s="1230">
        <f>SUM(J1044:J1068)</f>
        <v>1.7742183410543793</v>
      </c>
      <c r="K1069" s="1230">
        <f>SUM(K1044:K1068)</f>
        <v>-0.42997430416296045</v>
      </c>
      <c r="L1069" s="831"/>
      <c r="M1069" s="831"/>
      <c r="N1069" s="831"/>
      <c r="O1069" s="831"/>
      <c r="P1069" s="831"/>
      <c r="Q1069" s="439"/>
      <c r="R1069" s="831"/>
      <c r="S1069" s="46"/>
      <c r="T1069" s="46"/>
      <c r="U1069" s="1051">
        <v>1069</v>
      </c>
      <c r="V1069" s="46"/>
    </row>
    <row r="1070" spans="1:22" ht="15.75" customHeight="1">
      <c r="A1070" s="467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9"/>
      <c r="R1070" s="831" t="s">
        <v>539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539</v>
      </c>
      <c r="N1071" s="831"/>
      <c r="O1071" s="831"/>
      <c r="P1071" s="831"/>
      <c r="Q1071" s="439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70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0</v>
      </c>
      <c r="D1072" s="1106">
        <f>LOOKUP($B1072,$T$904:$T$983,M$904:M$983)</f>
        <v>0</v>
      </c>
      <c r="E1072" s="1106">
        <f>LOOKUP($B1072,$T$904:$T$983,D$904:D$983)</f>
        <v>0</v>
      </c>
      <c r="F1072" s="1106">
        <f>LOOKUP($B1072,$T$904:$T$983,N$904:N$983)</f>
        <v>0</v>
      </c>
      <c r="G1072" s="831"/>
      <c r="H1072" s="1213">
        <f>LOOKUP($B1072,$T$904:$T$983,E$904:E$983)</f>
        <v>3000</v>
      </c>
      <c r="I1072" s="1213">
        <f>LOOKUP($B1072,$T$904:$T$983,O$904:O$983)</f>
        <v>0</v>
      </c>
      <c r="J1072" s="1213">
        <f>LOOKUP($B1072,$T$904:$T$983,F$904:F$983)</f>
        <v>18000</v>
      </c>
      <c r="K1072" s="1213">
        <f>LOOKUP($B1072,$T$904:$T$983,P$904:P$983)</f>
        <v>0</v>
      </c>
      <c r="L1072" s="831"/>
      <c r="M1072" s="995" t="str">
        <f t="shared" ref="M1072:M1094" si="271">IF(LOOKUP(R1072,R$1044:R$1065,R$1044:R$1065)=R1072,R1072,"")</f>
        <v/>
      </c>
      <c r="N1072" s="831"/>
      <c r="O1072" s="831"/>
      <c r="P1072" s="831"/>
      <c r="Q1072" s="439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70"/>
        <v>Goat sales - local: no. sold</v>
      </c>
      <c r="B1073" s="1203">
        <v>2</v>
      </c>
      <c r="C1073" s="1106">
        <f t="shared" ref="C1073:C1099" si="272">IF($A1073="","",LOOKUP($B1073,$T$904:$T$983,C$904:C$983))</f>
        <v>0</v>
      </c>
      <c r="D1073" s="1106">
        <f t="shared" ref="D1073:D1094" si="273">IF($A1073="","",LOOKUP($B1073,$T$904:$T$983,M$904:M$983))</f>
        <v>0</v>
      </c>
      <c r="E1073" s="1106">
        <f t="shared" ref="E1073:E1094" si="274">IF($A1073="","",LOOKUP($B1073,$T$904:$T$983,D$904:D$983))</f>
        <v>0</v>
      </c>
      <c r="F1073" s="1106">
        <f t="shared" ref="F1073:F1094" si="275">IF($A1073="","",LOOKUP($B1073,$T$904:$T$983,N$904:N$983))</f>
        <v>0</v>
      </c>
      <c r="G1073" s="831"/>
      <c r="H1073" s="1213">
        <f t="shared" ref="H1073:H1094" si="276">IF($A1073="","",LOOKUP($B1073,$T$904:$T$983,E$904:E$983))</f>
        <v>4000</v>
      </c>
      <c r="I1073" s="1213">
        <f t="shared" ref="I1073:I1094" si="277">IF($A1073="","",LOOKUP($B1073,$T$904:$T$983,O$904:O$983))</f>
        <v>1500</v>
      </c>
      <c r="J1073" s="1213">
        <f t="shared" ref="J1073:J1094" si="278">IF($A1073="","",LOOKUP($B1073,$T$904:$T$983,F$904:F$983))</f>
        <v>2400</v>
      </c>
      <c r="K1073" s="1213">
        <f t="shared" ref="K1073:K1094" si="279">IF($A1073="","",LOOKUP($B1073,$T$904:$T$983,P$904:P$983))</f>
        <v>1200</v>
      </c>
      <c r="L1073" s="831"/>
      <c r="M1073" s="995" t="str">
        <f t="shared" si="271"/>
        <v/>
      </c>
      <c r="N1073" s="831"/>
      <c r="O1073" s="831"/>
      <c r="P1073" s="831"/>
      <c r="Q1073" s="439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70"/>
        <v>Sheep sales - local: no. sold</v>
      </c>
      <c r="B1074" s="1203">
        <v>3</v>
      </c>
      <c r="C1074" s="1106">
        <f t="shared" si="272"/>
        <v>0</v>
      </c>
      <c r="D1074" s="1106">
        <f t="shared" si="273"/>
        <v>0</v>
      </c>
      <c r="E1074" s="1106">
        <f t="shared" si="274"/>
        <v>0</v>
      </c>
      <c r="F1074" s="1106">
        <f t="shared" si="275"/>
        <v>0</v>
      </c>
      <c r="G1074" s="831"/>
      <c r="H1074" s="1213">
        <f t="shared" si="276"/>
        <v>0</v>
      </c>
      <c r="I1074" s="1213">
        <f t="shared" si="277"/>
        <v>0</v>
      </c>
      <c r="J1074" s="1213">
        <f t="shared" si="278"/>
        <v>1200</v>
      </c>
      <c r="K1074" s="1213">
        <f t="shared" si="279"/>
        <v>0</v>
      </c>
      <c r="L1074" s="831"/>
      <c r="M1074" s="995" t="str">
        <f t="shared" si="271"/>
        <v/>
      </c>
      <c r="N1074" s="831"/>
      <c r="O1074" s="831"/>
      <c r="P1074" s="831"/>
      <c r="Q1074" s="439"/>
      <c r="R1074" s="831" t="str">
        <f t="shared" ref="R1074:R1099" si="280">IF($A1074="","",IF(LOOKUP($B1074,$T$904:$T$983,R$904:R$983)=0,"",LOOKUP($B1074,$T$904:$T$983,R$904:R$983)))</f>
        <v/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70"/>
        <v>Chicken sales: no. sold</v>
      </c>
      <c r="B1075" s="1203">
        <v>4</v>
      </c>
      <c r="C1075" s="1106">
        <f t="shared" si="272"/>
        <v>0</v>
      </c>
      <c r="D1075" s="1106">
        <f t="shared" si="273"/>
        <v>0</v>
      </c>
      <c r="E1075" s="1106">
        <f t="shared" si="274"/>
        <v>0</v>
      </c>
      <c r="F1075" s="1106">
        <f t="shared" si="275"/>
        <v>0</v>
      </c>
      <c r="G1075" s="831"/>
      <c r="H1075" s="1213">
        <f t="shared" si="276"/>
        <v>650</v>
      </c>
      <c r="I1075" s="1213">
        <f t="shared" si="277"/>
        <v>0</v>
      </c>
      <c r="J1075" s="1213">
        <f t="shared" si="278"/>
        <v>650</v>
      </c>
      <c r="K1075" s="1213">
        <f t="shared" si="279"/>
        <v>0</v>
      </c>
      <c r="L1075" s="831"/>
      <c r="M1075" s="995" t="str">
        <f t="shared" si="271"/>
        <v/>
      </c>
      <c r="N1075" s="831"/>
      <c r="O1075" s="831"/>
      <c r="P1075" s="831"/>
      <c r="Q1075" s="439"/>
      <c r="R1075" s="831" t="str">
        <f t="shared" si="280"/>
        <v/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70"/>
        <v>Maize: kg produced</v>
      </c>
      <c r="B1076" s="1203">
        <v>5</v>
      </c>
      <c r="C1076" s="1106">
        <f t="shared" si="272"/>
        <v>0</v>
      </c>
      <c r="D1076" s="1106">
        <f t="shared" si="273"/>
        <v>0</v>
      </c>
      <c r="E1076" s="1106">
        <f t="shared" si="274"/>
        <v>0</v>
      </c>
      <c r="F1076" s="1106">
        <f t="shared" si="275"/>
        <v>0</v>
      </c>
      <c r="G1076" s="831"/>
      <c r="H1076" s="1213">
        <f t="shared" si="276"/>
        <v>432</v>
      </c>
      <c r="I1076" s="1213">
        <f t="shared" si="277"/>
        <v>-432</v>
      </c>
      <c r="J1076" s="1213">
        <f t="shared" si="278"/>
        <v>886.5</v>
      </c>
      <c r="K1076" s="1213">
        <f t="shared" si="279"/>
        <v>-886.5</v>
      </c>
      <c r="L1076" s="831"/>
      <c r="M1076" s="995">
        <f t="shared" si="271"/>
        <v>10</v>
      </c>
      <c r="N1076" s="831"/>
      <c r="O1076" s="831"/>
      <c r="P1076" s="831"/>
      <c r="Q1076" s="439"/>
      <c r="R1076" s="831">
        <f t="shared" si="280"/>
        <v>10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70"/>
        <v>Beans: kg produced</v>
      </c>
      <c r="B1077" s="1203">
        <v>6</v>
      </c>
      <c r="C1077" s="1106">
        <f t="shared" si="272"/>
        <v>0</v>
      </c>
      <c r="D1077" s="1106">
        <f t="shared" si="273"/>
        <v>0</v>
      </c>
      <c r="E1077" s="1106">
        <f t="shared" si="274"/>
        <v>0</v>
      </c>
      <c r="F1077" s="1106">
        <f t="shared" si="275"/>
        <v>0</v>
      </c>
      <c r="G1077" s="831"/>
      <c r="H1077" s="1213">
        <f t="shared" si="276"/>
        <v>90</v>
      </c>
      <c r="I1077" s="1213">
        <f t="shared" si="277"/>
        <v>810</v>
      </c>
      <c r="J1077" s="1213">
        <f t="shared" si="278"/>
        <v>2000</v>
      </c>
      <c r="K1077" s="1213">
        <f t="shared" si="279"/>
        <v>1500</v>
      </c>
      <c r="L1077" s="831"/>
      <c r="M1077" s="995">
        <f t="shared" si="271"/>
        <v>15</v>
      </c>
      <c r="N1077" s="831"/>
      <c r="O1077" s="831"/>
      <c r="P1077" s="831"/>
      <c r="Q1077" s="439"/>
      <c r="R1077" s="831">
        <f t="shared" si="280"/>
        <v>15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70"/>
        <v>Other root crops: no. local meas( Potatoes)</v>
      </c>
      <c r="B1078" s="1203">
        <v>7</v>
      </c>
      <c r="C1078" s="1106">
        <f t="shared" si="272"/>
        <v>0</v>
      </c>
      <c r="D1078" s="1106">
        <f t="shared" si="273"/>
        <v>0</v>
      </c>
      <c r="E1078" s="1106">
        <f t="shared" si="274"/>
        <v>0</v>
      </c>
      <c r="F1078" s="1106">
        <f t="shared" si="275"/>
        <v>0</v>
      </c>
      <c r="G1078" s="831"/>
      <c r="H1078" s="1213">
        <f t="shared" si="276"/>
        <v>50</v>
      </c>
      <c r="I1078" s="1213">
        <f t="shared" si="277"/>
        <v>-50</v>
      </c>
      <c r="J1078" s="1213">
        <f t="shared" si="278"/>
        <v>120</v>
      </c>
      <c r="K1078" s="1213">
        <f t="shared" si="279"/>
        <v>-120</v>
      </c>
      <c r="L1078" s="831"/>
      <c r="M1078" s="995">
        <f t="shared" si="271"/>
        <v>22</v>
      </c>
      <c r="N1078" s="831"/>
      <c r="O1078" s="831"/>
      <c r="P1078" s="831"/>
      <c r="Q1078" s="439"/>
      <c r="R1078" s="831">
        <f t="shared" si="280"/>
        <v>22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70"/>
        <v>WILD FOODS -- see worksheet Data 3</v>
      </c>
      <c r="B1079" s="1203">
        <v>8</v>
      </c>
      <c r="C1079" s="1106">
        <f t="shared" si="272"/>
        <v>0</v>
      </c>
      <c r="D1079" s="1106">
        <f t="shared" si="273"/>
        <v>750</v>
      </c>
      <c r="E1079" s="1106">
        <f t="shared" si="274"/>
        <v>0</v>
      </c>
      <c r="F1079" s="1106">
        <f t="shared" si="275"/>
        <v>750</v>
      </c>
      <c r="G1079" s="831"/>
      <c r="H1079" s="1213">
        <f t="shared" si="276"/>
        <v>0</v>
      </c>
      <c r="I1079" s="1213">
        <f t="shared" si="277"/>
        <v>0</v>
      </c>
      <c r="J1079" s="1213">
        <f t="shared" si="278"/>
        <v>0</v>
      </c>
      <c r="K1079" s="1213">
        <f t="shared" si="279"/>
        <v>0</v>
      </c>
      <c r="L1079" s="831"/>
      <c r="M1079" s="995">
        <f t="shared" si="271"/>
        <v>29</v>
      </c>
      <c r="N1079" s="831"/>
      <c r="O1079" s="831"/>
      <c r="P1079" s="831"/>
      <c r="Q1079" s="439"/>
      <c r="R1079" s="831">
        <f t="shared" si="280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70"/>
        <v>Agricultural cash income -- see Data2</v>
      </c>
      <c r="B1080" s="1203">
        <v>9</v>
      </c>
      <c r="C1080" s="1106">
        <f t="shared" si="272"/>
        <v>0</v>
      </c>
      <c r="D1080" s="1106">
        <f t="shared" si="273"/>
        <v>0</v>
      </c>
      <c r="E1080" s="1106">
        <f t="shared" si="274"/>
        <v>40</v>
      </c>
      <c r="F1080" s="1106">
        <f t="shared" si="275"/>
        <v>0</v>
      </c>
      <c r="G1080" s="831"/>
      <c r="H1080" s="1213">
        <f t="shared" si="276"/>
        <v>0</v>
      </c>
      <c r="I1080" s="1213">
        <f t="shared" si="277"/>
        <v>0</v>
      </c>
      <c r="J1080" s="1213">
        <f t="shared" si="278"/>
        <v>0</v>
      </c>
      <c r="K1080" s="1213">
        <f t="shared" si="279"/>
        <v>0</v>
      </c>
      <c r="L1080" s="831"/>
      <c r="M1080" s="995" t="str">
        <f t="shared" si="271"/>
        <v/>
      </c>
      <c r="N1080" s="831"/>
      <c r="O1080" s="831"/>
      <c r="P1080" s="831"/>
      <c r="Q1080" s="439"/>
      <c r="R1080" s="831" t="str">
        <f t="shared" si="280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70"/>
        <v>Formal Employment (conservancies, etc.)</v>
      </c>
      <c r="B1081" s="1203">
        <v>10</v>
      </c>
      <c r="C1081" s="1106">
        <f t="shared" si="272"/>
        <v>0</v>
      </c>
      <c r="D1081" s="1106">
        <f t="shared" si="273"/>
        <v>0</v>
      </c>
      <c r="E1081" s="1106">
        <f t="shared" si="274"/>
        <v>0</v>
      </c>
      <c r="F1081" s="1106">
        <f t="shared" si="275"/>
        <v>0</v>
      </c>
      <c r="G1081" s="831"/>
      <c r="H1081" s="1213">
        <f t="shared" si="276"/>
        <v>0</v>
      </c>
      <c r="I1081" s="1213">
        <f t="shared" si="277"/>
        <v>0</v>
      </c>
      <c r="J1081" s="1213">
        <f t="shared" si="278"/>
        <v>60000</v>
      </c>
      <c r="K1081" s="1213">
        <f t="shared" si="279"/>
        <v>0</v>
      </c>
      <c r="L1081" s="831"/>
      <c r="M1081" s="995" t="str">
        <f t="shared" si="271"/>
        <v/>
      </c>
      <c r="N1081" s="831"/>
      <c r="O1081" s="831"/>
      <c r="P1081" s="831"/>
      <c r="Q1081" s="439"/>
      <c r="R1081" s="831" t="str">
        <f t="shared" si="280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70"/>
        <v>Self-employment -- see Data2</v>
      </c>
      <c r="B1082" s="1203">
        <v>11</v>
      </c>
      <c r="C1082" s="1106">
        <f t="shared" si="272"/>
        <v>0</v>
      </c>
      <c r="D1082" s="1106">
        <f t="shared" si="273"/>
        <v>0</v>
      </c>
      <c r="E1082" s="1106">
        <f t="shared" si="274"/>
        <v>0</v>
      </c>
      <c r="F1082" s="1106">
        <f t="shared" si="275"/>
        <v>0</v>
      </c>
      <c r="G1082" s="831"/>
      <c r="H1082" s="1213">
        <f t="shared" si="276"/>
        <v>0</v>
      </c>
      <c r="I1082" s="1213">
        <f t="shared" si="277"/>
        <v>0</v>
      </c>
      <c r="J1082" s="1213">
        <f t="shared" si="278"/>
        <v>28800</v>
      </c>
      <c r="K1082" s="1213">
        <f t="shared" si="279"/>
        <v>5760</v>
      </c>
      <c r="L1082" s="831"/>
      <c r="M1082" s="995" t="str">
        <f t="shared" si="271"/>
        <v/>
      </c>
      <c r="N1082" s="831"/>
      <c r="O1082" s="831"/>
      <c r="P1082" s="831"/>
      <c r="Q1082" s="439"/>
      <c r="R1082" s="831" t="str">
        <f t="shared" si="280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70"/>
        <v>Small business -- see Data2</v>
      </c>
      <c r="B1083" s="1203">
        <v>12</v>
      </c>
      <c r="C1083" s="1106">
        <f t="shared" si="272"/>
        <v>0</v>
      </c>
      <c r="D1083" s="1106">
        <f t="shared" si="273"/>
        <v>0</v>
      </c>
      <c r="E1083" s="1106">
        <f t="shared" si="274"/>
        <v>0</v>
      </c>
      <c r="F1083" s="1106">
        <f t="shared" si="275"/>
        <v>0</v>
      </c>
      <c r="G1083" s="831"/>
      <c r="H1083" s="1213">
        <f t="shared" si="276"/>
        <v>0</v>
      </c>
      <c r="I1083" s="1213">
        <f t="shared" si="277"/>
        <v>0</v>
      </c>
      <c r="J1083" s="1213">
        <f t="shared" si="278"/>
        <v>7200</v>
      </c>
      <c r="K1083" s="1213">
        <f t="shared" si="279"/>
        <v>0</v>
      </c>
      <c r="L1083" s="831"/>
      <c r="M1083" s="995" t="str">
        <f t="shared" si="271"/>
        <v/>
      </c>
      <c r="N1083" s="831"/>
      <c r="O1083" s="831"/>
      <c r="P1083" s="831"/>
      <c r="Q1083" s="439"/>
      <c r="R1083" s="831" t="str">
        <f t="shared" si="280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70"/>
        <v>Social development -- see Data2</v>
      </c>
      <c r="B1084" s="1203">
        <v>13</v>
      </c>
      <c r="C1084" s="1106">
        <f t="shared" si="272"/>
        <v>0</v>
      </c>
      <c r="D1084" s="1106">
        <f t="shared" si="273"/>
        <v>0</v>
      </c>
      <c r="E1084" s="1106">
        <f t="shared" si="274"/>
        <v>20220</v>
      </c>
      <c r="F1084" s="1106">
        <f t="shared" si="275"/>
        <v>0</v>
      </c>
      <c r="G1084" s="831"/>
      <c r="H1084" s="1213">
        <f t="shared" si="276"/>
        <v>20220</v>
      </c>
      <c r="I1084" s="1213">
        <f t="shared" si="277"/>
        <v>0</v>
      </c>
      <c r="J1084" s="1213">
        <f t="shared" si="278"/>
        <v>7620</v>
      </c>
      <c r="K1084" s="1213">
        <f t="shared" si="279"/>
        <v>0</v>
      </c>
      <c r="L1084" s="831"/>
      <c r="M1084" s="995" t="str">
        <f t="shared" si="271"/>
        <v/>
      </c>
      <c r="N1084" s="831"/>
      <c r="O1084" s="831"/>
      <c r="P1084" s="831"/>
      <c r="Q1084" s="439"/>
      <c r="R1084" s="831" t="str">
        <f t="shared" si="280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70"/>
        <v>Public works -- see Data2</v>
      </c>
      <c r="B1085" s="1203">
        <v>14</v>
      </c>
      <c r="C1085" s="1106">
        <f t="shared" si="272"/>
        <v>0</v>
      </c>
      <c r="D1085" s="1106">
        <f t="shared" si="273"/>
        <v>0</v>
      </c>
      <c r="E1085" s="1106">
        <f t="shared" si="274"/>
        <v>0</v>
      </c>
      <c r="F1085" s="1106">
        <f t="shared" si="275"/>
        <v>0</v>
      </c>
      <c r="G1085" s="831"/>
      <c r="H1085" s="1213">
        <f t="shared" si="276"/>
        <v>7200</v>
      </c>
      <c r="I1085" s="1213">
        <f t="shared" si="277"/>
        <v>0</v>
      </c>
      <c r="J1085" s="1213">
        <f t="shared" si="278"/>
        <v>0</v>
      </c>
      <c r="K1085" s="1213">
        <f t="shared" si="279"/>
        <v>0</v>
      </c>
      <c r="L1085" s="831"/>
      <c r="M1085" s="995" t="str">
        <f t="shared" si="271"/>
        <v/>
      </c>
      <c r="N1085" s="831"/>
      <c r="O1085" s="831"/>
      <c r="P1085" s="831"/>
      <c r="Q1085" s="439"/>
      <c r="R1085" s="831" t="str">
        <f t="shared" si="280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70"/>
        <v/>
      </c>
      <c r="B1086" s="1203">
        <v>15</v>
      </c>
      <c r="C1086" s="1106" t="str">
        <f t="shared" si="272"/>
        <v/>
      </c>
      <c r="D1086" s="1106" t="str">
        <f t="shared" si="273"/>
        <v/>
      </c>
      <c r="E1086" s="1106" t="str">
        <f t="shared" si="274"/>
        <v/>
      </c>
      <c r="F1086" s="1106" t="str">
        <f t="shared" si="275"/>
        <v/>
      </c>
      <c r="G1086" s="831"/>
      <c r="H1086" s="1213" t="str">
        <f t="shared" si="276"/>
        <v/>
      </c>
      <c r="I1086" s="1213" t="str">
        <f t="shared" si="277"/>
        <v/>
      </c>
      <c r="J1086" s="1213" t="str">
        <f t="shared" si="278"/>
        <v/>
      </c>
      <c r="K1086" s="1213" t="str">
        <f t="shared" si="279"/>
        <v/>
      </c>
      <c r="L1086" s="831"/>
      <c r="M1086" s="995" t="str">
        <f t="shared" si="271"/>
        <v/>
      </c>
      <c r="N1086" s="831"/>
      <c r="O1086" s="831"/>
      <c r="P1086" s="831"/>
      <c r="Q1086" s="439"/>
      <c r="R1086" s="831" t="str">
        <f t="shared" si="280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70"/>
        <v/>
      </c>
      <c r="B1087" s="1203">
        <v>16</v>
      </c>
      <c r="C1087" s="1106" t="str">
        <f t="shared" si="272"/>
        <v/>
      </c>
      <c r="D1087" s="1106" t="str">
        <f t="shared" si="273"/>
        <v/>
      </c>
      <c r="E1087" s="1106" t="str">
        <f t="shared" si="274"/>
        <v/>
      </c>
      <c r="F1087" s="1106" t="str">
        <f t="shared" si="275"/>
        <v/>
      </c>
      <c r="G1087" s="831"/>
      <c r="H1087" s="1213" t="str">
        <f t="shared" si="276"/>
        <v/>
      </c>
      <c r="I1087" s="1213" t="str">
        <f t="shared" si="277"/>
        <v/>
      </c>
      <c r="J1087" s="1213" t="str">
        <f t="shared" si="278"/>
        <v/>
      </c>
      <c r="K1087" s="1213" t="str">
        <f t="shared" si="279"/>
        <v/>
      </c>
      <c r="L1087" s="831"/>
      <c r="M1087" s="995" t="str">
        <f t="shared" si="271"/>
        <v/>
      </c>
      <c r="N1087" s="831"/>
      <c r="O1087" s="831"/>
      <c r="P1087" s="831"/>
      <c r="Q1087" s="439"/>
      <c r="R1087" s="831" t="str">
        <f t="shared" si="280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70"/>
        <v/>
      </c>
      <c r="B1088" s="1203">
        <v>17</v>
      </c>
      <c r="C1088" s="1106" t="str">
        <f t="shared" si="272"/>
        <v/>
      </c>
      <c r="D1088" s="1106" t="str">
        <f t="shared" si="273"/>
        <v/>
      </c>
      <c r="E1088" s="1106" t="str">
        <f t="shared" si="274"/>
        <v/>
      </c>
      <c r="F1088" s="1106" t="str">
        <f t="shared" si="275"/>
        <v/>
      </c>
      <c r="G1088" s="831"/>
      <c r="H1088" s="1213" t="str">
        <f t="shared" si="276"/>
        <v/>
      </c>
      <c r="I1088" s="1213" t="str">
        <f t="shared" si="277"/>
        <v/>
      </c>
      <c r="J1088" s="1213" t="str">
        <f t="shared" si="278"/>
        <v/>
      </c>
      <c r="K1088" s="1213" t="str">
        <f t="shared" si="279"/>
        <v/>
      </c>
      <c r="L1088" s="831"/>
      <c r="M1088" s="995" t="str">
        <f t="shared" si="271"/>
        <v/>
      </c>
      <c r="N1088" s="831"/>
      <c r="O1088" s="831"/>
      <c r="P1088" s="831"/>
      <c r="Q1088" s="439"/>
      <c r="R1088" s="831" t="str">
        <f t="shared" si="280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70"/>
        <v/>
      </c>
      <c r="B1089" s="1203">
        <v>18</v>
      </c>
      <c r="C1089" s="1106" t="str">
        <f t="shared" si="272"/>
        <v/>
      </c>
      <c r="D1089" s="1106" t="str">
        <f t="shared" si="273"/>
        <v/>
      </c>
      <c r="E1089" s="1106" t="str">
        <f t="shared" si="274"/>
        <v/>
      </c>
      <c r="F1089" s="1106" t="str">
        <f t="shared" si="275"/>
        <v/>
      </c>
      <c r="G1089" s="831"/>
      <c r="H1089" s="1213" t="str">
        <f t="shared" si="276"/>
        <v/>
      </c>
      <c r="I1089" s="1213" t="str">
        <f t="shared" si="277"/>
        <v/>
      </c>
      <c r="J1089" s="1213" t="str">
        <f t="shared" si="278"/>
        <v/>
      </c>
      <c r="K1089" s="1213" t="str">
        <f t="shared" si="279"/>
        <v/>
      </c>
      <c r="L1089" s="831"/>
      <c r="M1089" s="995" t="str">
        <f t="shared" si="271"/>
        <v/>
      </c>
      <c r="N1089" s="831"/>
      <c r="O1089" s="831"/>
      <c r="P1089" s="831"/>
      <c r="Q1089" s="439"/>
      <c r="R1089" s="831" t="str">
        <f t="shared" si="280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70"/>
        <v/>
      </c>
      <c r="B1090" s="1203">
        <v>19</v>
      </c>
      <c r="C1090" s="1106" t="str">
        <f t="shared" si="272"/>
        <v/>
      </c>
      <c r="D1090" s="1106" t="str">
        <f t="shared" si="273"/>
        <v/>
      </c>
      <c r="E1090" s="1106" t="str">
        <f t="shared" si="274"/>
        <v/>
      </c>
      <c r="F1090" s="1106" t="str">
        <f t="shared" si="275"/>
        <v/>
      </c>
      <c r="G1090" s="831"/>
      <c r="H1090" s="1213" t="str">
        <f t="shared" si="276"/>
        <v/>
      </c>
      <c r="I1090" s="1213" t="str">
        <f t="shared" si="277"/>
        <v/>
      </c>
      <c r="J1090" s="1213" t="str">
        <f t="shared" si="278"/>
        <v/>
      </c>
      <c r="K1090" s="1213" t="str">
        <f t="shared" si="279"/>
        <v/>
      </c>
      <c r="L1090" s="831"/>
      <c r="M1090" s="995" t="str">
        <f t="shared" si="271"/>
        <v/>
      </c>
      <c r="N1090" s="831"/>
      <c r="O1090" s="831"/>
      <c r="P1090" s="831"/>
      <c r="Q1090" s="439"/>
      <c r="R1090" s="831" t="str">
        <f t="shared" si="280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70"/>
        <v/>
      </c>
      <c r="B1091" s="1203">
        <v>20</v>
      </c>
      <c r="C1091" s="1106" t="str">
        <f t="shared" si="272"/>
        <v/>
      </c>
      <c r="D1091" s="1106" t="str">
        <f t="shared" si="273"/>
        <v/>
      </c>
      <c r="E1091" s="1106" t="str">
        <f t="shared" si="274"/>
        <v/>
      </c>
      <c r="F1091" s="1106" t="str">
        <f t="shared" si="275"/>
        <v/>
      </c>
      <c r="G1091" s="831"/>
      <c r="H1091" s="1213" t="str">
        <f t="shared" si="276"/>
        <v/>
      </c>
      <c r="I1091" s="1213" t="str">
        <f t="shared" si="277"/>
        <v/>
      </c>
      <c r="J1091" s="1213" t="str">
        <f t="shared" si="278"/>
        <v/>
      </c>
      <c r="K1091" s="1213" t="str">
        <f t="shared" si="279"/>
        <v/>
      </c>
      <c r="L1091" s="831"/>
      <c r="M1091" s="995" t="str">
        <f t="shared" si="271"/>
        <v/>
      </c>
      <c r="N1091" s="831"/>
      <c r="O1091" s="831"/>
      <c r="P1091" s="831"/>
      <c r="Q1091" s="439"/>
      <c r="R1091" s="831" t="str">
        <f t="shared" si="280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70"/>
        <v/>
      </c>
      <c r="B1092" s="1203">
        <v>21</v>
      </c>
      <c r="C1092" s="1106" t="str">
        <f t="shared" si="272"/>
        <v/>
      </c>
      <c r="D1092" s="1106" t="str">
        <f t="shared" si="273"/>
        <v/>
      </c>
      <c r="E1092" s="1106" t="str">
        <f t="shared" si="274"/>
        <v/>
      </c>
      <c r="F1092" s="1106" t="str">
        <f t="shared" si="275"/>
        <v/>
      </c>
      <c r="G1092" s="831"/>
      <c r="H1092" s="1213" t="str">
        <f t="shared" si="276"/>
        <v/>
      </c>
      <c r="I1092" s="1213" t="str">
        <f t="shared" si="277"/>
        <v/>
      </c>
      <c r="J1092" s="1213" t="str">
        <f t="shared" si="278"/>
        <v/>
      </c>
      <c r="K1092" s="1213" t="str">
        <f t="shared" si="279"/>
        <v/>
      </c>
      <c r="L1092" s="831"/>
      <c r="M1092" s="995" t="str">
        <f t="shared" si="271"/>
        <v/>
      </c>
      <c r="N1092" s="831"/>
      <c r="O1092" s="831"/>
      <c r="P1092" s="831"/>
      <c r="Q1092" s="439"/>
      <c r="R1092" s="831" t="str">
        <f t="shared" si="280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70"/>
        <v/>
      </c>
      <c r="B1093" s="1203">
        <v>22</v>
      </c>
      <c r="C1093" s="1106" t="str">
        <f t="shared" si="272"/>
        <v/>
      </c>
      <c r="D1093" s="1106" t="str">
        <f t="shared" si="273"/>
        <v/>
      </c>
      <c r="E1093" s="1106" t="str">
        <f t="shared" si="274"/>
        <v/>
      </c>
      <c r="F1093" s="1106" t="str">
        <f t="shared" si="275"/>
        <v/>
      </c>
      <c r="G1093" s="831"/>
      <c r="H1093" s="1213" t="str">
        <f t="shared" si="276"/>
        <v/>
      </c>
      <c r="I1093" s="1213" t="str">
        <f t="shared" si="277"/>
        <v/>
      </c>
      <c r="J1093" s="1213" t="str">
        <f t="shared" si="278"/>
        <v/>
      </c>
      <c r="K1093" s="1213" t="str">
        <f t="shared" si="279"/>
        <v/>
      </c>
      <c r="L1093" s="831"/>
      <c r="M1093" s="995" t="str">
        <f t="shared" si="271"/>
        <v/>
      </c>
      <c r="N1093" s="831"/>
      <c r="O1093" s="831"/>
      <c r="P1093" s="831"/>
      <c r="Q1093" s="439"/>
      <c r="R1093" s="831" t="str">
        <f t="shared" si="280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70"/>
        <v/>
      </c>
      <c r="B1094" s="1203">
        <v>23</v>
      </c>
      <c r="C1094" s="1106" t="str">
        <f t="shared" si="272"/>
        <v/>
      </c>
      <c r="D1094" s="1106" t="str">
        <f t="shared" si="273"/>
        <v/>
      </c>
      <c r="E1094" s="1106" t="str">
        <f t="shared" si="274"/>
        <v/>
      </c>
      <c r="F1094" s="1106" t="str">
        <f t="shared" si="275"/>
        <v/>
      </c>
      <c r="G1094" s="831"/>
      <c r="H1094" s="1213" t="str">
        <f t="shared" si="276"/>
        <v/>
      </c>
      <c r="I1094" s="1213" t="str">
        <f t="shared" si="277"/>
        <v/>
      </c>
      <c r="J1094" s="1213" t="str">
        <f t="shared" si="278"/>
        <v/>
      </c>
      <c r="K1094" s="1213" t="str">
        <f t="shared" si="279"/>
        <v/>
      </c>
      <c r="L1094" s="831"/>
      <c r="M1094" s="995" t="str">
        <f t="shared" si="271"/>
        <v/>
      </c>
      <c r="N1094" s="831"/>
      <c r="O1094" s="831"/>
      <c r="P1094" s="831"/>
      <c r="Q1094" s="439"/>
      <c r="R1094" s="831" t="str">
        <f t="shared" si="280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281">IF(OR(A1094="",LOOKUP(B1095,$T$904:$T$983,A$904:A$983)=A1094),"",LOOKUP(B1095,$T$904:$T$983,A$904:A$983))</f>
        <v/>
      </c>
      <c r="B1095" s="1203">
        <v>24</v>
      </c>
      <c r="C1095" s="1106" t="str">
        <f t="shared" si="272"/>
        <v/>
      </c>
      <c r="D1095" s="1106" t="str">
        <f t="shared" ref="D1095" si="282">IF($A1095="","",LOOKUP($B1095,$T$904:$T$983,M$904:M$983))</f>
        <v/>
      </c>
      <c r="E1095" s="1106" t="str">
        <f t="shared" ref="E1095" si="283">IF($A1095="","",LOOKUP($B1095,$T$904:$T$983,D$904:D$983))</f>
        <v/>
      </c>
      <c r="F1095" s="1106" t="str">
        <f t="shared" ref="F1095" si="284">IF($A1095="","",LOOKUP($B1095,$T$904:$T$983,N$904:N$983))</f>
        <v/>
      </c>
      <c r="G1095" s="831"/>
      <c r="H1095" s="1213" t="str">
        <f t="shared" ref="H1095" si="285">IF($A1095="","",LOOKUP($B1095,$T$904:$T$983,E$904:E$983))</f>
        <v/>
      </c>
      <c r="I1095" s="1213" t="str">
        <f t="shared" ref="I1095" si="286">IF($A1095="","",LOOKUP($B1095,$T$904:$T$983,O$904:O$983))</f>
        <v/>
      </c>
      <c r="J1095" s="1213" t="str">
        <f t="shared" ref="J1095" si="287">IF($A1095="","",LOOKUP($B1095,$T$904:$T$983,F$904:F$983))</f>
        <v/>
      </c>
      <c r="K1095" s="1213" t="str">
        <f t="shared" ref="K1095" si="288">IF($A1095="","",LOOKUP($B1095,$T$904:$T$983,P$904:P$983))</f>
        <v/>
      </c>
      <c r="L1095" s="831"/>
      <c r="M1095" s="995" t="str">
        <f t="shared" ref="M1095" si="289">IF(LOOKUP(R1095,R$1044:R$1065,R$1044:R$1065)=R1095,R1095,"")</f>
        <v/>
      </c>
      <c r="N1095" s="831"/>
      <c r="O1095" s="831"/>
      <c r="P1095" s="831"/>
      <c r="Q1095" s="439"/>
      <c r="R1095" s="831" t="str">
        <f t="shared" si="280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290">IF(OR(A1095="",LOOKUP(B1096,$T$904:$T$983,A$904:A$983)=A1095),"",LOOKUP(B1096,$T$904:$T$983,A$904:A$983))</f>
        <v/>
      </c>
      <c r="B1096" s="1203">
        <v>25</v>
      </c>
      <c r="C1096" s="1106" t="str">
        <f t="shared" si="272"/>
        <v/>
      </c>
      <c r="D1096" s="1106" t="str">
        <f t="shared" ref="D1096:D1099" si="291">IF($A1096="","",LOOKUP($B1096,$T$904:$T$983,M$904:M$983))</f>
        <v/>
      </c>
      <c r="E1096" s="1106" t="str">
        <f t="shared" ref="E1096:E1099" si="292">IF($A1096="","",LOOKUP($B1096,$T$904:$T$983,D$904:D$983))</f>
        <v/>
      </c>
      <c r="F1096" s="1106" t="str">
        <f t="shared" ref="F1096:F1099" si="293">IF($A1096="","",LOOKUP($B1096,$T$904:$T$983,N$904:N$983))</f>
        <v/>
      </c>
      <c r="G1096" s="831"/>
      <c r="H1096" s="1213" t="str">
        <f t="shared" ref="H1096:H1099" si="294">IF($A1096="","",LOOKUP($B1096,$T$904:$T$983,E$904:E$983))</f>
        <v/>
      </c>
      <c r="I1096" s="1213" t="str">
        <f t="shared" ref="I1096:I1099" si="295">IF($A1096="","",LOOKUP($B1096,$T$904:$T$983,O$904:O$983))</f>
        <v/>
      </c>
      <c r="J1096" s="1213" t="str">
        <f t="shared" ref="J1096:J1099" si="296">IF($A1096="","",LOOKUP($B1096,$T$904:$T$983,F$904:F$983))</f>
        <v/>
      </c>
      <c r="K1096" s="1213" t="str">
        <f t="shared" ref="K1096:K1099" si="297">IF($A1096="","",LOOKUP($B1096,$T$904:$T$983,P$904:P$983))</f>
        <v/>
      </c>
      <c r="L1096" s="831"/>
      <c r="M1096" s="995" t="str">
        <f t="shared" ref="M1096:M1099" si="298">IF(LOOKUP(R1096,R$1044:R$1065,R$1044:R$1065)=R1096,R1096,"")</f>
        <v/>
      </c>
      <c r="N1096" s="831"/>
      <c r="O1096" s="831"/>
      <c r="P1096" s="831"/>
      <c r="Q1096" s="439"/>
      <c r="R1096" s="831" t="str">
        <f t="shared" si="280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290"/>
        <v/>
      </c>
      <c r="B1097" s="1203">
        <v>26</v>
      </c>
      <c r="C1097" s="1106" t="str">
        <f t="shared" si="272"/>
        <v/>
      </c>
      <c r="D1097" s="1106" t="str">
        <f t="shared" si="291"/>
        <v/>
      </c>
      <c r="E1097" s="1106" t="str">
        <f t="shared" si="292"/>
        <v/>
      </c>
      <c r="F1097" s="1106" t="str">
        <f t="shared" si="293"/>
        <v/>
      </c>
      <c r="G1097" s="831"/>
      <c r="H1097" s="1213" t="str">
        <f t="shared" si="294"/>
        <v/>
      </c>
      <c r="I1097" s="1213" t="str">
        <f t="shared" si="295"/>
        <v/>
      </c>
      <c r="J1097" s="1213" t="str">
        <f t="shared" si="296"/>
        <v/>
      </c>
      <c r="K1097" s="1213" t="str">
        <f t="shared" si="297"/>
        <v/>
      </c>
      <c r="L1097" s="831"/>
      <c r="M1097" s="995" t="str">
        <f t="shared" si="298"/>
        <v/>
      </c>
      <c r="N1097" s="831"/>
      <c r="O1097" s="831"/>
      <c r="P1097" s="831"/>
      <c r="Q1097" s="439"/>
      <c r="R1097" s="831" t="str">
        <f t="shared" si="280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290"/>
        <v/>
      </c>
      <c r="B1098" s="1203">
        <v>27</v>
      </c>
      <c r="C1098" s="1106" t="str">
        <f t="shared" si="272"/>
        <v/>
      </c>
      <c r="D1098" s="1106" t="str">
        <f t="shared" si="291"/>
        <v/>
      </c>
      <c r="E1098" s="1106" t="str">
        <f t="shared" si="292"/>
        <v/>
      </c>
      <c r="F1098" s="1106" t="str">
        <f t="shared" si="293"/>
        <v/>
      </c>
      <c r="G1098" s="831"/>
      <c r="H1098" s="1213" t="str">
        <f t="shared" si="294"/>
        <v/>
      </c>
      <c r="I1098" s="1213" t="str">
        <f t="shared" si="295"/>
        <v/>
      </c>
      <c r="J1098" s="1213" t="str">
        <f t="shared" si="296"/>
        <v/>
      </c>
      <c r="K1098" s="1213" t="str">
        <f t="shared" si="297"/>
        <v/>
      </c>
      <c r="L1098" s="831"/>
      <c r="M1098" s="995" t="str">
        <f t="shared" si="298"/>
        <v/>
      </c>
      <c r="N1098" s="831"/>
      <c r="O1098" s="831"/>
      <c r="P1098" s="831"/>
      <c r="Q1098" s="439"/>
      <c r="R1098" s="831" t="str">
        <f t="shared" si="280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290"/>
        <v/>
      </c>
      <c r="B1099" s="1203">
        <v>28</v>
      </c>
      <c r="C1099" s="1106" t="str">
        <f t="shared" si="272"/>
        <v/>
      </c>
      <c r="D1099" s="1106" t="str">
        <f t="shared" si="291"/>
        <v/>
      </c>
      <c r="E1099" s="1106" t="str">
        <f t="shared" si="292"/>
        <v/>
      </c>
      <c r="F1099" s="1106" t="str">
        <f t="shared" si="293"/>
        <v/>
      </c>
      <c r="G1099" s="831"/>
      <c r="H1099" s="1213" t="str">
        <f t="shared" si="294"/>
        <v/>
      </c>
      <c r="I1099" s="1213" t="str">
        <f t="shared" si="295"/>
        <v/>
      </c>
      <c r="J1099" s="1213" t="str">
        <f t="shared" si="296"/>
        <v/>
      </c>
      <c r="K1099" s="1213" t="str">
        <f t="shared" si="297"/>
        <v/>
      </c>
      <c r="L1099" s="831"/>
      <c r="M1099" s="995" t="str">
        <f t="shared" si="298"/>
        <v/>
      </c>
      <c r="N1099" s="831"/>
      <c r="O1099" s="831"/>
      <c r="P1099" s="831"/>
      <c r="Q1099" s="439"/>
      <c r="R1099" s="831" t="str">
        <f t="shared" si="280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74</v>
      </c>
      <c r="B1100" s="1203"/>
      <c r="C1100" s="1106">
        <f>SUM(C1072:C1099)</f>
        <v>0</v>
      </c>
      <c r="D1100" s="1106">
        <f t="shared" ref="D1100:F1100" si="299">SUM(D1072:D1099)</f>
        <v>750</v>
      </c>
      <c r="E1100" s="1106">
        <f t="shared" si="299"/>
        <v>20260</v>
      </c>
      <c r="F1100" s="1106">
        <f t="shared" si="299"/>
        <v>750</v>
      </c>
      <c r="G1100" s="831"/>
      <c r="H1100" s="1106">
        <f t="shared" ref="H1100:K1100" si="300">SUM(H1072:H1099)</f>
        <v>35642</v>
      </c>
      <c r="I1100" s="1106">
        <f t="shared" si="300"/>
        <v>1828</v>
      </c>
      <c r="J1100" s="1106">
        <f t="shared" si="300"/>
        <v>128876.5</v>
      </c>
      <c r="K1100" s="1106">
        <f t="shared" si="300"/>
        <v>7453.5</v>
      </c>
      <c r="L1100" s="831"/>
      <c r="M1100" s="831"/>
      <c r="N1100" s="831"/>
      <c r="O1100" s="831"/>
      <c r="P1100" s="831"/>
      <c r="Q1100" s="439"/>
      <c r="R1100" s="439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9"/>
      <c r="S1101" s="46"/>
      <c r="T1101" s="46"/>
      <c r="U1101" s="1051">
        <v>1101</v>
      </c>
      <c r="V1101" s="46"/>
    </row>
    <row r="1102" spans="1:22" ht="15.75" customHeight="1">
      <c r="A1102" s="1139" t="s">
        <v>416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9"/>
      <c r="S1102" s="46"/>
      <c r="T1102" s="46"/>
      <c r="U1102" s="1051">
        <v>1102</v>
      </c>
      <c r="V1102" s="46"/>
    </row>
    <row r="1103" spans="1:22" ht="15.75" customHeight="1">
      <c r="A1103" s="44" t="s">
        <v>543</v>
      </c>
      <c r="B1103" s="1203"/>
      <c r="C1103" s="1237">
        <f>C900</f>
        <v>0</v>
      </c>
      <c r="D1103" s="1237">
        <f>M900</f>
        <v>0.03</v>
      </c>
      <c r="E1103" s="1237">
        <f>D900</f>
        <v>1.2743267826009608</v>
      </c>
      <c r="F1103" s="1237">
        <f>N900</f>
        <v>5.7585321656881613E-2</v>
      </c>
      <c r="G1103" s="831"/>
      <c r="H1103" s="1238">
        <f>E900</f>
        <v>1.3650680064697858</v>
      </c>
      <c r="I1103" s="1238">
        <f>O900</f>
        <v>-7.7886248413687076E-2</v>
      </c>
      <c r="J1103" s="1238">
        <f>F900</f>
        <v>1.7742183410543793</v>
      </c>
      <c r="K1103" s="1238">
        <f>P900</f>
        <v>-0.42997430416296056</v>
      </c>
      <c r="L1103" s="831"/>
      <c r="M1103" s="831"/>
      <c r="N1103" s="831"/>
      <c r="O1103" s="831"/>
      <c r="P1103" s="831"/>
      <c r="Q1103" s="15"/>
      <c r="R1103" s="439"/>
      <c r="S1103" s="46"/>
      <c r="T1103" s="46"/>
      <c r="U1103" s="1051">
        <v>1103</v>
      </c>
      <c r="V1103" s="46"/>
    </row>
    <row r="1104" spans="1:22" ht="15.75" customHeight="1">
      <c r="A1104" s="44" t="s">
        <v>544</v>
      </c>
      <c r="B1104" s="1203"/>
      <c r="C1104" s="1235" t="str">
        <f>IF(SUM(C1043:C1068)=C1103,"OK",SUM(C1043:C1068))</f>
        <v>OK</v>
      </c>
      <c r="D1104" s="1235" t="str">
        <f>IF(SUM(D1043:D1068)=D1103,"OK",SUM(D1043:D1068))</f>
        <v>OK</v>
      </c>
      <c r="E1104" s="1235" t="str">
        <f>IF(SUM(E1043:E1068)=E1103,"OK",SUM(E1043:E1068))</f>
        <v>OK</v>
      </c>
      <c r="F1104" s="1235" t="str">
        <f>IF(SUM(F1043:F1068)=F1103,"OK",SUM(F1043:F1068))</f>
        <v>OK</v>
      </c>
      <c r="G1104" s="831"/>
      <c r="H1104" s="1235" t="str">
        <f>IF(SUM(H1043:H1068)=H1103,"OK",SUM(H1043:H1068))</f>
        <v>OK</v>
      </c>
      <c r="I1104" s="1235" t="str">
        <f>IF(SUM(I1043:I1068)=I1103,"OK",SUM(I1043:I1068))</f>
        <v>OK</v>
      </c>
      <c r="J1104" s="1235" t="str">
        <f>IF(SUM(J1043:J1068)=J1103,"OK",SUM(J1043:J1068))</f>
        <v>OK</v>
      </c>
      <c r="K1104" s="1235">
        <f>IF(SUM(K1043:K1068)=K1103,"OK",SUM(K1043:K1068))</f>
        <v>-0.42997430416296045</v>
      </c>
      <c r="L1104" s="831"/>
      <c r="M1104" s="831"/>
      <c r="N1104" s="831"/>
      <c r="O1104" s="831"/>
      <c r="P1104" s="831"/>
      <c r="Q1104" s="15"/>
      <c r="R1104" s="439"/>
      <c r="S1104" s="46"/>
      <c r="T1104" s="46"/>
      <c r="U1104" s="1051">
        <v>1104</v>
      </c>
      <c r="V1104" s="46"/>
    </row>
    <row r="1105" spans="1:22" ht="15.75" customHeight="1">
      <c r="A1105" s="44" t="s">
        <v>545</v>
      </c>
      <c r="B1105" s="1203"/>
      <c r="C1105" s="1204">
        <f>C985</f>
        <v>0</v>
      </c>
      <c r="D1105" s="1204">
        <f>M985</f>
        <v>750</v>
      </c>
      <c r="E1105" s="1204">
        <f>D985</f>
        <v>20260</v>
      </c>
      <c r="F1105" s="1204">
        <f>N985</f>
        <v>750</v>
      </c>
      <c r="G1105" s="831"/>
      <c r="H1105" s="1239">
        <f>E985</f>
        <v>35642</v>
      </c>
      <c r="I1105" s="1239">
        <f>O985</f>
        <v>1828</v>
      </c>
      <c r="J1105" s="1239">
        <f>F985</f>
        <v>128876.5</v>
      </c>
      <c r="K1105" s="1239">
        <f>P985</f>
        <v>7453.5</v>
      </c>
      <c r="L1105" s="831"/>
      <c r="M1105" s="831"/>
      <c r="N1105" s="831"/>
      <c r="O1105" s="831"/>
      <c r="P1105" s="831"/>
      <c r="Q1105" s="15"/>
      <c r="R1105" s="439"/>
      <c r="S1105" s="46"/>
      <c r="T1105" s="46"/>
      <c r="U1105" s="1051">
        <v>1105</v>
      </c>
      <c r="V1105" s="46"/>
    </row>
    <row r="1106" spans="1:22" ht="15.75" customHeight="1">
      <c r="A1106" s="44" t="s">
        <v>544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9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9"/>
      <c r="S1107" s="46"/>
      <c r="T1107" s="46"/>
      <c r="U1107" s="1051">
        <v>1107</v>
      </c>
      <c r="V1107" s="46"/>
    </row>
    <row r="1108" spans="1:22" ht="15.75" customHeight="1">
      <c r="A1108" s="1139" t="s">
        <v>546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9"/>
      <c r="S1108" s="46"/>
      <c r="T1108" s="46"/>
      <c r="U1108" s="1051">
        <v>1108</v>
      </c>
      <c r="V1108" s="46"/>
    </row>
    <row r="1109" spans="1:22" ht="15.75" customHeight="1">
      <c r="A1109" s="1139" t="s">
        <v>547</v>
      </c>
      <c r="B1109" s="1203"/>
      <c r="C1109" s="682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9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9"/>
      <c r="S1110" s="46"/>
      <c r="T1110" s="46"/>
      <c r="U1110" s="1051">
        <v>1110</v>
      </c>
      <c r="V1110" s="46"/>
    </row>
    <row r="1111" spans="1:22" ht="15.75" customHeight="1">
      <c r="A1111" s="44" t="s">
        <v>428</v>
      </c>
      <c r="B1111" s="1203"/>
      <c r="C1111" s="1204">
        <f>C1038*365*C1039*C1040</f>
        <v>0</v>
      </c>
      <c r="D1111" s="1204">
        <f>E1038*365*E1039*E1040</f>
        <v>7375.0334516214343</v>
      </c>
      <c r="E1111" s="1204">
        <f>H1038*365*H1039*H1040</f>
        <v>7375.0334516214343</v>
      </c>
      <c r="F1111" s="1204">
        <f>J1038*365*J1039*J1040</f>
        <v>7375.0334516214343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9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548</v>
      </c>
      <c r="N1112" s="831"/>
      <c r="O1112" s="831"/>
      <c r="P1112" s="831"/>
      <c r="Q1112" s="15"/>
      <c r="R1112" s="439"/>
      <c r="S1112" s="46"/>
      <c r="T1112" s="46"/>
      <c r="U1112" s="1051">
        <v>1112</v>
      </c>
      <c r="V1112" s="46"/>
    </row>
    <row r="1113" spans="1:22" ht="15.75" customHeight="1">
      <c r="A1113" s="1139" t="s">
        <v>549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550</v>
      </c>
      <c r="N1113" s="1242" t="s">
        <v>354</v>
      </c>
      <c r="O1113" s="831"/>
      <c r="P1113" s="831"/>
      <c r="Q1113" s="15"/>
      <c r="R1113" s="439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01">A830</f>
        <v>Green cons - Season 1: no of months</v>
      </c>
      <c r="B1114" s="831"/>
      <c r="C1114" s="1235">
        <f t="shared" ref="C1114:F1115" si="302">MAX(SUM(C830,M830),SUM(C830))</f>
        <v>0</v>
      </c>
      <c r="D1114" s="1235">
        <f t="shared" si="302"/>
        <v>0</v>
      </c>
      <c r="E1114" s="1235">
        <f t="shared" si="302"/>
        <v>0</v>
      </c>
      <c r="F1114" s="1235">
        <f t="shared" si="302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03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9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01"/>
        <v xml:space="preserve">Green beans </v>
      </c>
      <c r="B1115" s="831"/>
      <c r="C1115" s="1235">
        <f t="shared" si="302"/>
        <v>0</v>
      </c>
      <c r="D1115" s="1235">
        <f t="shared" si="302"/>
        <v>0</v>
      </c>
      <c r="E1115" s="1235">
        <f t="shared" si="302"/>
        <v>0</v>
      </c>
      <c r="F1115" s="1235">
        <f t="shared" si="302"/>
        <v>0</v>
      </c>
      <c r="G1115" s="831"/>
      <c r="H1115" s="46"/>
      <c r="I1115" s="46"/>
      <c r="J1115" s="46"/>
      <c r="K1115" s="46"/>
      <c r="L1115" s="44"/>
      <c r="M1115" s="1226" t="str">
        <f t="shared" si="303"/>
        <v/>
      </c>
      <c r="N1115" s="1243"/>
      <c r="O1115" s="831"/>
      <c r="P1115" s="831"/>
      <c r="Q1115" s="15"/>
      <c r="R1115" s="439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01"/>
        <v>Maize: kg produced</v>
      </c>
      <c r="B1116" s="831"/>
      <c r="C1116" s="1235">
        <f t="shared" ref="C1116:C1133" si="304">IF(C$1111=0,0,MAX((SUM(C832,M832)+SUM(C932,M932)/C$1111),(SUM(C832)+SUM(C932)/C$1111)))</f>
        <v>0</v>
      </c>
      <c r="D1116" s="1235">
        <f t="shared" ref="D1116:D1133" si="305">IF(D$1111=0,0,MAX((SUM(D832,N832)+SUM(D932,N932)/D$1111),(SUM(D832)+SUM(D932)/D$1111)))</f>
        <v>3.9430479452054794E-2</v>
      </c>
      <c r="E1116" s="1235">
        <f t="shared" ref="E1116:E1133" si="306">IF(E$1111=0,0,MAX((SUM(E832,O832)+SUM(E932,O932)/E$1111),(SUM(E832)+SUM(E932)/E$1111)))</f>
        <v>0.14194972602739725</v>
      </c>
      <c r="F1116" s="1235">
        <f t="shared" ref="F1116:F1133" si="307">IF(F$1111=0,0,MAX((SUM(F832,P832)+SUM(F932,P932)/F$1111),(SUM(F832)+SUM(F932)/F$1111)))</f>
        <v>0.23849428296903846</v>
      </c>
      <c r="G1116" s="831"/>
      <c r="H1116" s="1236">
        <f t="shared" ref="H1116:H1133" si="308">IF(C$1111=0,0,MAX(SUM(C932,M932)/C$1111,SUM(C932)/C$1111))</f>
        <v>0</v>
      </c>
      <c r="I1116" s="1236">
        <f t="shared" ref="I1116:I1133" si="309">IF(D$1111=0,0,MAX(SUM(D932,N932)/D$1111,SUM(D932)/D$1111))</f>
        <v>0</v>
      </c>
      <c r="J1116" s="1236">
        <f t="shared" ref="J1116:J1133" si="310">IF(E$1111=0,0,MAX(SUM(E932,O932)/E$1111,SUM(E932)/E$1111))</f>
        <v>5.8576005496629016E-2</v>
      </c>
      <c r="K1116" s="1236">
        <f t="shared" ref="K1116:K1133" si="311">IF(F$1111=0,0,MAX(SUM(F932,P932)/F$1111,SUM(F932)/F$1111))</f>
        <v>0.12020284461287413</v>
      </c>
      <c r="L1116" s="44"/>
      <c r="M1116" s="1226" t="str">
        <f t="shared" si="303"/>
        <v>yes</v>
      </c>
      <c r="N1116" s="1240" t="str">
        <f t="shared" ref="N1116:N1135" si="312">IF(OR(SUM((H1116&gt;C$1109),(I1116&gt;C$1109),(J1116&gt;C$1109),(K1116&gt;C$1109))&gt;1,H1116&gt;C$1109*2,I1116&gt;C$1109*2,J1116&gt;C$1109*2,K1116&gt;C$1109*2),"yes","")</f>
        <v>yes</v>
      </c>
      <c r="O1116" s="831"/>
      <c r="P1116" s="831"/>
      <c r="Q1116" s="15"/>
      <c r="R1116" s="439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01"/>
        <v>Sorghum: kg produced</v>
      </c>
      <c r="B1117" s="831"/>
      <c r="C1117" s="1235">
        <f t="shared" si="304"/>
        <v>0</v>
      </c>
      <c r="D1117" s="1235">
        <f t="shared" si="305"/>
        <v>0</v>
      </c>
      <c r="E1117" s="1235">
        <f t="shared" si="306"/>
        <v>0</v>
      </c>
      <c r="F1117" s="1235">
        <f t="shared" si="307"/>
        <v>0</v>
      </c>
      <c r="G1117" s="831"/>
      <c r="H1117" s="1236">
        <f t="shared" si="308"/>
        <v>0</v>
      </c>
      <c r="I1117" s="1236">
        <f t="shared" si="309"/>
        <v>0</v>
      </c>
      <c r="J1117" s="1236">
        <f t="shared" si="310"/>
        <v>0</v>
      </c>
      <c r="K1117" s="1236">
        <f t="shared" si="311"/>
        <v>0</v>
      </c>
      <c r="L1117" s="44"/>
      <c r="M1117" s="1226" t="str">
        <f t="shared" si="303"/>
        <v/>
      </c>
      <c r="N1117" s="1240" t="str">
        <f t="shared" si="312"/>
        <v/>
      </c>
      <c r="O1117" s="831"/>
      <c r="P1117" s="831"/>
      <c r="Q1117" s="15"/>
      <c r="R1117" s="439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01"/>
        <v>High value cereal: kg produced</v>
      </c>
      <c r="B1118" s="831"/>
      <c r="C1118" s="1235">
        <f t="shared" si="304"/>
        <v>0</v>
      </c>
      <c r="D1118" s="1235">
        <f t="shared" si="305"/>
        <v>0</v>
      </c>
      <c r="E1118" s="1235">
        <f t="shared" si="306"/>
        <v>0</v>
      </c>
      <c r="F1118" s="1235">
        <f t="shared" si="307"/>
        <v>0</v>
      </c>
      <c r="G1118" s="831"/>
      <c r="H1118" s="1236">
        <f t="shared" si="308"/>
        <v>0</v>
      </c>
      <c r="I1118" s="1236">
        <f t="shared" si="309"/>
        <v>0</v>
      </c>
      <c r="J1118" s="1236">
        <f t="shared" si="310"/>
        <v>0</v>
      </c>
      <c r="K1118" s="1236">
        <f t="shared" si="311"/>
        <v>0</v>
      </c>
      <c r="L1118" s="44"/>
      <c r="M1118" s="1226" t="str">
        <f t="shared" si="303"/>
        <v/>
      </c>
      <c r="N1118" s="1240" t="str">
        <f t="shared" si="312"/>
        <v/>
      </c>
      <c r="O1118" s="831"/>
      <c r="P1118" s="831"/>
      <c r="Q1118" s="15"/>
      <c r="R1118" s="439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01"/>
        <v>High value cereal: kg produced</v>
      </c>
      <c r="B1119" s="831"/>
      <c r="C1119" s="1235">
        <f t="shared" si="304"/>
        <v>0</v>
      </c>
      <c r="D1119" s="1235">
        <f t="shared" si="305"/>
        <v>0</v>
      </c>
      <c r="E1119" s="1235">
        <f t="shared" si="306"/>
        <v>0</v>
      </c>
      <c r="F1119" s="1235">
        <f t="shared" si="307"/>
        <v>0</v>
      </c>
      <c r="G1119" s="831"/>
      <c r="H1119" s="1236">
        <f t="shared" si="308"/>
        <v>0</v>
      </c>
      <c r="I1119" s="1236">
        <f t="shared" si="309"/>
        <v>0</v>
      </c>
      <c r="J1119" s="1236">
        <f t="shared" si="310"/>
        <v>0</v>
      </c>
      <c r="K1119" s="1236">
        <f t="shared" si="311"/>
        <v>0</v>
      </c>
      <c r="L1119" s="44"/>
      <c r="M1119" s="1226" t="str">
        <f t="shared" si="303"/>
        <v/>
      </c>
      <c r="N1119" s="1240" t="str">
        <f t="shared" si="312"/>
        <v/>
      </c>
      <c r="O1119" s="831"/>
      <c r="P1119" s="831"/>
      <c r="Q1119" s="15"/>
      <c r="R1119" s="439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01"/>
        <v>Cowpeas: kg produced</v>
      </c>
      <c r="B1120" s="831"/>
      <c r="C1120" s="1235">
        <f t="shared" si="304"/>
        <v>0</v>
      </c>
      <c r="D1120" s="1235">
        <f t="shared" si="305"/>
        <v>0</v>
      </c>
      <c r="E1120" s="1235">
        <f t="shared" si="306"/>
        <v>0</v>
      </c>
      <c r="F1120" s="1235">
        <f t="shared" si="307"/>
        <v>0</v>
      </c>
      <c r="G1120" s="831"/>
      <c r="H1120" s="1236">
        <f t="shared" si="308"/>
        <v>0</v>
      </c>
      <c r="I1120" s="1236">
        <f t="shared" si="309"/>
        <v>0</v>
      </c>
      <c r="J1120" s="1236">
        <f t="shared" si="310"/>
        <v>0</v>
      </c>
      <c r="K1120" s="1236">
        <f t="shared" si="311"/>
        <v>0</v>
      </c>
      <c r="L1120" s="44"/>
      <c r="M1120" s="1226" t="str">
        <f t="shared" si="303"/>
        <v/>
      </c>
      <c r="N1120" s="1240" t="str">
        <f t="shared" si="312"/>
        <v/>
      </c>
      <c r="O1120" s="831"/>
      <c r="P1120" s="831"/>
      <c r="Q1120" s="15"/>
      <c r="R1120" s="439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01"/>
        <v>Beans: kg produced</v>
      </c>
      <c r="B1121" s="831"/>
      <c r="C1121" s="1235">
        <f t="shared" si="304"/>
        <v>0</v>
      </c>
      <c r="D1121" s="1235">
        <f t="shared" si="305"/>
        <v>2.9458804483188047E-2</v>
      </c>
      <c r="E1121" s="1235">
        <f t="shared" si="306"/>
        <v>0.15885685038862885</v>
      </c>
      <c r="F1121" s="1235">
        <f t="shared" si="307"/>
        <v>0.60345638822089576</v>
      </c>
      <c r="G1121" s="831"/>
      <c r="H1121" s="1236">
        <f t="shared" si="308"/>
        <v>0</v>
      </c>
      <c r="I1121" s="1236">
        <f t="shared" si="309"/>
        <v>0</v>
      </c>
      <c r="J1121" s="1236">
        <f t="shared" si="310"/>
        <v>0.12203334478464378</v>
      </c>
      <c r="K1121" s="1236">
        <f t="shared" si="311"/>
        <v>0.47457411860694804</v>
      </c>
      <c r="L1121" s="44"/>
      <c r="M1121" s="1226" t="str">
        <f t="shared" si="303"/>
        <v>yes</v>
      </c>
      <c r="N1121" s="1240" t="str">
        <f t="shared" si="312"/>
        <v>yes</v>
      </c>
      <c r="O1121" s="831"/>
      <c r="P1121" s="831"/>
      <c r="Q1121" s="15"/>
      <c r="R1121" s="439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01"/>
        <v>Millet: kg produced</v>
      </c>
      <c r="B1122" s="831"/>
      <c r="C1122" s="1235">
        <f t="shared" si="304"/>
        <v>0</v>
      </c>
      <c r="D1122" s="1235">
        <f t="shared" si="305"/>
        <v>0</v>
      </c>
      <c r="E1122" s="1235">
        <f t="shared" si="306"/>
        <v>0</v>
      </c>
      <c r="F1122" s="1235">
        <f t="shared" si="307"/>
        <v>0</v>
      </c>
      <c r="G1122" s="831"/>
      <c r="H1122" s="1236">
        <f t="shared" si="308"/>
        <v>0</v>
      </c>
      <c r="I1122" s="1236">
        <f t="shared" si="309"/>
        <v>0</v>
      </c>
      <c r="J1122" s="1236">
        <f t="shared" si="310"/>
        <v>0</v>
      </c>
      <c r="K1122" s="1236">
        <f t="shared" si="311"/>
        <v>0</v>
      </c>
      <c r="L1122" s="44"/>
      <c r="M1122" s="1226" t="str">
        <f t="shared" si="303"/>
        <v/>
      </c>
      <c r="N1122" s="1240" t="str">
        <f t="shared" si="312"/>
        <v/>
      </c>
      <c r="O1122" s="831"/>
      <c r="P1122" s="831"/>
      <c r="Q1122" s="15"/>
      <c r="R1122" s="439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01"/>
        <v>Finger millet: kg produced</v>
      </c>
      <c r="B1123" s="831"/>
      <c r="C1123" s="1235">
        <f t="shared" si="304"/>
        <v>0</v>
      </c>
      <c r="D1123" s="1235">
        <f t="shared" si="305"/>
        <v>0</v>
      </c>
      <c r="E1123" s="1235">
        <f t="shared" si="306"/>
        <v>0</v>
      </c>
      <c r="F1123" s="1235">
        <f t="shared" si="307"/>
        <v>0</v>
      </c>
      <c r="G1123" s="831"/>
      <c r="H1123" s="1236">
        <f t="shared" si="308"/>
        <v>0</v>
      </c>
      <c r="I1123" s="1236">
        <f t="shared" si="309"/>
        <v>0</v>
      </c>
      <c r="J1123" s="1236">
        <f t="shared" si="310"/>
        <v>0</v>
      </c>
      <c r="K1123" s="1236">
        <f t="shared" si="311"/>
        <v>0</v>
      </c>
      <c r="L1123" s="44"/>
      <c r="M1123" s="1226" t="str">
        <f t="shared" si="303"/>
        <v/>
      </c>
      <c r="N1123" s="1240" t="str">
        <f t="shared" si="312"/>
        <v/>
      </c>
      <c r="O1123" s="831"/>
      <c r="P1123" s="831"/>
      <c r="Q1123" s="15"/>
      <c r="R1123" s="439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01"/>
        <v>Wheat: kg produced</v>
      </c>
      <c r="B1124" s="831"/>
      <c r="C1124" s="1235">
        <f t="shared" si="304"/>
        <v>0</v>
      </c>
      <c r="D1124" s="1235">
        <f t="shared" si="305"/>
        <v>0</v>
      </c>
      <c r="E1124" s="1235">
        <f t="shared" si="306"/>
        <v>0</v>
      </c>
      <c r="F1124" s="1235">
        <f t="shared" si="307"/>
        <v>0</v>
      </c>
      <c r="G1124" s="831"/>
      <c r="H1124" s="1236">
        <f t="shared" si="308"/>
        <v>0</v>
      </c>
      <c r="I1124" s="1236">
        <f t="shared" si="309"/>
        <v>0</v>
      </c>
      <c r="J1124" s="1236">
        <f t="shared" si="310"/>
        <v>0</v>
      </c>
      <c r="K1124" s="1236">
        <f t="shared" si="311"/>
        <v>0</v>
      </c>
      <c r="L1124" s="44"/>
      <c r="M1124" s="1226" t="str">
        <f t="shared" si="303"/>
        <v/>
      </c>
      <c r="N1124" s="1240" t="str">
        <f t="shared" si="312"/>
        <v/>
      </c>
      <c r="O1124" s="831"/>
      <c r="P1124" s="831"/>
      <c r="Q1124" s="15"/>
      <c r="R1124" s="439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01"/>
        <v>Cassava: no. local meas.</v>
      </c>
      <c r="B1125" s="831"/>
      <c r="C1125" s="1235">
        <f t="shared" si="304"/>
        <v>0</v>
      </c>
      <c r="D1125" s="1235">
        <f t="shared" si="305"/>
        <v>0</v>
      </c>
      <c r="E1125" s="1235">
        <f t="shared" si="306"/>
        <v>0</v>
      </c>
      <c r="F1125" s="1235">
        <f t="shared" si="307"/>
        <v>0</v>
      </c>
      <c r="G1125" s="831"/>
      <c r="H1125" s="1236">
        <f t="shared" si="308"/>
        <v>0</v>
      </c>
      <c r="I1125" s="1236">
        <f t="shared" si="309"/>
        <v>0</v>
      </c>
      <c r="J1125" s="1236">
        <f t="shared" si="310"/>
        <v>0</v>
      </c>
      <c r="K1125" s="1236">
        <f t="shared" si="311"/>
        <v>0</v>
      </c>
      <c r="L1125" s="44"/>
      <c r="M1125" s="1226" t="str">
        <f t="shared" si="303"/>
        <v/>
      </c>
      <c r="N1125" s="1240" t="str">
        <f t="shared" si="312"/>
        <v/>
      </c>
      <c r="O1125" s="831"/>
      <c r="P1125" s="831"/>
      <c r="Q1125" s="15"/>
      <c r="R1125" s="439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01"/>
        <v>Water melon: no. local meas</v>
      </c>
      <c r="B1126" s="831"/>
      <c r="C1126" s="1235">
        <f t="shared" si="304"/>
        <v>0</v>
      </c>
      <c r="D1126" s="1235">
        <f t="shared" si="305"/>
        <v>0</v>
      </c>
      <c r="E1126" s="1235">
        <f t="shared" si="306"/>
        <v>0</v>
      </c>
      <c r="F1126" s="1235">
        <f t="shared" si="307"/>
        <v>0</v>
      </c>
      <c r="G1126" s="831"/>
      <c r="H1126" s="1236">
        <f t="shared" si="308"/>
        <v>0</v>
      </c>
      <c r="I1126" s="1236">
        <f t="shared" si="309"/>
        <v>0</v>
      </c>
      <c r="J1126" s="1236">
        <f t="shared" si="310"/>
        <v>0</v>
      </c>
      <c r="K1126" s="1236">
        <f t="shared" si="311"/>
        <v>0</v>
      </c>
      <c r="L1126" s="44"/>
      <c r="M1126" s="1226" t="str">
        <f t="shared" si="303"/>
        <v/>
      </c>
      <c r="N1126" s="1240" t="str">
        <f t="shared" si="312"/>
        <v/>
      </c>
      <c r="O1126" s="831"/>
      <c r="P1126" s="831"/>
      <c r="Q1126" s="15"/>
      <c r="R1126" s="439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01"/>
        <v>Other melons: no. local meas</v>
      </c>
      <c r="B1127" s="831"/>
      <c r="C1127" s="1235">
        <f t="shared" si="304"/>
        <v>0</v>
      </c>
      <c r="D1127" s="1235">
        <f t="shared" si="305"/>
        <v>0</v>
      </c>
      <c r="E1127" s="1235">
        <f t="shared" si="306"/>
        <v>0</v>
      </c>
      <c r="F1127" s="1235">
        <f t="shared" si="307"/>
        <v>0</v>
      </c>
      <c r="G1127" s="831"/>
      <c r="H1127" s="1236">
        <f t="shared" si="308"/>
        <v>0</v>
      </c>
      <c r="I1127" s="1236">
        <f t="shared" si="309"/>
        <v>0</v>
      </c>
      <c r="J1127" s="1236">
        <f t="shared" si="310"/>
        <v>0</v>
      </c>
      <c r="K1127" s="1236">
        <f t="shared" si="311"/>
        <v>0</v>
      </c>
      <c r="L1127" s="44"/>
      <c r="M1127" s="1226" t="str">
        <f t="shared" si="303"/>
        <v/>
      </c>
      <c r="N1127" s="1240" t="str">
        <f t="shared" si="312"/>
        <v/>
      </c>
      <c r="O1127" s="831"/>
      <c r="P1127" s="831"/>
      <c r="Q1127" s="15"/>
      <c r="R1127" s="439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01"/>
        <v>Other root crops: no. local meas( Potatoes)</v>
      </c>
      <c r="B1128" s="831"/>
      <c r="C1128" s="1235">
        <f t="shared" si="304"/>
        <v>0</v>
      </c>
      <c r="D1128" s="1235">
        <f t="shared" si="305"/>
        <v>4.0732669157326686E-2</v>
      </c>
      <c r="E1128" s="1235">
        <f t="shared" si="306"/>
        <v>7.0322594151243187E-2</v>
      </c>
      <c r="F1128" s="1235">
        <f t="shared" si="307"/>
        <v>7.4274433517985711E-2</v>
      </c>
      <c r="G1128" s="831"/>
      <c r="H1128" s="1236">
        <f t="shared" si="308"/>
        <v>0</v>
      </c>
      <c r="I1128" s="1236">
        <f t="shared" si="309"/>
        <v>0</v>
      </c>
      <c r="J1128" s="1236">
        <f t="shared" si="310"/>
        <v>6.7796302658135431E-3</v>
      </c>
      <c r="K1128" s="1236">
        <f t="shared" si="311"/>
        <v>1.6271112637952504E-2</v>
      </c>
      <c r="L1128" s="44"/>
      <c r="M1128" s="1226" t="str">
        <f t="shared" si="303"/>
        <v>yes</v>
      </c>
      <c r="N1128" s="1240" t="str">
        <f t="shared" si="312"/>
        <v/>
      </c>
      <c r="O1128" s="831"/>
      <c r="P1128" s="831"/>
      <c r="Q1128" s="15"/>
      <c r="R1128" s="439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01"/>
        <v>Groundnuts (dry): no. local meas</v>
      </c>
      <c r="B1129" s="831"/>
      <c r="C1129" s="1235">
        <f t="shared" si="304"/>
        <v>0</v>
      </c>
      <c r="D1129" s="1235">
        <f t="shared" si="305"/>
        <v>0</v>
      </c>
      <c r="E1129" s="1235">
        <f t="shared" si="306"/>
        <v>0</v>
      </c>
      <c r="F1129" s="1235">
        <f t="shared" si="307"/>
        <v>0</v>
      </c>
      <c r="G1129" s="831"/>
      <c r="H1129" s="1236">
        <f t="shared" si="308"/>
        <v>0</v>
      </c>
      <c r="I1129" s="1236">
        <f t="shared" si="309"/>
        <v>0</v>
      </c>
      <c r="J1129" s="1236">
        <f t="shared" si="310"/>
        <v>0</v>
      </c>
      <c r="K1129" s="1236">
        <f t="shared" si="311"/>
        <v>0</v>
      </c>
      <c r="L1129" s="44"/>
      <c r="M1129" s="1226" t="str">
        <f t="shared" si="303"/>
        <v/>
      </c>
      <c r="N1129" s="1240" t="str">
        <f t="shared" si="312"/>
        <v/>
      </c>
      <c r="O1129" s="831"/>
      <c r="P1129" s="831"/>
      <c r="Q1129" s="15"/>
      <c r="R1129" s="439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01"/>
        <v>Roundnuts (bambara): no. local meas</v>
      </c>
      <c r="B1130" s="831"/>
      <c r="C1130" s="1235">
        <f t="shared" si="304"/>
        <v>0</v>
      </c>
      <c r="D1130" s="1235">
        <f t="shared" si="305"/>
        <v>0</v>
      </c>
      <c r="E1130" s="1235">
        <f t="shared" si="306"/>
        <v>0</v>
      </c>
      <c r="F1130" s="1235">
        <f t="shared" si="307"/>
        <v>0</v>
      </c>
      <c r="G1130" s="831"/>
      <c r="H1130" s="1236">
        <f t="shared" si="308"/>
        <v>0</v>
      </c>
      <c r="I1130" s="1236">
        <f t="shared" si="309"/>
        <v>0</v>
      </c>
      <c r="J1130" s="1236">
        <f t="shared" si="310"/>
        <v>0</v>
      </c>
      <c r="K1130" s="1236">
        <f t="shared" si="311"/>
        <v>0</v>
      </c>
      <c r="L1130" s="44"/>
      <c r="M1130" s="1226" t="str">
        <f t="shared" si="303"/>
        <v/>
      </c>
      <c r="N1130" s="1240" t="str">
        <f t="shared" si="312"/>
        <v/>
      </c>
      <c r="O1130" s="831"/>
      <c r="P1130" s="831"/>
      <c r="Q1130" s="15"/>
      <c r="R1130" s="439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01"/>
        <v>Amadumbe</v>
      </c>
      <c r="B1131" s="831"/>
      <c r="C1131" s="1235">
        <f t="shared" si="304"/>
        <v>0</v>
      </c>
      <c r="D1131" s="1235">
        <f t="shared" si="305"/>
        <v>0</v>
      </c>
      <c r="E1131" s="1235">
        <f t="shared" si="306"/>
        <v>0</v>
      </c>
      <c r="F1131" s="1235">
        <f t="shared" si="307"/>
        <v>0</v>
      </c>
      <c r="G1131" s="831"/>
      <c r="H1131" s="1236">
        <f t="shared" si="308"/>
        <v>0</v>
      </c>
      <c r="I1131" s="1236">
        <f t="shared" si="309"/>
        <v>0</v>
      </c>
      <c r="J1131" s="1236">
        <f t="shared" si="310"/>
        <v>0</v>
      </c>
      <c r="K1131" s="1236">
        <f t="shared" si="311"/>
        <v>0</v>
      </c>
      <c r="L1131" s="44"/>
      <c r="M1131" s="1226" t="str">
        <f t="shared" si="303"/>
        <v/>
      </c>
      <c r="N1131" s="1240" t="str">
        <f t="shared" si="312"/>
        <v/>
      </c>
      <c r="O1131" s="831"/>
      <c r="P1131" s="831"/>
      <c r="Q1131" s="15"/>
      <c r="R1131" s="439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01"/>
        <v>Sweet potato</v>
      </c>
      <c r="B1132" s="831"/>
      <c r="C1132" s="1235">
        <f t="shared" si="304"/>
        <v>0</v>
      </c>
      <c r="D1132" s="1235">
        <f t="shared" si="305"/>
        <v>0</v>
      </c>
      <c r="E1132" s="1235">
        <f t="shared" si="306"/>
        <v>0</v>
      </c>
      <c r="F1132" s="1235">
        <f t="shared" si="307"/>
        <v>0</v>
      </c>
      <c r="G1132" s="831"/>
      <c r="H1132" s="1236">
        <f t="shared" si="308"/>
        <v>0</v>
      </c>
      <c r="I1132" s="1236">
        <f t="shared" si="309"/>
        <v>0</v>
      </c>
      <c r="J1132" s="1236">
        <f t="shared" si="310"/>
        <v>0</v>
      </c>
      <c r="K1132" s="1236">
        <f t="shared" si="311"/>
        <v>0</v>
      </c>
      <c r="L1132" s="44"/>
      <c r="M1132" s="1226" t="str">
        <f t="shared" si="303"/>
        <v/>
      </c>
      <c r="N1132" s="1240" t="str">
        <f t="shared" si="312"/>
        <v/>
      </c>
      <c r="O1132" s="831"/>
      <c r="P1132" s="831"/>
      <c r="Q1132" s="15"/>
      <c r="R1132" s="439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01"/>
        <v xml:space="preserve">Other crop: </v>
      </c>
      <c r="B1133" s="831"/>
      <c r="C1133" s="1235">
        <f t="shared" si="304"/>
        <v>0</v>
      </c>
      <c r="D1133" s="1235">
        <f t="shared" si="305"/>
        <v>0</v>
      </c>
      <c r="E1133" s="1235">
        <f t="shared" si="306"/>
        <v>0</v>
      </c>
      <c r="F1133" s="1235">
        <f t="shared" si="307"/>
        <v>0</v>
      </c>
      <c r="G1133" s="831"/>
      <c r="H1133" s="1236">
        <f t="shared" si="308"/>
        <v>0</v>
      </c>
      <c r="I1133" s="1236">
        <f t="shared" si="309"/>
        <v>0</v>
      </c>
      <c r="J1133" s="1236">
        <f t="shared" si="310"/>
        <v>0</v>
      </c>
      <c r="K1133" s="1236">
        <f t="shared" si="311"/>
        <v>0</v>
      </c>
      <c r="L1133" s="44"/>
      <c r="M1133" s="1226" t="str">
        <f t="shared" si="303"/>
        <v/>
      </c>
      <c r="N1133" s="1240" t="str">
        <f t="shared" si="312"/>
        <v/>
      </c>
      <c r="O1133" s="831"/>
      <c r="P1133" s="831"/>
      <c r="Q1133" s="15"/>
      <c r="R1133" s="439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13">IF(C$1111=0,0,MAX((SUM(C851,M851)+SUM(C962,M962)/C$1111),(SUM(C851)+SUM(C962)/C$1111)))</f>
        <v>0</v>
      </c>
      <c r="D1134" s="1235">
        <f t="shared" si="313"/>
        <v>0</v>
      </c>
      <c r="E1134" s="1235">
        <f t="shared" si="313"/>
        <v>0</v>
      </c>
      <c r="F1134" s="1235">
        <f t="shared" si="313"/>
        <v>0</v>
      </c>
      <c r="G1134" s="831"/>
      <c r="H1134" s="1236">
        <f t="shared" ref="H1134:K1135" si="314">IF(C$1111=0,0,MAX(SUM(C962,M962)/C$1111,SUM(C962)/C$1111))</f>
        <v>0</v>
      </c>
      <c r="I1134" s="1236">
        <f t="shared" si="314"/>
        <v>0</v>
      </c>
      <c r="J1134" s="1236">
        <f t="shared" si="314"/>
        <v>0</v>
      </c>
      <c r="K1134" s="1236">
        <f t="shared" si="314"/>
        <v>0</v>
      </c>
      <c r="L1134" s="44"/>
      <c r="M1134" s="1226" t="str">
        <f t="shared" si="303"/>
        <v/>
      </c>
      <c r="N1134" s="1240" t="str">
        <f t="shared" si="312"/>
        <v/>
      </c>
      <c r="O1134" s="831"/>
      <c r="P1134" s="831"/>
      <c r="Q1134" s="15"/>
      <c r="R1134" s="439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13"/>
        <v>0</v>
      </c>
      <c r="D1135" s="1235">
        <f t="shared" si="313"/>
        <v>0.15169445398720316</v>
      </c>
      <c r="E1135" s="1235">
        <f t="shared" si="313"/>
        <v>0</v>
      </c>
      <c r="F1135" s="1235">
        <f t="shared" si="313"/>
        <v>0</v>
      </c>
      <c r="G1135" s="831"/>
      <c r="H1135" s="1236">
        <f t="shared" si="314"/>
        <v>0</v>
      </c>
      <c r="I1135" s="1236">
        <f t="shared" si="314"/>
        <v>0.10169445398720316</v>
      </c>
      <c r="J1135" s="1236">
        <f t="shared" si="314"/>
        <v>0</v>
      </c>
      <c r="K1135" s="1236">
        <f t="shared" si="314"/>
        <v>0</v>
      </c>
      <c r="L1135" s="44"/>
      <c r="M1135" s="1226" t="str">
        <f t="shared" si="303"/>
        <v>yes</v>
      </c>
      <c r="N1135" s="1240" t="str">
        <f t="shared" si="312"/>
        <v>yes</v>
      </c>
      <c r="O1135" s="831"/>
      <c r="P1135" s="831"/>
      <c r="Q1135" s="15"/>
      <c r="R1135" s="439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03"/>
        <v/>
      </c>
      <c r="N1136" s="1226" t="str">
        <f t="shared" ref="N1136:N1147" si="315">M1136</f>
        <v/>
      </c>
      <c r="O1136" s="831"/>
      <c r="P1136" s="831"/>
      <c r="Q1136" s="15"/>
      <c r="R1136" s="439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16">A950</f>
        <v>Main cashcrop kg sold Cabbage</v>
      </c>
      <c r="B1137" s="831"/>
      <c r="C1137" s="1235">
        <f t="shared" ref="C1137:C1147" si="317">IF(C$1111=0,0,MAX(SUM(C950,M950)/C$1111,SUM(C950)/C$1111))</f>
        <v>0</v>
      </c>
      <c r="D1137" s="1235">
        <f t="shared" ref="D1137:D1147" si="318">IF(D$1111=0,0,MAX(SUM(D950,N950)/D$1111,SUM(D950)/D$1111))</f>
        <v>0</v>
      </c>
      <c r="E1137" s="1235">
        <f t="shared" ref="E1137:E1147" si="319">IF(E$1111=0,0,MAX(SUM(E950,O950)/E$1111,SUM(E950)/E$1111))</f>
        <v>0</v>
      </c>
      <c r="F1137" s="1235">
        <f t="shared" ref="F1137:F1147" si="320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03"/>
        <v/>
      </c>
      <c r="N1137" s="1226" t="str">
        <f t="shared" si="315"/>
        <v/>
      </c>
      <c r="O1137" s="831"/>
      <c r="P1137" s="831"/>
      <c r="Q1137" s="15"/>
      <c r="R1137" s="439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16"/>
        <v>Other cashcrop: kg produced</v>
      </c>
      <c r="B1138" s="831"/>
      <c r="C1138" s="1235">
        <f t="shared" si="317"/>
        <v>0</v>
      </c>
      <c r="D1138" s="1235">
        <f t="shared" si="318"/>
        <v>0</v>
      </c>
      <c r="E1138" s="1235">
        <f t="shared" si="319"/>
        <v>0</v>
      </c>
      <c r="F1138" s="1235">
        <f t="shared" si="320"/>
        <v>0</v>
      </c>
      <c r="G1138" s="831"/>
      <c r="H1138" s="46"/>
      <c r="I1138" s="46"/>
      <c r="J1138" s="46"/>
      <c r="K1138" s="830"/>
      <c r="L1138" s="831"/>
      <c r="M1138" s="1226" t="str">
        <f t="shared" si="303"/>
        <v/>
      </c>
      <c r="N1138" s="1226" t="str">
        <f t="shared" si="315"/>
        <v/>
      </c>
      <c r="O1138" s="831"/>
      <c r="P1138" s="831"/>
      <c r="Q1138" s="15"/>
      <c r="R1138" s="439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16"/>
        <v>Other cashcrop: kg produced</v>
      </c>
      <c r="B1139" s="831"/>
      <c r="C1139" s="1235">
        <f t="shared" si="317"/>
        <v>0</v>
      </c>
      <c r="D1139" s="1235">
        <f t="shared" si="318"/>
        <v>0</v>
      </c>
      <c r="E1139" s="1235">
        <f t="shared" si="319"/>
        <v>0</v>
      </c>
      <c r="F1139" s="1235">
        <f t="shared" si="320"/>
        <v>0</v>
      </c>
      <c r="G1139" s="831"/>
      <c r="H1139" s="46"/>
      <c r="I1139" s="46"/>
      <c r="J1139" s="46"/>
      <c r="K1139" s="830"/>
      <c r="L1139" s="831"/>
      <c r="M1139" s="1226" t="str">
        <f t="shared" si="303"/>
        <v/>
      </c>
      <c r="N1139" s="1226" t="str">
        <f t="shared" si="315"/>
        <v/>
      </c>
      <c r="O1139" s="831"/>
      <c r="P1139" s="831"/>
      <c r="Q1139" s="15"/>
      <c r="R1139" s="439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16"/>
        <v>Other cashcrop: kg produced</v>
      </c>
      <c r="B1140" s="831"/>
      <c r="C1140" s="1235">
        <f t="shared" si="317"/>
        <v>0</v>
      </c>
      <c r="D1140" s="1235">
        <f t="shared" si="318"/>
        <v>0</v>
      </c>
      <c r="E1140" s="1235">
        <f t="shared" si="319"/>
        <v>0</v>
      </c>
      <c r="F1140" s="1235">
        <f t="shared" si="320"/>
        <v>0</v>
      </c>
      <c r="G1140" s="831"/>
      <c r="H1140" s="46"/>
      <c r="I1140" s="46"/>
      <c r="J1140" s="46"/>
      <c r="K1140" s="830"/>
      <c r="L1140" s="831"/>
      <c r="M1140" s="1226" t="str">
        <f t="shared" si="303"/>
        <v/>
      </c>
      <c r="N1140" s="1226" t="str">
        <f t="shared" si="315"/>
        <v/>
      </c>
      <c r="O1140" s="831"/>
      <c r="P1140" s="831"/>
      <c r="Q1140" s="15"/>
      <c r="R1140" s="439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16"/>
        <v>Other cashcrop: kg produced</v>
      </c>
      <c r="B1141" s="831"/>
      <c r="C1141" s="1235">
        <f t="shared" si="317"/>
        <v>0</v>
      </c>
      <c r="D1141" s="1235">
        <f t="shared" si="318"/>
        <v>0</v>
      </c>
      <c r="E1141" s="1235">
        <f t="shared" si="319"/>
        <v>0</v>
      </c>
      <c r="F1141" s="1235">
        <f t="shared" si="320"/>
        <v>0</v>
      </c>
      <c r="G1141" s="831"/>
      <c r="H1141" s="46"/>
      <c r="I1141" s="46"/>
      <c r="J1141" s="46"/>
      <c r="K1141" s="830"/>
      <c r="L1141" s="831"/>
      <c r="M1141" s="1226" t="str">
        <f t="shared" si="303"/>
        <v/>
      </c>
      <c r="N1141" s="1226" t="str">
        <f t="shared" si="315"/>
        <v/>
      </c>
      <c r="O1141" s="831"/>
      <c r="P1141" s="831"/>
      <c r="Q1141" s="15"/>
      <c r="R1141" s="439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16"/>
        <v>Other cashcrop: kg produced</v>
      </c>
      <c r="B1142" s="831"/>
      <c r="C1142" s="1235">
        <f t="shared" si="317"/>
        <v>0</v>
      </c>
      <c r="D1142" s="1235">
        <f t="shared" si="318"/>
        <v>0</v>
      </c>
      <c r="E1142" s="1235">
        <f t="shared" si="319"/>
        <v>0</v>
      </c>
      <c r="F1142" s="1235">
        <f t="shared" si="320"/>
        <v>0</v>
      </c>
      <c r="G1142" s="831"/>
      <c r="H1142" s="46"/>
      <c r="I1142" s="46"/>
      <c r="J1142" s="46"/>
      <c r="K1142" s="830"/>
      <c r="L1142" s="831"/>
      <c r="M1142" s="1226" t="str">
        <f t="shared" si="303"/>
        <v/>
      </c>
      <c r="N1142" s="1226" t="str">
        <f t="shared" si="315"/>
        <v/>
      </c>
      <c r="O1142" s="831"/>
      <c r="P1142" s="831"/>
      <c r="Q1142" s="15"/>
      <c r="R1142" s="439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16"/>
        <v>Other cashcrop: kg produced</v>
      </c>
      <c r="B1143" s="831"/>
      <c r="C1143" s="1235">
        <f t="shared" si="317"/>
        <v>0</v>
      </c>
      <c r="D1143" s="1235">
        <f t="shared" si="318"/>
        <v>0</v>
      </c>
      <c r="E1143" s="1235">
        <f t="shared" si="319"/>
        <v>0</v>
      </c>
      <c r="F1143" s="1235">
        <f t="shared" si="320"/>
        <v>0</v>
      </c>
      <c r="G1143" s="831"/>
      <c r="H1143" s="46"/>
      <c r="I1143" s="46"/>
      <c r="J1143" s="46"/>
      <c r="K1143" s="830"/>
      <c r="L1143" s="831"/>
      <c r="M1143" s="1226" t="str">
        <f t="shared" si="303"/>
        <v/>
      </c>
      <c r="N1143" s="1226" t="str">
        <f t="shared" si="315"/>
        <v/>
      </c>
      <c r="O1143" s="831"/>
      <c r="P1143" s="831"/>
      <c r="Q1143" s="15"/>
      <c r="R1143" s="439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16"/>
        <v>Straw: quantity sold</v>
      </c>
      <c r="B1144" s="831"/>
      <c r="C1144" s="1235">
        <f t="shared" si="317"/>
        <v>0</v>
      </c>
      <c r="D1144" s="1235">
        <f t="shared" si="318"/>
        <v>0</v>
      </c>
      <c r="E1144" s="1235">
        <f t="shared" si="319"/>
        <v>0</v>
      </c>
      <c r="F1144" s="1235">
        <f t="shared" si="320"/>
        <v>0</v>
      </c>
      <c r="G1144" s="831"/>
      <c r="H1144" s="46"/>
      <c r="I1144" s="46"/>
      <c r="J1144" s="46"/>
      <c r="K1144" s="830"/>
      <c r="L1144" s="831"/>
      <c r="M1144" s="1226" t="str">
        <f t="shared" si="303"/>
        <v/>
      </c>
      <c r="N1144" s="1226" t="str">
        <f t="shared" si="315"/>
        <v/>
      </c>
      <c r="O1144" s="831"/>
      <c r="P1144" s="831"/>
      <c r="Q1144" s="15"/>
      <c r="R1144" s="439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16"/>
        <v>Trees: quantity sold</v>
      </c>
      <c r="B1145" s="831"/>
      <c r="C1145" s="1235">
        <f t="shared" si="317"/>
        <v>0</v>
      </c>
      <c r="D1145" s="1235">
        <f t="shared" si="318"/>
        <v>0</v>
      </c>
      <c r="E1145" s="1235">
        <f t="shared" si="319"/>
        <v>0</v>
      </c>
      <c r="F1145" s="1235">
        <f t="shared" si="320"/>
        <v>0</v>
      </c>
      <c r="G1145" s="831"/>
      <c r="H1145" s="46"/>
      <c r="I1145" s="46"/>
      <c r="J1145" s="46"/>
      <c r="K1145" s="830"/>
      <c r="L1145" s="831"/>
      <c r="M1145" s="1226" t="str">
        <f t="shared" si="303"/>
        <v/>
      </c>
      <c r="N1145" s="1226" t="str">
        <f t="shared" si="315"/>
        <v/>
      </c>
      <c r="O1145" s="831"/>
      <c r="P1145" s="831"/>
      <c r="Q1145" s="15"/>
      <c r="R1145" s="439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16"/>
        <v>Other cash crop: type</v>
      </c>
      <c r="B1146" s="831"/>
      <c r="C1146" s="1235">
        <f t="shared" si="317"/>
        <v>0</v>
      </c>
      <c r="D1146" s="1235">
        <f t="shared" si="318"/>
        <v>0</v>
      </c>
      <c r="E1146" s="1235">
        <f t="shared" si="319"/>
        <v>0</v>
      </c>
      <c r="F1146" s="1235">
        <f t="shared" si="320"/>
        <v>0</v>
      </c>
      <c r="G1146" s="831"/>
      <c r="H1146" s="46"/>
      <c r="I1146" s="46"/>
      <c r="J1146" s="46"/>
      <c r="K1146" s="830"/>
      <c r="L1146" s="831"/>
      <c r="M1146" s="1226" t="str">
        <f t="shared" si="303"/>
        <v/>
      </c>
      <c r="N1146" s="1226" t="str">
        <f t="shared" si="315"/>
        <v/>
      </c>
      <c r="O1146" s="831"/>
      <c r="P1146" s="831"/>
      <c r="Q1146" s="15"/>
      <c r="R1146" s="439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16"/>
        <v>Other cash crop: type</v>
      </c>
      <c r="B1147" s="831"/>
      <c r="C1147" s="1235">
        <f t="shared" si="317"/>
        <v>0</v>
      </c>
      <c r="D1147" s="1235">
        <f t="shared" si="318"/>
        <v>0</v>
      </c>
      <c r="E1147" s="1235">
        <f t="shared" si="319"/>
        <v>0</v>
      </c>
      <c r="F1147" s="1235">
        <f t="shared" si="320"/>
        <v>0</v>
      </c>
      <c r="G1147" s="831"/>
      <c r="H1147" s="46"/>
      <c r="I1147" s="46"/>
      <c r="J1147" s="46"/>
      <c r="K1147" s="830"/>
      <c r="L1147" s="831"/>
      <c r="M1147" s="1226" t="str">
        <f t="shared" si="303"/>
        <v/>
      </c>
      <c r="N1147" s="1226" t="str">
        <f t="shared" si="315"/>
        <v/>
      </c>
      <c r="O1147" s="831"/>
      <c r="P1147" s="831"/>
      <c r="Q1147" s="15"/>
      <c r="R1147" s="439"/>
      <c r="S1147" s="46"/>
      <c r="T1147" s="46"/>
      <c r="U1147" s="1051">
        <v>1147</v>
      </c>
      <c r="V1147" s="46"/>
    </row>
    <row r="1148" spans="1:22" ht="15.75" customHeight="1">
      <c r="A1148" s="1139" t="s">
        <v>551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552</v>
      </c>
      <c r="N1148" s="1242" t="s">
        <v>354</v>
      </c>
      <c r="O1148" s="831"/>
      <c r="P1148" s="831"/>
      <c r="Q1148" s="15"/>
      <c r="R1148" s="439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9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9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9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9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9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0</v>
      </c>
      <c r="D1154" s="1235">
        <f>IF(D$1111=0,0,MAX((SUM(D822,N822)+SUM(D907,N907,D909,N909)/D$1111),(SUM(D822)+SUM(D907,D909)/D$1111)))</f>
        <v>0</v>
      </c>
      <c r="E1154" s="1235">
        <f>IF(E$1111=0,0,MAX((SUM(E822,O822)+SUM(E907,O907,E909,O909)/E$1111),(SUM(E822)+SUM(E907,E909)/E$1111)))</f>
        <v>0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/>
      </c>
      <c r="N1154" s="1240"/>
      <c r="O1154" s="831"/>
      <c r="P1154" s="831"/>
      <c r="Q1154" s="15"/>
      <c r="R1154" s="439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9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9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9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9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9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9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9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9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9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9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9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9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9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9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0</v>
      </c>
      <c r="D1169" s="1235">
        <f>MAX(SUM(D828,N828),SUM(D828))</f>
        <v>0</v>
      </c>
      <c r="E1169" s="1235">
        <f>MAX(SUM(E828,O828),SUM(E828))</f>
        <v>5.4040395392278964E-2</v>
      </c>
      <c r="F1169" s="1235">
        <f>MAX(SUM(F828,P828),SUM(F828))</f>
        <v>0.10020555728518059</v>
      </c>
      <c r="G1169" s="831"/>
      <c r="H1169" s="46"/>
      <c r="I1169" s="46"/>
      <c r="J1169" s="46"/>
      <c r="K1169" s="46"/>
      <c r="L1169" s="44"/>
      <c r="M1169" s="1226" t="str">
        <f t="shared" ref="M1169:M1175" si="321">IF(OR(SUM((C1169&gt;C$1109),(D1169&gt;C$1109),(E1169&gt;C$1109),(F1169&gt;C$1109))&gt;1,C1169&gt;C$1109*2,D1169&gt;C$1109*2,E1169&gt;C$1109*2,F1169&gt;C$1109*2),"yes","")</f>
        <v>yes</v>
      </c>
      <c r="N1169" s="1243"/>
      <c r="O1169" s="831"/>
      <c r="P1169" s="831"/>
      <c r="Q1169" s="15"/>
      <c r="R1169" s="439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22">MAX(SUM(C854,M854),SUM(C854))</f>
        <v>0</v>
      </c>
      <c r="D1170" s="1235">
        <f t="shared" si="322"/>
        <v>0</v>
      </c>
      <c r="E1170" s="1235">
        <f t="shared" si="322"/>
        <v>0</v>
      </c>
      <c r="F1170" s="1235">
        <f t="shared" si="322"/>
        <v>0</v>
      </c>
      <c r="G1170" s="831"/>
      <c r="H1170" s="46"/>
      <c r="I1170" s="46"/>
      <c r="J1170" s="46"/>
      <c r="K1170" s="46"/>
      <c r="L1170" s="44"/>
      <c r="M1170" s="1226" t="str">
        <f t="shared" si="321"/>
        <v/>
      </c>
      <c r="N1170" s="1243"/>
      <c r="O1170" s="831"/>
      <c r="P1170" s="831"/>
      <c r="Q1170" s="15"/>
      <c r="R1170" s="439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Planting</v>
      </c>
      <c r="B1171" s="831"/>
      <c r="C1171" s="1235">
        <f t="shared" si="322"/>
        <v>0</v>
      </c>
      <c r="D1171" s="1235">
        <f t="shared" si="322"/>
        <v>0</v>
      </c>
      <c r="E1171" s="1235">
        <f t="shared" si="322"/>
        <v>3.1544383561643831E-2</v>
      </c>
      <c r="F1171" s="1235">
        <f t="shared" si="322"/>
        <v>0</v>
      </c>
      <c r="G1171" s="831"/>
      <c r="H1171" s="46"/>
      <c r="I1171" s="46"/>
      <c r="J1171" s="46"/>
      <c r="K1171" s="46"/>
      <c r="L1171" s="44"/>
      <c r="M1171" s="1226" t="str">
        <f t="shared" si="321"/>
        <v/>
      </c>
      <c r="N1171" s="1243"/>
      <c r="O1171" s="831"/>
      <c r="P1171" s="831"/>
      <c r="Q1171" s="15"/>
      <c r="R1171" s="439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Weeding</v>
      </c>
      <c r="B1172" s="831"/>
      <c r="C1172" s="1235">
        <f t="shared" si="322"/>
        <v>0</v>
      </c>
      <c r="D1172" s="1235">
        <f t="shared" si="322"/>
        <v>0</v>
      </c>
      <c r="E1172" s="1235">
        <f t="shared" si="322"/>
        <v>2.1292458904109589E-2</v>
      </c>
      <c r="F1172" s="1235">
        <f t="shared" si="322"/>
        <v>0</v>
      </c>
      <c r="G1172" s="831"/>
      <c r="H1172" s="46"/>
      <c r="I1172" s="46"/>
      <c r="J1172" s="46"/>
      <c r="K1172" s="46"/>
      <c r="L1172" s="44"/>
      <c r="M1172" s="1226" t="str">
        <f t="shared" si="321"/>
        <v/>
      </c>
      <c r="N1172" s="1243"/>
      <c r="O1172" s="831"/>
      <c r="P1172" s="831"/>
      <c r="Q1172" s="15"/>
      <c r="R1172" s="439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23">MAX(SUM(C896,M896),SUM(C896))</f>
        <v>0</v>
      </c>
      <c r="D1173" s="1235">
        <f t="shared" si="323"/>
        <v>0</v>
      </c>
      <c r="E1173" s="1235">
        <f t="shared" si="323"/>
        <v>0</v>
      </c>
      <c r="F1173" s="1235">
        <f t="shared" si="323"/>
        <v>0</v>
      </c>
      <c r="G1173" s="831"/>
      <c r="H1173" s="46"/>
      <c r="I1173" s="46"/>
      <c r="J1173" s="46"/>
      <c r="K1173" s="46"/>
      <c r="L1173" s="44"/>
      <c r="M1173" s="1226" t="str">
        <f t="shared" si="321"/>
        <v/>
      </c>
      <c r="N1173" s="1243"/>
      <c r="O1173" s="831"/>
      <c r="P1173" s="831"/>
      <c r="Q1173" s="15"/>
      <c r="R1173" s="439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23"/>
        <v>0</v>
      </c>
      <c r="D1174" s="1235">
        <f t="shared" si="323"/>
        <v>0</v>
      </c>
      <c r="E1174" s="1235">
        <f t="shared" si="323"/>
        <v>0</v>
      </c>
      <c r="F1174" s="1235">
        <f t="shared" si="323"/>
        <v>0</v>
      </c>
      <c r="G1174" s="831"/>
      <c r="H1174" s="46"/>
      <c r="I1174" s="46"/>
      <c r="J1174" s="46"/>
      <c r="K1174" s="46"/>
      <c r="L1174" s="44"/>
      <c r="M1174" s="1226" t="str">
        <f t="shared" si="321"/>
        <v/>
      </c>
      <c r="N1174" s="1243"/>
      <c r="O1174" s="831"/>
      <c r="P1174" s="831"/>
      <c r="Q1174" s="15"/>
      <c r="R1174" s="439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23"/>
        <v>0</v>
      </c>
      <c r="D1175" s="1235">
        <f t="shared" si="323"/>
        <v>0</v>
      </c>
      <c r="E1175" s="1235">
        <f t="shared" si="323"/>
        <v>0</v>
      </c>
      <c r="F1175" s="1235">
        <f t="shared" si="323"/>
        <v>0</v>
      </c>
      <c r="G1175" s="831"/>
      <c r="H1175" s="46"/>
      <c r="I1175" s="46"/>
      <c r="J1175" s="46"/>
      <c r="K1175" s="46"/>
      <c r="L1175" s="44"/>
      <c r="M1175" s="1226" t="str">
        <f t="shared" si="321"/>
        <v/>
      </c>
      <c r="N1175" s="1243"/>
      <c r="O1175" s="831"/>
      <c r="P1175" s="831"/>
      <c r="Q1175" s="15"/>
      <c r="R1175" s="439"/>
      <c r="S1175" s="46"/>
      <c r="T1175" s="46"/>
      <c r="U1175" s="1051">
        <v>1175</v>
      </c>
      <c r="V1175" s="46"/>
    </row>
    <row r="1176" spans="1:22" ht="15.75" customHeight="1">
      <c r="A1176" s="1139" t="s">
        <v>315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552</v>
      </c>
      <c r="N1176" s="1242" t="s">
        <v>354</v>
      </c>
      <c r="O1176" s="831"/>
      <c r="P1176" s="831"/>
      <c r="Q1176" s="15"/>
      <c r="R1176" s="439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24">IF(C$1111=0,0,MAX(SUM(C916,M916)/C$1111,SUM(C916)/C$1111))</f>
        <v>0</v>
      </c>
      <c r="D1177" s="1235">
        <f t="shared" si="324"/>
        <v>0</v>
      </c>
      <c r="E1177" s="1235">
        <f t="shared" si="324"/>
        <v>0</v>
      </c>
      <c r="F1177" s="1235">
        <f t="shared" si="324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25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26">M1177</f>
        <v/>
      </c>
      <c r="O1177" s="831"/>
      <c r="P1177" s="831"/>
      <c r="Q1177" s="15"/>
      <c r="R1177" s="439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sales: no sold</v>
      </c>
      <c r="B1178" s="831"/>
      <c r="C1178" s="1235">
        <f t="shared" si="324"/>
        <v>0</v>
      </c>
      <c r="D1178" s="1235">
        <f t="shared" si="324"/>
        <v>0</v>
      </c>
      <c r="E1178" s="1235">
        <f t="shared" si="324"/>
        <v>0</v>
      </c>
      <c r="F1178" s="1235">
        <f t="shared" si="324"/>
        <v>0</v>
      </c>
      <c r="G1178" s="831"/>
      <c r="H1178" s="46"/>
      <c r="I1178" s="46"/>
      <c r="J1178" s="46"/>
      <c r="K1178" s="830"/>
      <c r="L1178" s="831"/>
      <c r="M1178" s="1226" t="str">
        <f t="shared" si="325"/>
        <v/>
      </c>
      <c r="N1178" s="1226" t="str">
        <f t="shared" si="326"/>
        <v/>
      </c>
      <c r="O1178" s="831"/>
      <c r="P1178" s="831"/>
      <c r="Q1178" s="15"/>
      <c r="R1178" s="439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>Other: quantity</v>
      </c>
      <c r="B1179" s="831"/>
      <c r="C1179" s="1235">
        <f t="shared" si="324"/>
        <v>0</v>
      </c>
      <c r="D1179" s="1235">
        <f t="shared" si="324"/>
        <v>0</v>
      </c>
      <c r="E1179" s="1235">
        <f t="shared" si="324"/>
        <v>0</v>
      </c>
      <c r="F1179" s="1235">
        <f t="shared" si="324"/>
        <v>0</v>
      </c>
      <c r="G1179" s="831"/>
      <c r="H1179" s="46"/>
      <c r="I1179" s="46"/>
      <c r="J1179" s="46"/>
      <c r="K1179" s="830"/>
      <c r="L1179" s="831"/>
      <c r="M1179" s="1226" t="str">
        <f t="shared" si="325"/>
        <v/>
      </c>
      <c r="N1179" s="1226" t="str">
        <f t="shared" si="326"/>
        <v/>
      </c>
      <c r="O1179" s="831"/>
      <c r="P1179" s="831"/>
      <c r="Q1179" s="15"/>
      <c r="R1179" s="439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27">A920</f>
        <v>Camel sales - export: no. sold</v>
      </c>
      <c r="B1180" s="831"/>
      <c r="C1180" s="1235">
        <f t="shared" ref="C1180:C1189" si="328">IF(C$1111=0,0,MAX(SUM(C920,M920)/C$1111,SUM(C920)/C$1111))</f>
        <v>0</v>
      </c>
      <c r="D1180" s="1235">
        <f t="shared" ref="D1180:D1189" si="329">IF(D$1111=0,0,MAX(SUM(D920,N920)/D$1111,SUM(D920)/D$1111))</f>
        <v>0</v>
      </c>
      <c r="E1180" s="1235">
        <f t="shared" ref="E1180:E1189" si="330">IF(E$1111=0,0,MAX(SUM(E920,O920)/E$1111,SUM(E920)/E$1111))</f>
        <v>0</v>
      </c>
      <c r="F1180" s="1235">
        <f t="shared" ref="F1180:F1189" si="331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25"/>
        <v/>
      </c>
      <c r="N1180" s="1226" t="str">
        <f t="shared" si="326"/>
        <v/>
      </c>
      <c r="O1180" s="831"/>
      <c r="P1180" s="831"/>
      <c r="Q1180" s="15"/>
      <c r="R1180" s="439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27"/>
        <v>Camel sales - local: no. sold</v>
      </c>
      <c r="B1181" s="831"/>
      <c r="C1181" s="1235">
        <f t="shared" si="328"/>
        <v>0</v>
      </c>
      <c r="D1181" s="1235">
        <f t="shared" si="329"/>
        <v>0</v>
      </c>
      <c r="E1181" s="1235">
        <f t="shared" si="330"/>
        <v>0</v>
      </c>
      <c r="F1181" s="1235">
        <f t="shared" si="331"/>
        <v>0</v>
      </c>
      <c r="G1181" s="831"/>
      <c r="H1181" s="46"/>
      <c r="I1181" s="46"/>
      <c r="J1181" s="46"/>
      <c r="K1181" s="830"/>
      <c r="L1181" s="831"/>
      <c r="M1181" s="1226" t="str">
        <f t="shared" si="325"/>
        <v/>
      </c>
      <c r="N1181" s="1226" t="str">
        <f t="shared" si="326"/>
        <v/>
      </c>
      <c r="O1181" s="831"/>
      <c r="P1181" s="831"/>
      <c r="Q1181" s="15"/>
      <c r="R1181" s="439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27"/>
        <v>Fattened Ox sales: no. sold</v>
      </c>
      <c r="B1182" s="831"/>
      <c r="C1182" s="1235">
        <f t="shared" si="328"/>
        <v>0</v>
      </c>
      <c r="D1182" s="1235">
        <f t="shared" si="329"/>
        <v>0</v>
      </c>
      <c r="E1182" s="1235">
        <f t="shared" si="330"/>
        <v>0</v>
      </c>
      <c r="F1182" s="1235">
        <f t="shared" si="331"/>
        <v>0</v>
      </c>
      <c r="G1182" s="831"/>
      <c r="H1182" s="46"/>
      <c r="I1182" s="46"/>
      <c r="J1182" s="46"/>
      <c r="K1182" s="830"/>
      <c r="L1182" s="831"/>
      <c r="M1182" s="1226" t="str">
        <f t="shared" si="325"/>
        <v/>
      </c>
      <c r="N1182" s="1226" t="str">
        <f t="shared" si="326"/>
        <v/>
      </c>
      <c r="O1182" s="831"/>
      <c r="P1182" s="831"/>
      <c r="Q1182" s="15"/>
      <c r="R1182" s="439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27"/>
        <v>Cattle sales - export: no. sold</v>
      </c>
      <c r="B1183" s="831"/>
      <c r="C1183" s="1235">
        <f t="shared" si="328"/>
        <v>0</v>
      </c>
      <c r="D1183" s="1235">
        <f t="shared" si="329"/>
        <v>0</v>
      </c>
      <c r="E1183" s="1235">
        <f t="shared" si="330"/>
        <v>0</v>
      </c>
      <c r="F1183" s="1235">
        <f t="shared" si="331"/>
        <v>0</v>
      </c>
      <c r="G1183" s="831"/>
      <c r="H1183" s="46"/>
      <c r="I1183" s="46"/>
      <c r="J1183" s="46"/>
      <c r="K1183" s="830"/>
      <c r="L1183" s="831"/>
      <c r="M1183" s="1226" t="str">
        <f t="shared" si="325"/>
        <v/>
      </c>
      <c r="N1183" s="1226" t="str">
        <f t="shared" si="326"/>
        <v/>
      </c>
      <c r="O1183" s="831"/>
      <c r="P1183" s="831"/>
      <c r="Q1183" s="15"/>
      <c r="R1183" s="439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27"/>
        <v>Cattle sales - local: no. sold</v>
      </c>
      <c r="B1184" s="831"/>
      <c r="C1184" s="1235">
        <f t="shared" si="328"/>
        <v>0</v>
      </c>
      <c r="D1184" s="1235">
        <f t="shared" si="329"/>
        <v>0</v>
      </c>
      <c r="E1184" s="1235">
        <f t="shared" si="330"/>
        <v>0.40677781594881263</v>
      </c>
      <c r="F1184" s="1235">
        <f t="shared" si="331"/>
        <v>2.4406668956928756</v>
      </c>
      <c r="G1184" s="831"/>
      <c r="H1184" s="46"/>
      <c r="I1184" s="46"/>
      <c r="J1184" s="46"/>
      <c r="K1184" s="830"/>
      <c r="L1184" s="831"/>
      <c r="M1184" s="1226" t="str">
        <f t="shared" si="325"/>
        <v>yes</v>
      </c>
      <c r="N1184" s="1226" t="str">
        <f t="shared" si="326"/>
        <v>yes</v>
      </c>
      <c r="O1184" s="831"/>
      <c r="P1184" s="831"/>
      <c r="Q1184" s="15"/>
      <c r="R1184" s="439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27"/>
        <v>Goat sales - export: no. sold</v>
      </c>
      <c r="B1185" s="831"/>
      <c r="C1185" s="1235">
        <f t="shared" si="328"/>
        <v>0</v>
      </c>
      <c r="D1185" s="1235">
        <f t="shared" si="329"/>
        <v>0</v>
      </c>
      <c r="E1185" s="1235">
        <f t="shared" si="330"/>
        <v>0</v>
      </c>
      <c r="F1185" s="1235">
        <f t="shared" si="331"/>
        <v>0</v>
      </c>
      <c r="G1185" s="831"/>
      <c r="H1185" s="46"/>
      <c r="I1185" s="46"/>
      <c r="J1185" s="46"/>
      <c r="K1185" s="830"/>
      <c r="L1185" s="831"/>
      <c r="M1185" s="1226" t="str">
        <f t="shared" si="325"/>
        <v/>
      </c>
      <c r="N1185" s="1226" t="str">
        <f t="shared" si="326"/>
        <v/>
      </c>
      <c r="O1185" s="831"/>
      <c r="P1185" s="831"/>
      <c r="Q1185" s="15"/>
      <c r="R1185" s="439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27"/>
        <v>Goat sales - local: no. sold</v>
      </c>
      <c r="B1186" s="831"/>
      <c r="C1186" s="1235">
        <f t="shared" si="328"/>
        <v>0</v>
      </c>
      <c r="D1186" s="1235">
        <f t="shared" si="329"/>
        <v>0</v>
      </c>
      <c r="E1186" s="1235">
        <f t="shared" si="330"/>
        <v>0.74575932923948973</v>
      </c>
      <c r="F1186" s="1235">
        <f t="shared" si="331"/>
        <v>0.48813337913857513</v>
      </c>
      <c r="G1186" s="831"/>
      <c r="H1186" s="46"/>
      <c r="I1186" s="46"/>
      <c r="J1186" s="46"/>
      <c r="K1186" s="830"/>
      <c r="L1186" s="831"/>
      <c r="M1186" s="1226" t="str">
        <f t="shared" si="325"/>
        <v>yes</v>
      </c>
      <c r="N1186" s="1226" t="str">
        <f t="shared" si="326"/>
        <v>yes</v>
      </c>
      <c r="O1186" s="831"/>
      <c r="P1186" s="831"/>
      <c r="Q1186" s="15"/>
      <c r="R1186" s="439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27"/>
        <v>Sheep sales - export: no. sold</v>
      </c>
      <c r="B1187" s="831"/>
      <c r="C1187" s="1235">
        <f t="shared" si="328"/>
        <v>0</v>
      </c>
      <c r="D1187" s="1235">
        <f t="shared" si="329"/>
        <v>0</v>
      </c>
      <c r="E1187" s="1235">
        <f t="shared" si="330"/>
        <v>0</v>
      </c>
      <c r="F1187" s="1235">
        <f t="shared" si="331"/>
        <v>0</v>
      </c>
      <c r="G1187" s="831"/>
      <c r="H1187" s="46"/>
      <c r="I1187" s="46"/>
      <c r="J1187" s="46"/>
      <c r="K1187" s="830"/>
      <c r="L1187" s="831"/>
      <c r="M1187" s="1226" t="str">
        <f t="shared" si="325"/>
        <v/>
      </c>
      <c r="N1187" s="1226" t="str">
        <f t="shared" si="326"/>
        <v/>
      </c>
      <c r="O1187" s="831"/>
      <c r="P1187" s="831"/>
      <c r="Q1187" s="15"/>
      <c r="R1187" s="439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27"/>
        <v>Sheep sales - local: no. sold</v>
      </c>
      <c r="B1188" s="831"/>
      <c r="C1188" s="1235">
        <f t="shared" si="328"/>
        <v>0</v>
      </c>
      <c r="D1188" s="1235">
        <f t="shared" si="329"/>
        <v>0</v>
      </c>
      <c r="E1188" s="1235">
        <f t="shared" si="330"/>
        <v>0</v>
      </c>
      <c r="F1188" s="1235">
        <f t="shared" si="331"/>
        <v>0.16271112637952503</v>
      </c>
      <c r="G1188" s="831"/>
      <c r="H1188" s="46"/>
      <c r="I1188" s="46"/>
      <c r="J1188" s="46"/>
      <c r="K1188" s="830"/>
      <c r="L1188" s="831"/>
      <c r="M1188" s="1226" t="str">
        <f t="shared" si="325"/>
        <v>yes</v>
      </c>
      <c r="N1188" s="1226" t="str">
        <f t="shared" si="326"/>
        <v>yes</v>
      </c>
      <c r="O1188" s="831"/>
      <c r="P1188" s="831"/>
      <c r="Q1188" s="15"/>
      <c r="R1188" s="439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27"/>
        <v>Chicken sales: no. sold</v>
      </c>
      <c r="B1189" s="831"/>
      <c r="C1189" s="1235">
        <f t="shared" si="328"/>
        <v>0</v>
      </c>
      <c r="D1189" s="1235">
        <f t="shared" si="329"/>
        <v>0</v>
      </c>
      <c r="E1189" s="1235">
        <f t="shared" si="330"/>
        <v>8.8135193455576064E-2</v>
      </c>
      <c r="F1189" s="1235">
        <f t="shared" si="331"/>
        <v>8.8135193455576064E-2</v>
      </c>
      <c r="G1189" s="831"/>
      <c r="H1189" s="46"/>
      <c r="I1189" s="46"/>
      <c r="J1189" s="46"/>
      <c r="K1189" s="830"/>
      <c r="L1189" s="831"/>
      <c r="M1189" s="1226" t="str">
        <f t="shared" si="325"/>
        <v>yes</v>
      </c>
      <c r="N1189" s="1226" t="str">
        <f t="shared" si="326"/>
        <v>yes</v>
      </c>
      <c r="O1189" s="831"/>
      <c r="P1189" s="831"/>
      <c r="Q1189" s="15"/>
      <c r="R1189" s="439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32">IF(C$1111=0,0,MAX(SUM(C965,M965)/C$1111,SUM(C965)/C$1111))</f>
        <v>0</v>
      </c>
      <c r="D1190" s="1235">
        <f t="shared" si="332"/>
        <v>5.423704212650835E-3</v>
      </c>
      <c r="E1190" s="1235">
        <f t="shared" si="332"/>
        <v>0</v>
      </c>
      <c r="F1190" s="1235">
        <f t="shared" si="332"/>
        <v>0</v>
      </c>
      <c r="G1190" s="831"/>
      <c r="H1190" s="46"/>
      <c r="I1190" s="46"/>
      <c r="J1190" s="46"/>
      <c r="K1190" s="830"/>
      <c r="L1190" s="831"/>
      <c r="M1190" s="1226" t="str">
        <f t="shared" si="325"/>
        <v/>
      </c>
      <c r="N1190" s="1226" t="str">
        <f t="shared" si="326"/>
        <v/>
      </c>
      <c r="O1190" s="831"/>
      <c r="P1190" s="831"/>
      <c r="Q1190" s="1247"/>
      <c r="R1190" s="439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32"/>
        <v>0</v>
      </c>
      <c r="D1191" s="1235">
        <f t="shared" si="332"/>
        <v>0</v>
      </c>
      <c r="E1191" s="1235">
        <f t="shared" si="332"/>
        <v>0</v>
      </c>
      <c r="F1191" s="1235">
        <f t="shared" si="332"/>
        <v>0</v>
      </c>
      <c r="G1191" s="831"/>
      <c r="H1191" s="46"/>
      <c r="I1191" s="46"/>
      <c r="J1191" s="46"/>
      <c r="K1191" s="830"/>
      <c r="L1191" s="831"/>
      <c r="M1191" s="1226" t="str">
        <f t="shared" si="325"/>
        <v/>
      </c>
      <c r="N1191" s="1226" t="str">
        <f t="shared" si="326"/>
        <v/>
      </c>
      <c r="O1191" s="831"/>
      <c r="P1191" s="831"/>
      <c r="Q1191" s="1247"/>
      <c r="R1191" s="439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32"/>
        <v>0</v>
      </c>
      <c r="D1192" s="1235">
        <f t="shared" si="332"/>
        <v>0</v>
      </c>
      <c r="E1192" s="1235">
        <f t="shared" si="332"/>
        <v>0</v>
      </c>
      <c r="F1192" s="1235">
        <f t="shared" si="332"/>
        <v>0</v>
      </c>
      <c r="G1192" s="831"/>
      <c r="H1192" s="46"/>
      <c r="I1192" s="46"/>
      <c r="J1192" s="46"/>
      <c r="K1192" s="830"/>
      <c r="L1192" s="831"/>
      <c r="M1192" s="1226" t="str">
        <f t="shared" si="325"/>
        <v/>
      </c>
      <c r="N1192" s="1226" t="str">
        <f t="shared" si="326"/>
        <v/>
      </c>
      <c r="O1192" s="831"/>
      <c r="P1192" s="831"/>
      <c r="Q1192" s="1247"/>
      <c r="R1192" s="439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25"/>
        <v/>
      </c>
      <c r="N1193" s="1226" t="str">
        <f t="shared" si="326"/>
        <v/>
      </c>
      <c r="O1193" s="831"/>
      <c r="P1193" s="831"/>
      <c r="Q1193" s="15"/>
      <c r="R1193" s="439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0</v>
      </c>
      <c r="F1194" s="1235">
        <f>IF(F$1111=0,0,MAX(SUM(F970,P970)/F$1111,SUM(F970)/F$1111))</f>
        <v>8.1355563189762528</v>
      </c>
      <c r="G1194" s="831"/>
      <c r="H1194" s="46"/>
      <c r="I1194" s="46"/>
      <c r="J1194" s="46"/>
      <c r="K1194" s="830"/>
      <c r="L1194" s="831"/>
      <c r="M1194" s="1226" t="str">
        <f t="shared" si="325"/>
        <v>yes</v>
      </c>
      <c r="N1194" s="1226" t="str">
        <f t="shared" si="326"/>
        <v>yes</v>
      </c>
      <c r="O1194" s="831"/>
      <c r="P1194" s="831"/>
      <c r="Q1194" s="15"/>
      <c r="R1194" s="439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33">IF(C$1111=0,0,MAX(SUM(C972,M972)/C$1111,SUM(C972)/C$1111))</f>
        <v>0</v>
      </c>
      <c r="D1195" s="1235">
        <f t="shared" si="333"/>
        <v>0</v>
      </c>
      <c r="E1195" s="1235">
        <f t="shared" si="333"/>
        <v>0</v>
      </c>
      <c r="F1195" s="1235">
        <f t="shared" si="333"/>
        <v>0</v>
      </c>
      <c r="G1195" s="831"/>
      <c r="H1195" s="46"/>
      <c r="I1195" s="46"/>
      <c r="J1195" s="46"/>
      <c r="K1195" s="830"/>
      <c r="L1195" s="831"/>
      <c r="M1195" s="1226" t="str">
        <f t="shared" si="325"/>
        <v/>
      </c>
      <c r="N1195" s="1226" t="str">
        <f t="shared" si="326"/>
        <v/>
      </c>
      <c r="O1195" s="831"/>
      <c r="P1195" s="831"/>
      <c r="Q1195" s="15"/>
      <c r="R1195" s="439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33"/>
        <v>0</v>
      </c>
      <c r="D1196" s="1235">
        <f t="shared" si="333"/>
        <v>0</v>
      </c>
      <c r="E1196" s="1235">
        <f t="shared" si="333"/>
        <v>0</v>
      </c>
      <c r="F1196" s="1235">
        <f t="shared" si="333"/>
        <v>4.6860804397303211</v>
      </c>
      <c r="G1196" s="831"/>
      <c r="H1196" s="46"/>
      <c r="I1196" s="46"/>
      <c r="J1196" s="46"/>
      <c r="K1196" s="830"/>
      <c r="L1196" s="831"/>
      <c r="M1196" s="1226" t="str">
        <f t="shared" si="325"/>
        <v>yes</v>
      </c>
      <c r="N1196" s="1226" t="str">
        <f t="shared" si="326"/>
        <v>yes</v>
      </c>
      <c r="O1196" s="831"/>
      <c r="P1196" s="831"/>
      <c r="Q1196" s="15"/>
      <c r="R1196" s="439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</v>
      </c>
      <c r="E1197" s="1235">
        <f>IF(E$1111=0,0,MAX(SUM(E975,O975)/E$1111,SUM(E975)/E$1111))</f>
        <v>0</v>
      </c>
      <c r="F1197" s="1235">
        <f>IF(F$1111=0,0,MAX(SUM(F975,P975)/F$1111,SUM(F975)/F$1111))</f>
        <v>0.97626675827715026</v>
      </c>
      <c r="G1197" s="831"/>
      <c r="H1197" s="46"/>
      <c r="I1197" s="46"/>
      <c r="J1197" s="46"/>
      <c r="K1197" s="830"/>
      <c r="L1197" s="831"/>
      <c r="M1197" s="1226" t="str">
        <f t="shared" si="325"/>
        <v>yes</v>
      </c>
      <c r="N1197" s="1226" t="str">
        <f t="shared" si="326"/>
        <v>yes</v>
      </c>
      <c r="O1197" s="831"/>
      <c r="P1197" s="831"/>
      <c r="Q1197" s="15"/>
      <c r="R1197" s="439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0</v>
      </c>
      <c r="D1198" s="1235">
        <f>IF(D$1111=0,0,MAX(SUM(D977,N977)/D$1111,SUM(D977)/D$1111))</f>
        <v>2.741682479494997</v>
      </c>
      <c r="E1198" s="1235">
        <f>IF(E$1111=0,0,MAX(SUM(E977,O977)/E$1111,SUM(E977)/E$1111))</f>
        <v>2.741682479494997</v>
      </c>
      <c r="F1198" s="1235">
        <f>IF(F$1111=0,0,MAX(SUM(F977,P977)/F$1111,SUM(F977)/F$1111))</f>
        <v>1.033215652509984</v>
      </c>
      <c r="G1198" s="831"/>
      <c r="H1198" s="46"/>
      <c r="I1198" s="46"/>
      <c r="J1198" s="46"/>
      <c r="K1198" s="830"/>
      <c r="L1198" s="831"/>
      <c r="M1198" s="1226" t="str">
        <f t="shared" si="325"/>
        <v>yes</v>
      </c>
      <c r="N1198" s="1226" t="str">
        <f t="shared" si="326"/>
        <v>yes</v>
      </c>
      <c r="O1198" s="831"/>
      <c r="P1198" s="831"/>
      <c r="Q1198" s="15"/>
      <c r="R1198" s="439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</v>
      </c>
      <c r="D1199" s="1235">
        <f>IF(D$1111=0,0,MAX(SUM(D979,N979)/D$1111,SUM(D979)/D$1111))</f>
        <v>0</v>
      </c>
      <c r="E1199" s="1235">
        <f>IF(E$1111=0,0,MAX(SUM(E979,O979)/E$1111,SUM(E979)/E$1111))</f>
        <v>0.97626675827715026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25"/>
        <v>yes</v>
      </c>
      <c r="N1199" s="1226" t="str">
        <f t="shared" si="326"/>
        <v>yes</v>
      </c>
      <c r="O1199" s="831"/>
      <c r="P1199" s="831"/>
      <c r="Q1199" s="15"/>
      <c r="R1199" s="439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25"/>
        <v/>
      </c>
      <c r="N1200" s="1226" t="str">
        <f t="shared" si="326"/>
        <v/>
      </c>
      <c r="O1200" s="831"/>
      <c r="P1200" s="831"/>
      <c r="Q1200" s="15"/>
      <c r="R1200" s="439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25"/>
        <v/>
      </c>
      <c r="N1201" s="1226" t="str">
        <f t="shared" si="326"/>
        <v/>
      </c>
      <c r="O1201" s="831"/>
      <c r="P1201" s="831"/>
      <c r="Q1201" s="15"/>
      <c r="R1201" s="439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6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9"/>
      <c r="J1" s="439"/>
      <c r="K1" s="439"/>
      <c r="L1" s="439"/>
      <c r="M1" s="439"/>
    </row>
    <row r="2" spans="1:13" ht="14" customHeight="1" thickBot="1">
      <c r="A2" s="1253" t="s">
        <v>553</v>
      </c>
      <c r="B2" s="1254"/>
      <c r="C2" s="1255"/>
      <c r="D2" s="1255"/>
      <c r="E2" s="1255"/>
      <c r="F2" s="1255"/>
      <c r="G2" s="1252"/>
      <c r="H2" s="1252"/>
      <c r="I2" s="439"/>
      <c r="J2" s="439"/>
      <c r="K2" s="439"/>
      <c r="L2" s="439"/>
      <c r="M2" s="439"/>
    </row>
    <row r="3" spans="1:13" ht="14" customHeight="1" thickBot="1">
      <c r="A3" s="1256"/>
      <c r="B3" s="1030"/>
      <c r="C3" s="1030" t="s">
        <v>486</v>
      </c>
      <c r="D3" s="1031"/>
      <c r="E3" s="1031"/>
      <c r="F3" s="1031"/>
      <c r="G3" s="1252"/>
      <c r="H3" s="1252"/>
      <c r="I3" s="439"/>
      <c r="J3" s="439"/>
      <c r="K3" s="439"/>
      <c r="L3" s="439"/>
      <c r="M3" s="439"/>
    </row>
    <row r="4" spans="1:13" ht="12.75" customHeight="1">
      <c r="A4" s="1257" t="s">
        <v>34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2"/>
      <c r="H4" s="1252"/>
      <c r="I4" s="439"/>
      <c r="J4" s="439"/>
      <c r="K4" s="439"/>
      <c r="L4" s="439"/>
      <c r="M4" s="439"/>
    </row>
    <row r="5" spans="1:13" ht="12.75" customHeight="1">
      <c r="A5" s="1258" t="s">
        <v>554</v>
      </c>
      <c r="B5" s="1259"/>
      <c r="C5" s="1140"/>
      <c r="D5" s="1140"/>
      <c r="E5" s="1140"/>
      <c r="F5" s="1140"/>
      <c r="G5" s="1252"/>
      <c r="H5" s="1252"/>
      <c r="I5" s="439"/>
      <c r="J5" s="439"/>
      <c r="K5" s="439"/>
      <c r="L5" s="439"/>
      <c r="M5" s="439"/>
    </row>
    <row r="6" spans="1:13" ht="12.75" customHeight="1">
      <c r="A6" s="1260" t="s">
        <v>555</v>
      </c>
      <c r="B6" s="1254"/>
      <c r="C6" s="1255"/>
      <c r="D6" s="1255"/>
      <c r="E6" s="1255"/>
      <c r="F6" s="1255"/>
      <c r="G6" s="1252"/>
      <c r="H6" s="1252"/>
      <c r="I6" s="439"/>
      <c r="J6" s="439"/>
      <c r="K6" s="439"/>
      <c r="L6" s="439"/>
      <c r="M6" s="439"/>
    </row>
    <row r="7" spans="1:13" ht="12.75" customHeight="1">
      <c r="A7" s="1261" t="s">
        <v>556</v>
      </c>
      <c r="B7" s="1262"/>
      <c r="C7" s="1231"/>
      <c r="D7" s="1231"/>
      <c r="E7" s="1231"/>
      <c r="F7" s="1231"/>
      <c r="G7" s="1252"/>
      <c r="H7" s="1252"/>
      <c r="I7" s="439"/>
      <c r="J7" s="439"/>
      <c r="K7" s="439"/>
      <c r="L7" s="439"/>
      <c r="M7" s="439"/>
    </row>
    <row r="8" spans="1:13" ht="12.75" customHeight="1">
      <c r="A8" s="1258" t="s">
        <v>557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9"/>
      <c r="J8" s="439"/>
      <c r="K8" s="439"/>
      <c r="L8" s="439"/>
      <c r="M8" s="439"/>
    </row>
    <row r="9" spans="1:13" ht="12.75" customHeight="1">
      <c r="A9" s="1260" t="s">
        <v>558</v>
      </c>
      <c r="B9" s="1254"/>
      <c r="C9" s="1255"/>
      <c r="D9" s="1255"/>
      <c r="E9" s="1255"/>
      <c r="F9" s="1255"/>
      <c r="G9" s="1252"/>
      <c r="H9" s="1252"/>
      <c r="I9" s="439"/>
      <c r="J9" s="439"/>
      <c r="K9" s="439"/>
      <c r="L9" s="439"/>
      <c r="M9" s="439"/>
    </row>
    <row r="10" spans="1:13" ht="12.75" customHeight="1">
      <c r="A10" s="1261" t="s">
        <v>559</v>
      </c>
      <c r="B10" s="1262"/>
      <c r="C10" s="1231"/>
      <c r="D10" s="1231"/>
      <c r="E10" s="1231"/>
      <c r="F10" s="1231"/>
      <c r="G10" s="1252"/>
      <c r="H10" s="1252"/>
      <c r="I10" s="439"/>
      <c r="J10" s="439"/>
      <c r="K10" s="439"/>
      <c r="L10" s="439"/>
      <c r="M10" s="439"/>
    </row>
    <row r="11" spans="1:13" ht="12.75" customHeight="1">
      <c r="A11" s="1258" t="s">
        <v>560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9"/>
      <c r="J11" s="439"/>
      <c r="K11" s="439"/>
      <c r="L11" s="439"/>
      <c r="M11" s="439"/>
    </row>
    <row r="12" spans="1:13" ht="12.75" customHeight="1">
      <c r="A12" s="1258" t="s">
        <v>557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9"/>
      <c r="J12" s="439"/>
      <c r="K12" s="439"/>
      <c r="L12" s="439"/>
      <c r="M12" s="439"/>
    </row>
    <row r="13" spans="1:13" ht="12.75" customHeight="1">
      <c r="A13" s="1261" t="s">
        <v>561</v>
      </c>
      <c r="B13" s="1262"/>
      <c r="C13" s="1231"/>
      <c r="D13" s="1231"/>
      <c r="E13" s="1231"/>
      <c r="F13" s="1231"/>
      <c r="G13" s="1252"/>
      <c r="H13" s="1252"/>
      <c r="I13" s="439"/>
      <c r="J13" s="439"/>
      <c r="K13" s="439"/>
      <c r="L13" s="439"/>
      <c r="M13" s="439"/>
    </row>
    <row r="14" spans="1:13" ht="12.75" customHeight="1">
      <c r="A14" s="1258" t="s">
        <v>560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9"/>
      <c r="J14" s="439"/>
      <c r="K14" s="439"/>
      <c r="L14" s="439"/>
      <c r="M14" s="439"/>
    </row>
    <row r="15" spans="1:13" ht="12.75" customHeight="1">
      <c r="A15" s="1258" t="s">
        <v>557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9"/>
      <c r="J15" s="439"/>
      <c r="K15" s="439"/>
      <c r="L15" s="439"/>
      <c r="M15" s="439"/>
    </row>
    <row r="16" spans="1:13" ht="12.75" customHeight="1">
      <c r="A16" s="1261" t="s">
        <v>562</v>
      </c>
      <c r="B16" s="1262"/>
      <c r="C16" s="1231"/>
      <c r="D16" s="1231"/>
      <c r="E16" s="1231"/>
      <c r="F16" s="1231"/>
      <c r="G16" s="1252"/>
      <c r="H16" s="1252"/>
      <c r="I16" s="439"/>
      <c r="J16" s="439"/>
      <c r="K16" s="439"/>
      <c r="L16" s="439"/>
      <c r="M16" s="439"/>
    </row>
    <row r="17" spans="1:13" ht="12.75" customHeight="1">
      <c r="A17" s="1258" t="s">
        <v>560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9"/>
      <c r="J17" s="439"/>
      <c r="K17" s="439"/>
      <c r="L17" s="439"/>
      <c r="M17" s="439"/>
    </row>
    <row r="18" spans="1:13" ht="12.75" customHeight="1">
      <c r="A18" s="1258" t="s">
        <v>557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9"/>
      <c r="J18" s="439"/>
      <c r="K18" s="439"/>
      <c r="L18" s="439"/>
      <c r="M18" s="439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9"/>
      <c r="J19" s="439"/>
      <c r="K19" s="439"/>
      <c r="L19" s="439"/>
      <c r="M19" s="439"/>
    </row>
    <row r="20" spans="1:13" ht="12.75" customHeight="1">
      <c r="A20" s="1261" t="s">
        <v>563</v>
      </c>
      <c r="B20" s="1264"/>
      <c r="C20" s="1229"/>
      <c r="D20" s="1229"/>
      <c r="E20" s="1229"/>
      <c r="F20" s="1229"/>
      <c r="G20" s="1252"/>
      <c r="H20" s="1252"/>
      <c r="I20" s="439"/>
      <c r="J20" s="439"/>
      <c r="K20" s="439"/>
      <c r="L20" s="439"/>
      <c r="M20" s="439"/>
    </row>
    <row r="21" spans="1:13" ht="12.75" customHeight="1">
      <c r="A21" s="1258" t="s">
        <v>564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9"/>
      <c r="J21" s="439"/>
      <c r="K21" s="439"/>
      <c r="L21" s="439"/>
      <c r="M21" s="439"/>
    </row>
    <row r="22" spans="1:13" ht="12.75" customHeight="1">
      <c r="A22" s="1261" t="s">
        <v>565</v>
      </c>
      <c r="B22" s="1264"/>
      <c r="C22" s="1229"/>
      <c r="D22" s="1229"/>
      <c r="E22" s="1229"/>
      <c r="F22" s="1229"/>
      <c r="G22" s="1252"/>
      <c r="H22" s="1252"/>
      <c r="I22" s="439"/>
      <c r="J22" s="439"/>
      <c r="K22" s="439"/>
      <c r="L22" s="439"/>
      <c r="M22" s="439"/>
    </row>
    <row r="23" spans="1:13" ht="12.75" customHeight="1">
      <c r="A23" s="1258" t="s">
        <v>566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9"/>
      <c r="J23" s="439"/>
      <c r="K23" s="439"/>
      <c r="L23" s="439"/>
      <c r="M23" s="439"/>
    </row>
    <row r="24" spans="1:13" ht="12.75" customHeight="1">
      <c r="A24" s="1258" t="s">
        <v>567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9"/>
      <c r="J24" s="439"/>
      <c r="K24" s="439"/>
      <c r="L24" s="439"/>
      <c r="M24" s="439"/>
    </row>
    <row r="25" spans="1:13" ht="12.75" customHeight="1">
      <c r="A25" s="1258" t="s">
        <v>568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9"/>
      <c r="J25" s="439"/>
      <c r="K25" s="439"/>
      <c r="L25" s="439"/>
      <c r="M25" s="439"/>
    </row>
    <row r="26" spans="1:13" ht="12.75" customHeight="1">
      <c r="A26" s="1260" t="s">
        <v>569</v>
      </c>
      <c r="B26" s="1265"/>
      <c r="C26" s="1266"/>
      <c r="D26" s="1266"/>
      <c r="E26" s="1266"/>
      <c r="F26" s="1266"/>
      <c r="G26" s="1252"/>
      <c r="H26" s="1252"/>
      <c r="I26" s="439"/>
      <c r="J26" s="439"/>
      <c r="K26" s="439"/>
      <c r="L26" s="439"/>
      <c r="M26" s="439"/>
    </row>
    <row r="27" spans="1:13" ht="12.75" customHeight="1">
      <c r="A27" s="1261" t="s">
        <v>570</v>
      </c>
      <c r="B27" s="1264"/>
      <c r="C27" s="1229"/>
      <c r="D27" s="1229"/>
      <c r="E27" s="1229"/>
      <c r="F27" s="1229"/>
      <c r="G27" s="1252"/>
      <c r="H27" s="1252"/>
      <c r="I27" s="439"/>
      <c r="J27" s="439"/>
      <c r="K27" s="439"/>
      <c r="L27" s="439"/>
      <c r="M27" s="439"/>
    </row>
    <row r="28" spans="1:13" ht="12.75" customHeight="1">
      <c r="A28" s="1258" t="s">
        <v>571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9"/>
      <c r="J28" s="439"/>
      <c r="K28" s="439"/>
      <c r="L28" s="439"/>
      <c r="M28" s="439"/>
    </row>
    <row r="29" spans="1:13" ht="12.75" customHeight="1">
      <c r="A29" s="1261" t="s">
        <v>572</v>
      </c>
      <c r="B29" s="1262"/>
      <c r="C29" s="1231"/>
      <c r="D29" s="1231"/>
      <c r="E29" s="1231"/>
      <c r="F29" s="1231"/>
      <c r="G29" s="1252"/>
      <c r="H29" s="1252"/>
      <c r="I29" s="439"/>
      <c r="J29" s="439"/>
      <c r="K29" s="439"/>
      <c r="L29" s="439"/>
      <c r="M29" s="439"/>
    </row>
    <row r="30" spans="1:13" ht="12.75" customHeight="1">
      <c r="A30" s="1258" t="s">
        <v>571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9"/>
      <c r="J30" s="439"/>
      <c r="K30" s="439"/>
      <c r="L30" s="439"/>
      <c r="M30" s="439"/>
    </row>
    <row r="31" spans="1:13" ht="12.75" customHeight="1">
      <c r="A31" s="1261" t="s">
        <v>573</v>
      </c>
      <c r="B31" s="1262"/>
      <c r="C31" s="1231"/>
      <c r="D31" s="1231"/>
      <c r="E31" s="1231"/>
      <c r="F31" s="1231"/>
      <c r="G31" s="1252"/>
      <c r="H31" s="1252"/>
      <c r="I31" s="439"/>
      <c r="J31" s="439"/>
      <c r="K31" s="439"/>
      <c r="L31" s="439"/>
      <c r="M31" s="439"/>
    </row>
    <row r="32" spans="1:13" ht="12.75" customHeight="1">
      <c r="A32" s="1258" t="s">
        <v>571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9"/>
      <c r="J32" s="439"/>
      <c r="K32" s="439"/>
      <c r="L32" s="439"/>
      <c r="M32" s="439"/>
    </row>
    <row r="33" spans="1:13" ht="12.75" customHeight="1">
      <c r="A33" s="1261" t="s">
        <v>574</v>
      </c>
      <c r="B33" s="1264"/>
      <c r="C33" s="1229"/>
      <c r="D33" s="1229"/>
      <c r="E33" s="1229"/>
      <c r="F33" s="1229"/>
      <c r="G33" s="1252"/>
      <c r="H33" s="1252"/>
      <c r="I33" s="439"/>
      <c r="J33" s="439"/>
      <c r="K33" s="439"/>
      <c r="L33" s="439"/>
      <c r="M33" s="439"/>
    </row>
    <row r="34" spans="1:13" ht="12.75" customHeight="1">
      <c r="A34" s="1258" t="s">
        <v>571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9"/>
      <c r="J34" s="439"/>
      <c r="K34" s="439"/>
      <c r="L34" s="439"/>
      <c r="M34" s="439"/>
    </row>
    <row r="35" spans="1:13" ht="12.75" customHeight="1">
      <c r="A35" s="1261" t="s">
        <v>575</v>
      </c>
      <c r="B35" s="1264"/>
      <c r="C35" s="1229"/>
      <c r="D35" s="1229"/>
      <c r="E35" s="1229"/>
      <c r="F35" s="1229"/>
      <c r="G35" s="1252"/>
      <c r="H35" s="1252"/>
      <c r="I35" s="439"/>
      <c r="J35" s="439"/>
      <c r="K35" s="439"/>
      <c r="L35" s="439"/>
      <c r="M35" s="439"/>
    </row>
    <row r="36" spans="1:13" ht="12.75" customHeight="1">
      <c r="A36" s="1267" t="s">
        <v>571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9"/>
      <c r="J36" s="439"/>
      <c r="K36" s="439"/>
      <c r="L36" s="439"/>
      <c r="M36" s="439"/>
    </row>
    <row r="37" spans="1:13" ht="12.75" customHeight="1">
      <c r="A37" s="1261" t="s">
        <v>576</v>
      </c>
      <c r="B37" s="1262"/>
      <c r="C37" s="1231"/>
      <c r="D37" s="1231"/>
      <c r="E37" s="1231"/>
      <c r="F37" s="1231"/>
      <c r="G37" s="1252"/>
      <c r="H37" s="1252"/>
      <c r="I37" s="439"/>
      <c r="J37" s="439"/>
      <c r="K37" s="439"/>
      <c r="L37" s="439"/>
      <c r="M37" s="439"/>
    </row>
    <row r="38" spans="1:13" ht="12.75" customHeight="1">
      <c r="A38" s="1258" t="s">
        <v>571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9"/>
      <c r="J38" s="439"/>
      <c r="K38" s="439"/>
      <c r="L38" s="439"/>
      <c r="M38" s="439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9"/>
      <c r="J39" s="439"/>
      <c r="K39" s="439"/>
      <c r="L39" s="439"/>
      <c r="M39" s="439"/>
    </row>
    <row r="40" spans="1:13" ht="12.75" customHeight="1">
      <c r="A40" s="1271" t="s">
        <v>577</v>
      </c>
      <c r="B40" s="1272"/>
      <c r="C40" s="1273"/>
      <c r="D40" s="1273"/>
      <c r="E40" s="1273"/>
      <c r="F40" s="1273"/>
      <c r="G40" s="1252"/>
      <c r="H40" s="1252"/>
      <c r="I40" s="439"/>
      <c r="J40" s="439"/>
      <c r="K40" s="439"/>
      <c r="L40" s="439"/>
      <c r="M40" s="439"/>
    </row>
    <row r="41" spans="1:13" ht="12.75" customHeight="1">
      <c r="A41" s="1258" t="s">
        <v>578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9"/>
      <c r="J41" s="439"/>
      <c r="K41" s="439"/>
      <c r="L41" s="439"/>
      <c r="M41" s="439"/>
    </row>
    <row r="42" spans="1:13" ht="12.75" customHeight="1">
      <c r="A42" s="1271" t="s">
        <v>579</v>
      </c>
      <c r="B42" s="1272"/>
      <c r="C42" s="1579" t="s">
        <v>580</v>
      </c>
      <c r="D42" s="1579"/>
      <c r="E42" s="1579"/>
      <c r="F42" s="1579"/>
      <c r="G42" s="1379" t="s">
        <v>581</v>
      </c>
      <c r="H42" s="1380" t="str">
        <f>[1]ExpFactors!$H$42</f>
        <v>Additional Price (per kg)</v>
      </c>
      <c r="I42" s="848" t="s">
        <v>582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9"/>
      <c r="K69" s="439"/>
      <c r="L69" s="439"/>
      <c r="M69" s="439"/>
    </row>
    <row r="70" spans="1:13" ht="12.75" customHeight="1">
      <c r="A70" s="1278" t="s">
        <v>375</v>
      </c>
      <c r="B70" s="1279"/>
      <c r="C70" s="1579" t="s">
        <v>580</v>
      </c>
      <c r="D70" s="1579"/>
      <c r="E70" s="1579"/>
      <c r="F70" s="1579"/>
      <c r="G70" s="1379" t="s">
        <v>581</v>
      </c>
      <c r="H70" s="1380" t="str">
        <f>[1]ExpFactors!$H$70</f>
        <v>Additional Price (per kg)</v>
      </c>
      <c r="I70" s="848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9"/>
      <c r="K82" s="439"/>
      <c r="L82" s="439"/>
      <c r="M82" s="439"/>
    </row>
    <row r="83" spans="1:13" ht="12.75" customHeight="1">
      <c r="A83" s="1278" t="s">
        <v>735</v>
      </c>
      <c r="B83" s="1279"/>
      <c r="C83" s="1579" t="s">
        <v>580</v>
      </c>
      <c r="D83" s="1579"/>
      <c r="E83" s="1579"/>
      <c r="F83" s="1579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9"/>
      <c r="K85" s="439"/>
      <c r="L85" s="439"/>
      <c r="M85" s="439"/>
    </row>
    <row r="86" spans="1:13" ht="12.75" customHeight="1">
      <c r="A86" s="1278" t="s">
        <v>736</v>
      </c>
      <c r="B86" s="1279"/>
      <c r="C86" s="1579" t="s">
        <v>580</v>
      </c>
      <c r="D86" s="1579"/>
      <c r="E86" s="1579"/>
      <c r="F86" s="1579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9"/>
      <c r="K86" s="439"/>
      <c r="L86" s="439"/>
      <c r="M86" s="439"/>
    </row>
    <row r="87" spans="1:13" ht="12.75" customHeight="1">
      <c r="A87" s="1258" t="s">
        <v>584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9"/>
      <c r="K87" s="439"/>
      <c r="L87" s="439"/>
      <c r="M87" s="439"/>
    </row>
    <row r="88" spans="1:13" ht="12.75" customHeight="1">
      <c r="A88" s="1258" t="s">
        <v>583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9"/>
      <c r="K88" s="439"/>
      <c r="L88" s="439"/>
      <c r="M88" s="439"/>
    </row>
    <row r="89" spans="1:13" ht="12" customHeight="1">
      <c r="A89" s="1278" t="s">
        <v>55</v>
      </c>
      <c r="B89" s="1279"/>
      <c r="C89" s="1579" t="s">
        <v>580</v>
      </c>
      <c r="D89" s="1579"/>
      <c r="E89" s="1579"/>
      <c r="F89" s="1579"/>
      <c r="G89" s="1379" t="s">
        <v>581</v>
      </c>
      <c r="H89" s="1380" t="str">
        <f>[1]ExpFactors!$H$89</f>
        <v>Additional Price (per kg)</v>
      </c>
      <c r="I89" s="848"/>
      <c r="J89" s="439"/>
      <c r="K89" s="439"/>
      <c r="L89" s="439"/>
      <c r="M89" s="439"/>
    </row>
    <row r="90" spans="1:13" ht="12" customHeight="1">
      <c r="A90" s="1258" t="s">
        <v>585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9"/>
      <c r="K90" s="439"/>
      <c r="L90" s="439"/>
      <c r="M90" s="439"/>
    </row>
    <row r="91" spans="1:13" ht="12" customHeight="1">
      <c r="A91" s="1267" t="s">
        <v>586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9"/>
      <c r="K91" s="439"/>
      <c r="L91" s="439"/>
      <c r="M91" s="439"/>
    </row>
    <row r="92" spans="1:13" ht="12" customHeight="1">
      <c r="A92" s="1278" t="s">
        <v>587</v>
      </c>
      <c r="B92" s="1279"/>
      <c r="C92" s="1579" t="s">
        <v>580</v>
      </c>
      <c r="D92" s="1579"/>
      <c r="E92" s="1579"/>
      <c r="F92" s="1579"/>
      <c r="G92" s="1379" t="s">
        <v>581</v>
      </c>
      <c r="H92" s="1380" t="str">
        <f>[1]ExpFactors!$H$92</f>
        <v>Additional Price (per kg)</v>
      </c>
      <c r="I92" s="848"/>
      <c r="J92" s="439"/>
      <c r="K92" s="439"/>
      <c r="L92" s="439"/>
      <c r="M92" s="439"/>
    </row>
    <row r="93" spans="1:13" ht="12" customHeight="1">
      <c r="A93" s="1280" t="s">
        <v>588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9"/>
      <c r="K93" s="439"/>
      <c r="L93" s="439"/>
      <c r="M93" s="439"/>
    </row>
    <row r="94" spans="1:13" ht="12" customHeight="1">
      <c r="A94" s="1280" t="s">
        <v>589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9"/>
      <c r="K94" s="439"/>
      <c r="L94" s="439"/>
      <c r="M94" s="439"/>
    </row>
    <row r="95" spans="1:13" ht="12" customHeight="1">
      <c r="A95" s="1278" t="s">
        <v>590</v>
      </c>
      <c r="B95" s="1279"/>
      <c r="C95" s="1579" t="s">
        <v>580</v>
      </c>
      <c r="D95" s="1579"/>
      <c r="E95" s="1579"/>
      <c r="F95" s="1579"/>
      <c r="G95" s="1379" t="s">
        <v>581</v>
      </c>
      <c r="H95" s="1380" t="str">
        <f>[1]ExpFactors!$H$95</f>
        <v>Additional Price (per kg)</v>
      </c>
      <c r="I95" s="848"/>
      <c r="J95" s="439"/>
      <c r="K95" s="439"/>
      <c r="L95" s="439"/>
      <c r="M95" s="439"/>
    </row>
    <row r="96" spans="1:13" ht="12" customHeight="1">
      <c r="A96" s="1280" t="s">
        <v>591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9"/>
      <c r="K96" s="439"/>
      <c r="L96" s="439"/>
      <c r="M96" s="439"/>
    </row>
    <row r="97" spans="1:13" ht="12" customHeight="1">
      <c r="A97" s="1258" t="s">
        <v>592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9"/>
      <c r="K97" s="439"/>
      <c r="L97" s="439"/>
      <c r="M97" s="439"/>
    </row>
    <row r="98" spans="1:13" ht="12" customHeight="1">
      <c r="A98" s="1280" t="s">
        <v>593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9"/>
      <c r="K98" s="439"/>
      <c r="L98" s="439"/>
      <c r="M98" s="439"/>
    </row>
    <row r="99" spans="1:13" ht="12" customHeight="1">
      <c r="A99" s="1280" t="s">
        <v>594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9"/>
      <c r="K99" s="439"/>
    </row>
    <row r="100" spans="1:13" ht="12" customHeight="1">
      <c r="A100" s="1280" t="s">
        <v>595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9"/>
      <c r="K100" s="439"/>
    </row>
    <row r="101" spans="1:13" ht="12" customHeight="1">
      <c r="A101" s="1280" t="s">
        <v>596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9"/>
      <c r="K101" s="439"/>
    </row>
    <row r="102" spans="1:13" ht="12" customHeight="1">
      <c r="A102" s="1280" t="s">
        <v>597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9"/>
      <c r="K102" s="439"/>
    </row>
    <row r="103" spans="1:13" ht="12" customHeight="1">
      <c r="A103" s="1280" t="s">
        <v>598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9"/>
      <c r="K103" s="439"/>
    </row>
    <row r="104" spans="1:13" ht="12" customHeight="1">
      <c r="A104" s="1258" t="s">
        <v>599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9"/>
      <c r="K104" s="439"/>
    </row>
    <row r="105" spans="1:13" ht="12" customHeight="1">
      <c r="A105" s="1258" t="s">
        <v>600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2"/>
      <c r="H106" s="125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2"/>
      <c r="H107" s="125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2"/>
      <c r="H108" s="125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2"/>
      <c r="H109" s="125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2"/>
      <c r="H110" s="125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2"/>
      <c r="H111" s="125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2"/>
      <c r="H112" s="1252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601</v>
      </c>
      <c r="C2" s="1283"/>
    </row>
    <row r="3" spans="2:3" ht="15" customHeight="1">
      <c r="B3" s="1282" t="s">
        <v>602</v>
      </c>
      <c r="C3" s="1283" t="s">
        <v>609</v>
      </c>
    </row>
    <row r="4" spans="2:3" ht="15" customHeight="1">
      <c r="B4" s="1282" t="s">
        <v>603</v>
      </c>
      <c r="C4" s="1283" t="s">
        <v>608</v>
      </c>
    </row>
    <row r="5" spans="2:3" ht="36" customHeight="1">
      <c r="B5" s="1282" t="s">
        <v>604</v>
      </c>
      <c r="C5" s="1283"/>
    </row>
    <row r="6" spans="2:3" ht="15" customHeight="1">
      <c r="B6" s="1282" t="s">
        <v>605</v>
      </c>
      <c r="C6" s="1283" t="s">
        <v>610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427" customFormat="1" ht="13" thickBot="1">
      <c r="A1" s="1427" t="s">
        <v>825</v>
      </c>
      <c r="B1" s="1581" t="s">
        <v>976</v>
      </c>
      <c r="C1" s="1581"/>
      <c r="D1" s="1581"/>
      <c r="E1" s="1581"/>
      <c r="F1" s="1581"/>
      <c r="G1" s="1581"/>
      <c r="H1" s="1581"/>
      <c r="I1" s="1581"/>
      <c r="J1" s="1581"/>
      <c r="K1" s="1581"/>
      <c r="L1" s="1581"/>
      <c r="M1" s="1581"/>
      <c r="N1" s="1580"/>
      <c r="O1" s="1580"/>
      <c r="P1" s="1580"/>
      <c r="Q1" s="1580"/>
      <c r="R1" s="1580"/>
      <c r="S1" s="1580"/>
      <c r="T1" s="1580"/>
      <c r="U1" s="1580"/>
      <c r="V1" s="1580"/>
      <c r="W1" s="1580"/>
      <c r="X1" s="1580"/>
      <c r="Y1" s="1580"/>
      <c r="Z1" s="1580"/>
      <c r="AA1" s="1580"/>
      <c r="AB1" s="1580"/>
      <c r="AC1" s="1580"/>
      <c r="AD1" s="1580"/>
      <c r="AE1" s="1580"/>
      <c r="AF1" s="1580"/>
      <c r="AG1" s="1580"/>
      <c r="AH1" s="1580"/>
      <c r="AI1" s="1580"/>
      <c r="AJ1" s="1580"/>
      <c r="AK1" s="1580"/>
      <c r="AL1" s="1580"/>
      <c r="AM1" s="1580"/>
      <c r="AN1" s="1580"/>
      <c r="AO1" s="1580"/>
      <c r="AP1" s="1580"/>
      <c r="AQ1" s="1580"/>
      <c r="AR1" s="1580"/>
      <c r="AS1" s="1580"/>
      <c r="AT1" s="1580"/>
      <c r="AU1" s="1580"/>
      <c r="AV1" s="1580"/>
      <c r="AW1" s="1580"/>
      <c r="AX1" s="1580"/>
      <c r="AY1" s="1580"/>
      <c r="AZ1" s="1580"/>
      <c r="BA1" s="1580"/>
      <c r="BB1" s="1580"/>
      <c r="BC1" s="1580"/>
      <c r="BD1" s="1580"/>
      <c r="BE1" s="1580"/>
      <c r="BF1" s="1580"/>
      <c r="BG1" s="1580"/>
      <c r="BH1" s="1580"/>
      <c r="BI1" s="1580"/>
      <c r="BJ1" s="1580"/>
      <c r="BK1" s="1580"/>
      <c r="BL1" s="1580"/>
      <c r="BM1" s="1580"/>
      <c r="BN1" s="1580"/>
      <c r="BO1" s="1580"/>
      <c r="BP1" s="1580"/>
      <c r="BQ1" s="1580"/>
      <c r="BR1" s="1580"/>
      <c r="BS1" s="1580"/>
      <c r="BT1" s="1580"/>
      <c r="BU1" s="1580"/>
      <c r="BV1" s="1580"/>
      <c r="BW1" s="1580"/>
      <c r="BX1" s="1580"/>
      <c r="BY1" s="1580"/>
      <c r="BZ1" s="1580"/>
      <c r="CA1" s="1580"/>
      <c r="CB1" s="1580"/>
      <c r="CC1" s="1580"/>
      <c r="CD1" s="1580"/>
      <c r="CE1" s="1580"/>
      <c r="CF1" s="1580"/>
      <c r="CG1" s="1580"/>
      <c r="CH1" s="1580"/>
      <c r="CI1" s="1580"/>
      <c r="CJ1" s="1580"/>
      <c r="CK1" s="1580"/>
      <c r="CL1" s="1580"/>
      <c r="CM1" s="1580"/>
      <c r="CN1" s="1580"/>
      <c r="CO1" s="1580"/>
      <c r="CP1" s="1580"/>
      <c r="CQ1" s="1580"/>
      <c r="CR1" s="1580"/>
      <c r="CS1" s="1580"/>
      <c r="CT1" s="1580"/>
      <c r="CU1" s="1580"/>
      <c r="CV1" s="1580"/>
      <c r="CW1" s="1580"/>
      <c r="CX1" s="1580"/>
      <c r="CY1" s="1580"/>
      <c r="CZ1" s="1580"/>
      <c r="DA1" s="1580"/>
      <c r="DB1" s="1580"/>
      <c r="DC1" s="1580"/>
      <c r="DD1" s="1580"/>
      <c r="DE1" s="1580"/>
      <c r="DF1" s="1580"/>
      <c r="DG1" s="1580"/>
      <c r="DH1" s="1580"/>
      <c r="DI1" s="1580"/>
      <c r="DJ1" s="1580"/>
      <c r="DK1" s="1580"/>
      <c r="DL1" s="1580"/>
      <c r="DM1" s="1580"/>
      <c r="DN1" s="1580"/>
      <c r="DO1" s="1580"/>
      <c r="DP1" s="1580"/>
      <c r="DQ1" s="1580"/>
    </row>
    <row r="2" spans="1:133" ht="13" thickBot="1">
      <c r="A2" t="s">
        <v>41</v>
      </c>
      <c r="B2" s="1581" t="s">
        <v>975</v>
      </c>
      <c r="C2" s="1581"/>
      <c r="D2" s="1581"/>
      <c r="E2" s="1581"/>
      <c r="F2" s="1581"/>
      <c r="G2" s="1581"/>
      <c r="H2" s="1581"/>
      <c r="I2" s="1581"/>
      <c r="J2" s="1581"/>
      <c r="K2" s="1581"/>
      <c r="L2" s="1581"/>
      <c r="M2" s="1581"/>
      <c r="N2" s="1580"/>
      <c r="O2" s="1580"/>
      <c r="P2" s="1580"/>
      <c r="Q2" s="1580"/>
      <c r="R2" s="1580"/>
      <c r="S2" s="1580"/>
      <c r="T2" s="1580"/>
      <c r="U2" s="1580"/>
      <c r="V2" s="1580"/>
      <c r="W2" s="1580"/>
      <c r="X2" s="1580"/>
      <c r="Y2" s="1580"/>
      <c r="Z2" s="1580"/>
      <c r="AA2" s="1580"/>
      <c r="AB2" s="1580"/>
      <c r="AC2" s="1580"/>
      <c r="AD2" s="1580"/>
      <c r="AE2" s="1580"/>
      <c r="AF2" s="1580"/>
      <c r="AG2" s="1580"/>
      <c r="AH2" s="1580"/>
      <c r="AI2" s="1580"/>
      <c r="AJ2" s="1580"/>
      <c r="AK2" s="1580"/>
      <c r="AL2" s="1580"/>
      <c r="AM2" s="1580"/>
      <c r="AN2" s="1580"/>
      <c r="AO2" s="1580"/>
      <c r="AP2" s="1580"/>
      <c r="AQ2" s="1580"/>
      <c r="AR2" s="1580"/>
      <c r="AS2" s="1580"/>
      <c r="AT2" s="1580"/>
      <c r="AU2" s="1580"/>
      <c r="AV2" s="1580"/>
      <c r="AW2" s="1580"/>
      <c r="AX2" s="1580"/>
      <c r="AY2" s="1580"/>
      <c r="AZ2" s="1580"/>
      <c r="BA2" s="1580"/>
      <c r="BB2" s="1580"/>
      <c r="BC2" s="1580"/>
      <c r="BD2" s="1580"/>
      <c r="BE2" s="1580"/>
      <c r="BF2" s="1580"/>
      <c r="BG2" s="1580"/>
      <c r="BH2" s="1580"/>
      <c r="BI2" s="1580"/>
      <c r="BJ2" s="1580"/>
      <c r="BK2" s="1580"/>
      <c r="BL2" s="1580"/>
      <c r="BM2" s="1580"/>
      <c r="BN2" s="1580"/>
      <c r="BO2" s="1580"/>
      <c r="BP2" s="1580"/>
      <c r="BQ2" s="1580"/>
      <c r="BR2" s="1580"/>
      <c r="BS2" s="1580"/>
      <c r="BT2" s="1580"/>
      <c r="BU2" s="1580"/>
      <c r="BV2" s="1580"/>
      <c r="BW2" s="1580"/>
      <c r="BX2" s="1580"/>
      <c r="BY2" s="1580"/>
      <c r="BZ2" s="1580"/>
      <c r="CA2" s="1580"/>
      <c r="CB2" s="1580"/>
      <c r="CC2" s="1580"/>
      <c r="CD2" s="1580"/>
      <c r="CE2" s="1580"/>
      <c r="CF2" s="1580"/>
      <c r="CG2" s="1580"/>
      <c r="CH2" s="1580"/>
      <c r="CI2" s="1580"/>
      <c r="CJ2" s="1580"/>
      <c r="CK2" s="1580"/>
      <c r="CL2" s="1580"/>
      <c r="CM2" s="1580"/>
      <c r="CN2" s="1580"/>
      <c r="CO2" s="1580"/>
      <c r="CP2" s="1580"/>
      <c r="CQ2" s="1580"/>
      <c r="CR2" s="1580"/>
      <c r="CS2" s="1580"/>
      <c r="CT2" s="1580"/>
      <c r="CU2" s="1580"/>
      <c r="CV2" s="1580"/>
      <c r="CW2" s="1580"/>
      <c r="CX2" s="1580"/>
      <c r="CY2" s="1580"/>
      <c r="CZ2" s="1580"/>
      <c r="DA2" s="1580"/>
      <c r="DB2" s="1580"/>
      <c r="DC2" s="1580"/>
      <c r="DD2" s="1580"/>
      <c r="DE2" s="1580"/>
      <c r="DF2" s="1580"/>
      <c r="DG2" s="1580"/>
      <c r="DH2" s="1580"/>
      <c r="DI2" s="1580"/>
      <c r="DJ2" s="1580"/>
      <c r="DK2" s="1580"/>
      <c r="DL2" s="1580"/>
      <c r="DM2" s="1580"/>
      <c r="DN2" s="1580"/>
      <c r="DO2" s="1580"/>
      <c r="DP2" s="1580"/>
      <c r="DQ2" s="1580"/>
    </row>
    <row r="3" spans="1:133" ht="13" thickBot="1">
      <c r="A3" s="1444" t="s">
        <v>773</v>
      </c>
      <c r="B3" s="1581" t="s">
        <v>918</v>
      </c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0"/>
      <c r="O3" s="1580"/>
      <c r="P3" s="1580"/>
      <c r="Q3" s="1580"/>
      <c r="R3" s="1580"/>
      <c r="S3" s="1580"/>
      <c r="T3" s="1580"/>
      <c r="U3" s="1580"/>
      <c r="V3" s="1580"/>
      <c r="W3" s="1580"/>
      <c r="X3" s="1580"/>
      <c r="Y3" s="1580"/>
      <c r="Z3" s="1580"/>
      <c r="AA3" s="1580"/>
      <c r="AB3" s="1580"/>
      <c r="AC3" s="1580"/>
      <c r="AD3" s="1580"/>
      <c r="AE3" s="1580"/>
      <c r="AF3" s="1580"/>
      <c r="AG3" s="1580"/>
      <c r="AH3" s="1580"/>
      <c r="AI3" s="1580"/>
      <c r="AJ3" s="1580"/>
      <c r="AK3" s="1580"/>
      <c r="AL3" s="1580"/>
      <c r="AM3" s="1580"/>
      <c r="AN3" s="1580"/>
      <c r="AO3" s="1580"/>
      <c r="AP3" s="1580"/>
      <c r="AQ3" s="1580"/>
      <c r="AR3" s="1580"/>
      <c r="AS3" s="1580"/>
      <c r="AT3" s="1580"/>
      <c r="AU3" s="1580"/>
      <c r="AV3" s="1580"/>
      <c r="AW3" s="1580"/>
      <c r="AX3" s="1580"/>
      <c r="AY3" s="1580"/>
      <c r="AZ3" s="1580"/>
      <c r="BA3" s="1580"/>
      <c r="BB3" s="1580"/>
      <c r="BC3" s="1580"/>
      <c r="BD3" s="1580"/>
      <c r="BE3" s="1580"/>
      <c r="BF3" s="1580"/>
      <c r="BG3" s="1580"/>
      <c r="BH3" s="1580"/>
      <c r="BI3" s="1580"/>
      <c r="BJ3" s="1580"/>
      <c r="BK3" s="1580"/>
      <c r="BL3" s="1580"/>
      <c r="BM3" s="1580"/>
      <c r="BN3" s="1580"/>
      <c r="BO3" s="1580"/>
      <c r="BP3" s="1580"/>
      <c r="BQ3" s="1580"/>
      <c r="BR3" s="1580"/>
      <c r="BS3" s="1580"/>
      <c r="BT3" s="1580"/>
      <c r="BU3" s="1580"/>
      <c r="BV3" s="1580"/>
      <c r="BW3" s="1580"/>
      <c r="BX3" s="1580"/>
      <c r="BY3" s="1580"/>
      <c r="BZ3" s="1580"/>
      <c r="CA3" s="1580"/>
      <c r="CB3" s="1580"/>
      <c r="CC3" s="1580"/>
      <c r="CD3" s="1580"/>
      <c r="CE3" s="1580"/>
      <c r="CF3" s="1580"/>
      <c r="CG3" s="1580"/>
      <c r="CH3" s="1580"/>
      <c r="CI3" s="1580"/>
      <c r="CJ3" s="1580"/>
      <c r="CK3" s="1580"/>
      <c r="CL3" s="1580"/>
      <c r="CM3" s="1580"/>
      <c r="CN3" s="1580"/>
      <c r="CO3" s="1580"/>
      <c r="CP3" s="1580"/>
      <c r="CQ3" s="1580"/>
      <c r="CR3" s="1580"/>
      <c r="CS3" s="1580"/>
      <c r="CT3" s="1580"/>
      <c r="CU3" s="1580"/>
      <c r="CV3" s="1580"/>
      <c r="CW3" s="1580"/>
      <c r="CX3" s="1580"/>
      <c r="CY3" s="1580"/>
      <c r="CZ3" s="1580"/>
      <c r="DA3" s="1580"/>
      <c r="DB3" s="1580"/>
      <c r="DC3" s="1580"/>
      <c r="DD3" s="1580"/>
      <c r="DE3" s="1580"/>
      <c r="DF3" s="1580"/>
      <c r="DG3" s="1580"/>
      <c r="DH3" s="1580"/>
      <c r="DI3" s="1580"/>
      <c r="DJ3" s="1580"/>
      <c r="DK3" s="1580"/>
      <c r="DL3" s="1580"/>
      <c r="DM3" s="1580"/>
      <c r="DN3" s="1580"/>
      <c r="DO3" s="1580"/>
      <c r="DP3" s="1580"/>
      <c r="DQ3" s="1580"/>
      <c r="DR3" s="1580" t="s">
        <v>774</v>
      </c>
      <c r="DS3" s="1580"/>
      <c r="DT3" s="1580"/>
      <c r="DU3" s="1580"/>
      <c r="DV3" s="1580"/>
      <c r="DW3" s="1580"/>
      <c r="DX3" s="1580"/>
      <c r="DY3" s="1580"/>
      <c r="DZ3" s="1580"/>
      <c r="EA3" s="1580"/>
      <c r="EB3" s="1580"/>
      <c r="EC3" s="1580"/>
    </row>
    <row r="4" spans="1:133" ht="22">
      <c r="A4" s="1445" t="s">
        <v>775</v>
      </c>
      <c r="B4" s="1446" t="s">
        <v>963</v>
      </c>
      <c r="C4" s="1447" t="s">
        <v>964</v>
      </c>
      <c r="D4" s="1447" t="s">
        <v>965</v>
      </c>
      <c r="E4" s="1447" t="s">
        <v>966</v>
      </c>
      <c r="F4" s="1447" t="s">
        <v>967</v>
      </c>
      <c r="G4" s="1447" t="s">
        <v>968</v>
      </c>
      <c r="H4" s="1447" t="s">
        <v>969</v>
      </c>
      <c r="I4" s="1447" t="s">
        <v>970</v>
      </c>
      <c r="J4" s="1447" t="s">
        <v>971</v>
      </c>
      <c r="K4" s="1447" t="s">
        <v>972</v>
      </c>
      <c r="L4" s="1447" t="s">
        <v>973</v>
      </c>
      <c r="M4" s="1447" t="s">
        <v>974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446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446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446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446">
        <v>4</v>
      </c>
      <c r="BK4" s="1447">
        <v>5</v>
      </c>
      <c r="BL4" s="1447">
        <v>6</v>
      </c>
      <c r="BM4" s="1447">
        <v>7</v>
      </c>
      <c r="BN4" s="1447">
        <v>8</v>
      </c>
      <c r="BO4" s="1447">
        <v>9</v>
      </c>
      <c r="BP4" s="1447">
        <v>10</v>
      </c>
      <c r="BQ4" s="1447">
        <v>11</v>
      </c>
      <c r="BR4" s="1447">
        <v>12</v>
      </c>
      <c r="BS4" s="1447">
        <v>1</v>
      </c>
      <c r="BT4" s="1447">
        <v>2</v>
      </c>
      <c r="BU4" s="1447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446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446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446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776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450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450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450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450"/>
      <c r="BK5" s="1450"/>
      <c r="BL5" s="1450"/>
      <c r="BM5" s="1450"/>
      <c r="BN5" s="1450"/>
      <c r="BO5" s="1450"/>
      <c r="BP5" s="1450"/>
      <c r="BQ5" s="1450"/>
      <c r="BR5" s="1450"/>
      <c r="BS5" s="1450"/>
      <c r="BT5" s="1450"/>
      <c r="BU5" s="1450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450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450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450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777</v>
      </c>
      <c r="B6" s="1453"/>
      <c r="C6" s="1454"/>
      <c r="D6" s="1454"/>
      <c r="E6" s="1454"/>
      <c r="F6" s="1454"/>
      <c r="G6" s="1454"/>
      <c r="H6" s="1550">
        <v>1</v>
      </c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/>
      <c r="T6" s="1454"/>
      <c r="U6" s="1454"/>
      <c r="V6" s="1454"/>
      <c r="W6" s="1454"/>
      <c r="X6" s="1454"/>
      <c r="Y6" s="1455"/>
      <c r="Z6" s="1453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453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453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453"/>
      <c r="BK6" s="1454"/>
      <c r="BL6" s="1454"/>
      <c r="BM6" s="1454"/>
      <c r="BN6" s="1454"/>
      <c r="BO6" s="1454"/>
      <c r="BP6" s="1454"/>
      <c r="BQ6" s="1454"/>
      <c r="BR6" s="1454"/>
      <c r="BS6" s="1454"/>
      <c r="BT6" s="1454"/>
      <c r="BU6" s="1455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456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456"/>
      <c r="CU6" s="1457"/>
      <c r="CV6" s="1457"/>
      <c r="CW6" s="1457"/>
      <c r="CX6" s="1457"/>
      <c r="CY6" s="1457"/>
      <c r="CZ6" s="1457"/>
      <c r="DA6" s="1457"/>
      <c r="DB6" s="1457"/>
      <c r="DC6" s="1457"/>
      <c r="DD6" s="1457"/>
      <c r="DE6" s="1458"/>
      <c r="DF6" s="1456"/>
      <c r="DG6" s="1457"/>
      <c r="DH6" s="1457"/>
      <c r="DI6" s="1457"/>
      <c r="DJ6" s="1457"/>
      <c r="DK6" s="1457"/>
      <c r="DL6" s="1457"/>
      <c r="DM6" s="1457"/>
      <c r="DN6" s="1457"/>
      <c r="DO6" s="1457"/>
      <c r="DP6" s="1457"/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0</v>
      </c>
      <c r="DU6" s="1457">
        <f t="shared" si="0"/>
        <v>0</v>
      </c>
      <c r="DV6" s="1457">
        <f t="shared" si="0"/>
        <v>0</v>
      </c>
      <c r="DW6" s="1457">
        <f t="shared" si="0"/>
        <v>0</v>
      </c>
      <c r="DX6" s="1457">
        <f t="shared" si="0"/>
        <v>1</v>
      </c>
      <c r="DY6" s="1457">
        <f t="shared" si="0"/>
        <v>0</v>
      </c>
      <c r="DZ6" s="1457">
        <f t="shared" si="0"/>
        <v>0</v>
      </c>
      <c r="EA6" s="1457">
        <f t="shared" si="0"/>
        <v>0</v>
      </c>
      <c r="EB6" s="1457">
        <f t="shared" si="0"/>
        <v>0</v>
      </c>
      <c r="EC6" s="1458">
        <f t="shared" si="0"/>
        <v>0</v>
      </c>
    </row>
    <row r="7" spans="1:133">
      <c r="A7" s="1452" t="s">
        <v>778</v>
      </c>
      <c r="B7" s="1453"/>
      <c r="C7" s="1454"/>
      <c r="D7" s="1454"/>
      <c r="E7" s="1454"/>
      <c r="F7" s="1454"/>
      <c r="G7" s="1454"/>
      <c r="H7" s="1550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453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453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453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453"/>
      <c r="BK7" s="1454"/>
      <c r="BL7" s="1454"/>
      <c r="BM7" s="1454"/>
      <c r="BN7" s="1454"/>
      <c r="BO7" s="1454"/>
      <c r="BP7" s="1454"/>
      <c r="BQ7" s="1454"/>
      <c r="BR7" s="1454"/>
      <c r="BS7" s="1454"/>
      <c r="BT7" s="1454"/>
      <c r="BU7" s="1455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453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453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453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779</v>
      </c>
      <c r="B8" s="1453"/>
      <c r="C8" s="1454"/>
      <c r="D8" s="1454"/>
      <c r="E8" s="1454"/>
      <c r="F8" s="1550">
        <v>1</v>
      </c>
      <c r="G8" s="1550">
        <v>1</v>
      </c>
      <c r="H8" s="1550">
        <v>1</v>
      </c>
      <c r="I8" s="1547">
        <v>1</v>
      </c>
      <c r="J8" s="1547">
        <v>1</v>
      </c>
      <c r="K8" s="1547">
        <v>1</v>
      </c>
      <c r="L8" s="1547"/>
      <c r="M8" s="1553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453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453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453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453"/>
      <c r="BK8" s="1454"/>
      <c r="BL8" s="1454"/>
      <c r="BM8" s="1454"/>
      <c r="BN8" s="1454"/>
      <c r="BO8" s="1454"/>
      <c r="BP8" s="1454"/>
      <c r="BQ8" s="1454"/>
      <c r="BR8" s="1454"/>
      <c r="BS8" s="1454"/>
      <c r="BT8" s="1454"/>
      <c r="BU8" s="1455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453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453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453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1</v>
      </c>
      <c r="DW8" s="1457">
        <f t="shared" si="0"/>
        <v>1</v>
      </c>
      <c r="DX8" s="1457">
        <f t="shared" si="0"/>
        <v>1</v>
      </c>
      <c r="DY8" s="1457">
        <f t="shared" si="0"/>
        <v>1</v>
      </c>
      <c r="DZ8" s="1457">
        <f t="shared" si="0"/>
        <v>1</v>
      </c>
      <c r="EA8" s="1457">
        <f t="shared" si="0"/>
        <v>1</v>
      </c>
      <c r="EB8" s="1457">
        <f t="shared" si="0"/>
        <v>0</v>
      </c>
      <c r="EC8" s="1458">
        <f t="shared" si="0"/>
        <v>0</v>
      </c>
    </row>
    <row r="9" spans="1:133">
      <c r="A9" s="1448" t="s">
        <v>780</v>
      </c>
      <c r="B9" s="1449"/>
      <c r="C9" s="1450"/>
      <c r="D9" s="1450"/>
      <c r="E9" s="1450"/>
      <c r="F9" s="1551"/>
      <c r="G9" s="1551"/>
      <c r="H9" s="1551"/>
      <c r="I9" s="1551"/>
      <c r="J9" s="1551"/>
      <c r="K9" s="1551"/>
      <c r="L9" s="1551"/>
      <c r="M9" s="1551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450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450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450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450"/>
      <c r="BK9" s="1450"/>
      <c r="BL9" s="1450"/>
      <c r="BM9" s="1450"/>
      <c r="BN9" s="1450"/>
      <c r="BO9" s="1450"/>
      <c r="BP9" s="1450"/>
      <c r="BQ9" s="1450"/>
      <c r="BR9" s="1450"/>
      <c r="BS9" s="1450"/>
      <c r="BT9" s="1450"/>
      <c r="BU9" s="1450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450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450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450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781</v>
      </c>
      <c r="B10" s="1453"/>
      <c r="C10" s="1454"/>
      <c r="D10" s="1454"/>
      <c r="E10" s="1550">
        <v>1</v>
      </c>
      <c r="F10" s="1550">
        <v>1</v>
      </c>
      <c r="G10" s="1550">
        <v>1</v>
      </c>
      <c r="H10" s="1550">
        <v>1</v>
      </c>
      <c r="I10" s="1550"/>
      <c r="J10" s="1550"/>
      <c r="K10" s="1550"/>
      <c r="L10" s="1550"/>
      <c r="M10" s="1555"/>
      <c r="N10" s="1453"/>
      <c r="O10" s="1454"/>
      <c r="P10" s="1454"/>
      <c r="Q10" s="1454"/>
      <c r="R10" s="1454"/>
      <c r="S10" s="1454"/>
      <c r="T10" s="1454"/>
      <c r="U10" s="1454"/>
      <c r="V10" s="1454"/>
      <c r="W10" s="1454"/>
      <c r="X10" s="1454"/>
      <c r="Y10" s="1455"/>
      <c r="Z10" s="1453"/>
      <c r="AA10" s="1454"/>
      <c r="AB10" s="1454"/>
      <c r="AC10" s="1454"/>
      <c r="AD10" s="1454"/>
      <c r="AE10" s="1454"/>
      <c r="AF10" s="1454"/>
      <c r="AG10" s="1454"/>
      <c r="AH10" s="1454"/>
      <c r="AI10" s="1454"/>
      <c r="AJ10" s="1454"/>
      <c r="AK10" s="1455"/>
      <c r="AL10" s="1453"/>
      <c r="AM10" s="1454"/>
      <c r="AN10" s="1454"/>
      <c r="AO10" s="1454"/>
      <c r="AP10" s="1454"/>
      <c r="AQ10" s="1454"/>
      <c r="AR10" s="1454"/>
      <c r="AS10" s="1454"/>
      <c r="AT10" s="1454"/>
      <c r="AU10" s="1454"/>
      <c r="AV10" s="1454"/>
      <c r="AW10" s="1455"/>
      <c r="AX10" s="1453"/>
      <c r="AY10" s="1454"/>
      <c r="AZ10" s="1454"/>
      <c r="BA10" s="1454"/>
      <c r="BB10" s="1454"/>
      <c r="BC10" s="1454"/>
      <c r="BD10" s="1454"/>
      <c r="BE10" s="1454"/>
      <c r="BF10" s="1454"/>
      <c r="BG10" s="1454"/>
      <c r="BH10" s="1454"/>
      <c r="BI10" s="1455"/>
      <c r="BJ10" s="1453"/>
      <c r="BK10" s="1454"/>
      <c r="BL10" s="1454"/>
      <c r="BM10" s="1454"/>
      <c r="BN10" s="1454"/>
      <c r="BO10" s="1454"/>
      <c r="BP10" s="1454"/>
      <c r="BQ10" s="1454"/>
      <c r="BR10" s="1454"/>
      <c r="BS10" s="1454"/>
      <c r="BT10" s="1454"/>
      <c r="BU10" s="1455"/>
      <c r="BV10" s="1453"/>
      <c r="BW10" s="1454"/>
      <c r="BX10" s="1454"/>
      <c r="BY10" s="1454"/>
      <c r="BZ10" s="1454"/>
      <c r="CA10" s="1454"/>
      <c r="CB10" s="1454"/>
      <c r="CC10" s="1454"/>
      <c r="CD10" s="1454"/>
      <c r="CE10" s="1454"/>
      <c r="CF10" s="1454"/>
      <c r="CG10" s="1455"/>
      <c r="CH10" s="1453"/>
      <c r="CI10" s="1454"/>
      <c r="CJ10" s="1454"/>
      <c r="CK10" s="1454"/>
      <c r="CL10" s="1454"/>
      <c r="CM10" s="1454"/>
      <c r="CN10" s="1454"/>
      <c r="CO10" s="1454"/>
      <c r="CP10" s="1454"/>
      <c r="CQ10" s="1454"/>
      <c r="CR10" s="1454"/>
      <c r="CS10" s="1455"/>
      <c r="CT10" s="1453"/>
      <c r="CU10" s="1454"/>
      <c r="CV10" s="1454"/>
      <c r="CW10" s="1454"/>
      <c r="CX10" s="1454"/>
      <c r="CY10" s="1454"/>
      <c r="CZ10" s="1454"/>
      <c r="DA10" s="1454"/>
      <c r="DB10" s="1454"/>
      <c r="DC10" s="1454"/>
      <c r="DD10" s="1454"/>
      <c r="DE10" s="1455"/>
      <c r="DF10" s="1453"/>
      <c r="DG10" s="1454"/>
      <c r="DH10" s="1454"/>
      <c r="DI10" s="1454"/>
      <c r="DJ10" s="1454"/>
      <c r="DK10" s="1454"/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1</v>
      </c>
      <c r="DV10" s="1457">
        <f t="shared" si="1"/>
        <v>1</v>
      </c>
      <c r="DW10" s="1457">
        <f t="shared" si="1"/>
        <v>1</v>
      </c>
      <c r="DX10" s="1457">
        <f t="shared" si="1"/>
        <v>1</v>
      </c>
      <c r="DY10" s="1457">
        <f t="shared" si="1"/>
        <v>0</v>
      </c>
      <c r="DZ10" s="1457">
        <f t="shared" si="1"/>
        <v>0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782</v>
      </c>
      <c r="B11" s="1461"/>
      <c r="C11" s="1462"/>
      <c r="D11" s="1462"/>
      <c r="E11" s="1552">
        <v>1</v>
      </c>
      <c r="F11" s="1552">
        <v>1</v>
      </c>
      <c r="G11" s="1552">
        <v>1</v>
      </c>
      <c r="H11" s="1552">
        <v>1</v>
      </c>
      <c r="I11" s="1552"/>
      <c r="J11" s="1552"/>
      <c r="K11" s="1552"/>
      <c r="L11" s="1552"/>
      <c r="M11" s="1556"/>
      <c r="N11" s="1461"/>
      <c r="O11" s="1462"/>
      <c r="P11" s="1462"/>
      <c r="Q11" s="1462"/>
      <c r="R11" s="1462"/>
      <c r="S11" s="1462"/>
      <c r="T11" s="1462"/>
      <c r="U11" s="1462"/>
      <c r="V11" s="1462"/>
      <c r="W11" s="1462"/>
      <c r="X11" s="1462"/>
      <c r="Y11" s="1463"/>
      <c r="Z11" s="1461"/>
      <c r="AA11" s="1462"/>
      <c r="AB11" s="1462"/>
      <c r="AC11" s="1462"/>
      <c r="AD11" s="1462"/>
      <c r="AE11" s="1462"/>
      <c r="AF11" s="1462"/>
      <c r="AG11" s="1462"/>
      <c r="AH11" s="1462"/>
      <c r="AI11" s="1462"/>
      <c r="AJ11" s="1462"/>
      <c r="AK11" s="1463"/>
      <c r="AL11" s="1461"/>
      <c r="AM11" s="1462"/>
      <c r="AN11" s="1462"/>
      <c r="AO11" s="1462"/>
      <c r="AP11" s="1462"/>
      <c r="AQ11" s="1462"/>
      <c r="AR11" s="1462"/>
      <c r="AS11" s="1462"/>
      <c r="AT11" s="1462"/>
      <c r="AU11" s="1462"/>
      <c r="AV11" s="1462"/>
      <c r="AW11" s="1463"/>
      <c r="AX11" s="1461"/>
      <c r="AY11" s="1462"/>
      <c r="AZ11" s="1462"/>
      <c r="BA11" s="1462"/>
      <c r="BB11" s="1462"/>
      <c r="BC11" s="1462"/>
      <c r="BD11" s="1462"/>
      <c r="BE11" s="1462"/>
      <c r="BF11" s="1462"/>
      <c r="BG11" s="1462"/>
      <c r="BH11" s="1462"/>
      <c r="BI11" s="1463"/>
      <c r="BJ11" s="1461"/>
      <c r="BK11" s="1462"/>
      <c r="BL11" s="1462"/>
      <c r="BM11" s="1462"/>
      <c r="BN11" s="1462"/>
      <c r="BO11" s="1462"/>
      <c r="BP11" s="1462"/>
      <c r="BQ11" s="1462"/>
      <c r="BR11" s="1462"/>
      <c r="BS11" s="1462"/>
      <c r="BT11" s="1462"/>
      <c r="BU11" s="1463"/>
      <c r="BV11" s="1461"/>
      <c r="BW11" s="1462"/>
      <c r="BX11" s="1462"/>
      <c r="BY11" s="1462"/>
      <c r="BZ11" s="1462"/>
      <c r="CA11" s="1462"/>
      <c r="CB11" s="1462"/>
      <c r="CC11" s="1462"/>
      <c r="CD11" s="1462"/>
      <c r="CE11" s="1462"/>
      <c r="CF11" s="1462"/>
      <c r="CG11" s="1463"/>
      <c r="CH11" s="1461"/>
      <c r="CI11" s="1462"/>
      <c r="CJ11" s="1462"/>
      <c r="CK11" s="1462"/>
      <c r="CL11" s="1462"/>
      <c r="CM11" s="1462"/>
      <c r="CN11" s="1462"/>
      <c r="CO11" s="1462"/>
      <c r="CP11" s="1462"/>
      <c r="CQ11" s="1462"/>
      <c r="CR11" s="1462"/>
      <c r="CS11" s="1463"/>
      <c r="CT11" s="1461"/>
      <c r="CU11" s="1462"/>
      <c r="CV11" s="1462"/>
      <c r="CW11" s="1462"/>
      <c r="CX11" s="1462"/>
      <c r="CY11" s="1462"/>
      <c r="CZ11" s="1462"/>
      <c r="DA11" s="1462"/>
      <c r="DB11" s="1462"/>
      <c r="DC11" s="1462"/>
      <c r="DD11" s="1462"/>
      <c r="DE11" s="1463"/>
      <c r="DF11" s="1461"/>
      <c r="DG11" s="1462"/>
      <c r="DH11" s="1462"/>
      <c r="DI11" s="1462"/>
      <c r="DJ11" s="1462"/>
      <c r="DK11" s="1462"/>
      <c r="DL11" s="1462"/>
      <c r="DM11" s="1462"/>
      <c r="DN11" s="1462"/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1</v>
      </c>
      <c r="DV11" s="1457">
        <f t="shared" si="1"/>
        <v>1</v>
      </c>
      <c r="DW11" s="1457">
        <f t="shared" si="1"/>
        <v>1</v>
      </c>
      <c r="DX11" s="1457">
        <f t="shared" si="1"/>
        <v>1</v>
      </c>
      <c r="DY11" s="1457">
        <f t="shared" si="1"/>
        <v>0</v>
      </c>
      <c r="DZ11" s="1457">
        <f t="shared" si="1"/>
        <v>0</v>
      </c>
      <c r="EA11" s="1457">
        <f t="shared" si="1"/>
        <v>0</v>
      </c>
      <c r="EB11" s="1457">
        <f t="shared" si="1"/>
        <v>0</v>
      </c>
      <c r="EC11" s="1458">
        <f t="shared" si="1"/>
        <v>0</v>
      </c>
    </row>
    <row r="12" spans="1:133">
      <c r="A12" s="1460" t="s">
        <v>783</v>
      </c>
      <c r="B12" s="1461"/>
      <c r="C12" s="1462"/>
      <c r="D12" s="1462"/>
      <c r="E12" s="1462"/>
      <c r="F12" s="1549"/>
      <c r="G12" s="1549"/>
      <c r="H12" s="1552">
        <v>1</v>
      </c>
      <c r="I12" s="1552">
        <v>1</v>
      </c>
      <c r="J12" s="1552">
        <v>1</v>
      </c>
      <c r="K12" s="1552">
        <v>1</v>
      </c>
      <c r="L12" s="1552"/>
      <c r="M12" s="1556"/>
      <c r="N12" s="1461"/>
      <c r="O12" s="1462"/>
      <c r="P12" s="1462"/>
      <c r="Q12" s="1462"/>
      <c r="R12" s="1462"/>
      <c r="S12" s="1462"/>
      <c r="T12" s="1462"/>
      <c r="U12" s="1462"/>
      <c r="V12" s="1462"/>
      <c r="W12" s="1462"/>
      <c r="X12" s="1462"/>
      <c r="Y12" s="1463"/>
      <c r="Z12" s="1461"/>
      <c r="AA12" s="1462"/>
      <c r="AB12" s="1462"/>
      <c r="AC12" s="1462"/>
      <c r="AD12" s="1462"/>
      <c r="AE12" s="1462"/>
      <c r="AF12" s="1462"/>
      <c r="AG12" s="1462"/>
      <c r="AH12" s="1462"/>
      <c r="AI12" s="1462"/>
      <c r="AJ12" s="1462"/>
      <c r="AK12" s="1463"/>
      <c r="AL12" s="1461"/>
      <c r="AM12" s="1462"/>
      <c r="AN12" s="1462"/>
      <c r="AO12" s="1462"/>
      <c r="AP12" s="1462"/>
      <c r="AQ12" s="1462"/>
      <c r="AR12" s="1462"/>
      <c r="AS12" s="1462"/>
      <c r="AT12" s="1462"/>
      <c r="AU12" s="1462"/>
      <c r="AV12" s="1462"/>
      <c r="AW12" s="1463"/>
      <c r="AX12" s="1461"/>
      <c r="AY12" s="1462"/>
      <c r="AZ12" s="1462"/>
      <c r="BA12" s="1462"/>
      <c r="BB12" s="1462"/>
      <c r="BC12" s="1462"/>
      <c r="BD12" s="1462"/>
      <c r="BE12" s="1462"/>
      <c r="BF12" s="1462"/>
      <c r="BG12" s="1462"/>
      <c r="BH12" s="1462"/>
      <c r="BI12" s="1463"/>
      <c r="BJ12" s="1461"/>
      <c r="BK12" s="1462"/>
      <c r="BL12" s="1462"/>
      <c r="BM12" s="1462"/>
      <c r="BN12" s="1462"/>
      <c r="BO12" s="1462"/>
      <c r="BP12" s="1462"/>
      <c r="BQ12" s="1462"/>
      <c r="BR12" s="1462"/>
      <c r="BS12" s="1462"/>
      <c r="BT12" s="1462"/>
      <c r="BU12" s="1463"/>
      <c r="BV12" s="1461"/>
      <c r="BW12" s="1462"/>
      <c r="BX12" s="1462"/>
      <c r="BY12" s="1462"/>
      <c r="BZ12" s="1462"/>
      <c r="CA12" s="1462"/>
      <c r="CB12" s="1462"/>
      <c r="CC12" s="1462"/>
      <c r="CD12" s="1462"/>
      <c r="CE12" s="1462"/>
      <c r="CF12" s="1462"/>
      <c r="CG12" s="1463"/>
      <c r="CH12" s="1461"/>
      <c r="CI12" s="1462"/>
      <c r="CJ12" s="1462"/>
      <c r="CK12" s="1462"/>
      <c r="CL12" s="1462"/>
      <c r="CM12" s="1462"/>
      <c r="CN12" s="1462"/>
      <c r="CO12" s="1462"/>
      <c r="CP12" s="1462"/>
      <c r="CQ12" s="1462"/>
      <c r="CR12" s="1462"/>
      <c r="CS12" s="1463"/>
      <c r="CT12" s="1461"/>
      <c r="CU12" s="1462"/>
      <c r="CV12" s="1462"/>
      <c r="CW12" s="1462"/>
      <c r="CX12" s="1462"/>
      <c r="CY12" s="1462"/>
      <c r="CZ12" s="1462"/>
      <c r="DA12" s="1462"/>
      <c r="DB12" s="1462"/>
      <c r="DC12" s="1462"/>
      <c r="DD12" s="1462"/>
      <c r="DE12" s="1463"/>
      <c r="DF12" s="1461"/>
      <c r="DG12" s="1462"/>
      <c r="DH12" s="1462"/>
      <c r="DI12" s="1462"/>
      <c r="DJ12" s="1462"/>
      <c r="DK12" s="1462"/>
      <c r="DL12" s="1462"/>
      <c r="DM12" s="1462"/>
      <c r="DN12" s="1462"/>
      <c r="DO12" s="1462"/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1</v>
      </c>
      <c r="DZ12" s="1457">
        <f t="shared" si="1"/>
        <v>1</v>
      </c>
      <c r="EA12" s="1457">
        <f t="shared" si="1"/>
        <v>1</v>
      </c>
      <c r="EB12" s="1457">
        <f t="shared" si="1"/>
        <v>0</v>
      </c>
      <c r="EC12" s="1458">
        <f t="shared" si="1"/>
        <v>0</v>
      </c>
    </row>
    <row r="13" spans="1:133">
      <c r="A13" s="1460" t="s">
        <v>784</v>
      </c>
      <c r="B13" s="1461"/>
      <c r="C13" s="1462"/>
      <c r="D13" s="1462"/>
      <c r="E13" s="1462"/>
      <c r="F13" s="1549"/>
      <c r="G13" s="1549"/>
      <c r="H13" s="1549"/>
      <c r="I13" s="1552"/>
      <c r="J13" s="1552"/>
      <c r="K13" s="1552">
        <v>1</v>
      </c>
      <c r="L13" s="1552">
        <v>1</v>
      </c>
      <c r="M13" s="1556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/>
      <c r="X13" s="1462"/>
      <c r="Y13" s="1463"/>
      <c r="Z13" s="1461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461"/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/>
      <c r="AX13" s="1461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/>
      <c r="BJ13" s="1461"/>
      <c r="BK13" s="1462"/>
      <c r="BL13" s="1462"/>
      <c r="BM13" s="1462"/>
      <c r="BN13" s="1462"/>
      <c r="BO13" s="1462"/>
      <c r="BP13" s="1462"/>
      <c r="BQ13" s="1462"/>
      <c r="BR13" s="1462"/>
      <c r="BS13" s="1462"/>
      <c r="BT13" s="1462"/>
      <c r="BU13" s="1463"/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461"/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/>
      <c r="CT13" s="1461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/>
      <c r="DF13" s="1461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0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1</v>
      </c>
      <c r="EC13" s="1458">
        <f t="shared" si="1"/>
        <v>1</v>
      </c>
    </row>
    <row r="14" spans="1:133">
      <c r="A14" s="1460" t="s">
        <v>785</v>
      </c>
      <c r="B14" s="1461"/>
      <c r="C14" s="1552">
        <v>1</v>
      </c>
      <c r="D14" s="1552">
        <v>1</v>
      </c>
      <c r="E14" s="1552"/>
      <c r="F14" s="1552"/>
      <c r="G14" s="1552"/>
      <c r="H14" s="1552"/>
      <c r="I14" s="1552"/>
      <c r="J14" s="1552"/>
      <c r="K14" s="1552"/>
      <c r="L14" s="1549"/>
      <c r="M14" s="1554"/>
      <c r="N14" s="1461"/>
      <c r="O14" s="1462"/>
      <c r="P14" s="1462"/>
      <c r="Q14" s="1462"/>
      <c r="R14" s="1462"/>
      <c r="S14" s="1462"/>
      <c r="T14" s="1462"/>
      <c r="U14" s="1462"/>
      <c r="V14" s="1462"/>
      <c r="W14" s="1462"/>
      <c r="X14" s="1462"/>
      <c r="Y14" s="1463"/>
      <c r="Z14" s="1461"/>
      <c r="AA14" s="1462"/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461"/>
      <c r="AM14" s="1462"/>
      <c r="AN14" s="1462"/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461"/>
      <c r="AY14" s="1462"/>
      <c r="AZ14" s="1462"/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461"/>
      <c r="BK14" s="1462"/>
      <c r="BL14" s="1462"/>
      <c r="BM14" s="1462"/>
      <c r="BN14" s="1462"/>
      <c r="BO14" s="1462"/>
      <c r="BP14" s="1462"/>
      <c r="BQ14" s="1462"/>
      <c r="BR14" s="1462"/>
      <c r="BS14" s="1462"/>
      <c r="BT14" s="1462"/>
      <c r="BU14" s="1463"/>
      <c r="BV14" s="1461"/>
      <c r="BW14" s="1462"/>
      <c r="BX14" s="1462"/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461"/>
      <c r="CI14" s="1462"/>
      <c r="CJ14" s="1462"/>
      <c r="CK14" s="1462"/>
      <c r="CL14" s="1462"/>
      <c r="CM14" s="1462"/>
      <c r="CN14" s="1462"/>
      <c r="CO14" s="1462"/>
      <c r="CP14" s="1462"/>
      <c r="CQ14" s="1462"/>
      <c r="CR14" s="1462"/>
      <c r="CS14" s="1463"/>
      <c r="CT14" s="1461"/>
      <c r="CU14" s="1462"/>
      <c r="CV14" s="1462"/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461"/>
      <c r="DG14" s="1462"/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0</v>
      </c>
      <c r="DS14" s="1457">
        <f t="shared" si="1"/>
        <v>1</v>
      </c>
      <c r="DT14" s="1457">
        <f t="shared" si="1"/>
        <v>1</v>
      </c>
      <c r="DU14" s="1457">
        <f t="shared" si="1"/>
        <v>0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786</v>
      </c>
      <c r="B15" s="1461"/>
      <c r="C15" s="1552"/>
      <c r="D15" s="1552"/>
      <c r="E15" s="1552"/>
      <c r="F15" s="1552"/>
      <c r="G15" s="1552"/>
      <c r="H15" s="1552"/>
      <c r="I15" s="1552"/>
      <c r="J15" s="1552"/>
      <c r="K15" s="1552"/>
      <c r="L15" s="1549"/>
      <c r="M15" s="1554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461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461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461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461"/>
      <c r="BK15" s="1462"/>
      <c r="BL15" s="1462"/>
      <c r="BM15" s="1462"/>
      <c r="BN15" s="1462"/>
      <c r="BO15" s="1462"/>
      <c r="BP15" s="1462"/>
      <c r="BQ15" s="1462"/>
      <c r="BR15" s="1462"/>
      <c r="BS15" s="1462"/>
      <c r="BT15" s="1462"/>
      <c r="BU15" s="1463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461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461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461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448" t="s">
        <v>839</v>
      </c>
      <c r="B16" s="1449"/>
      <c r="C16" s="1551"/>
      <c r="D16" s="1551"/>
      <c r="E16" s="1551"/>
      <c r="F16" s="1551"/>
      <c r="G16" s="1551"/>
      <c r="H16" s="1551"/>
      <c r="I16" s="1551"/>
      <c r="J16" s="1551"/>
      <c r="K16" s="1551"/>
      <c r="L16" s="1548"/>
      <c r="M16" s="1548"/>
      <c r="N16" s="1450"/>
      <c r="O16" s="1450"/>
      <c r="P16" s="1450"/>
      <c r="Q16" s="1450"/>
      <c r="R16" s="1450"/>
      <c r="S16" s="1450"/>
      <c r="T16" s="1450"/>
      <c r="U16" s="1450"/>
      <c r="V16" s="1450"/>
      <c r="W16" s="1450"/>
      <c r="X16" s="1450"/>
      <c r="Y16" s="1450"/>
      <c r="Z16" s="1450"/>
      <c r="AA16" s="1450"/>
      <c r="AB16" s="1450"/>
      <c r="AC16" s="1450"/>
      <c r="AD16" s="1450"/>
      <c r="AE16" s="1450"/>
      <c r="AF16" s="1450"/>
      <c r="AG16" s="1450"/>
      <c r="AH16" s="1450"/>
      <c r="AI16" s="1450"/>
      <c r="AJ16" s="1450"/>
      <c r="AK16" s="1450"/>
      <c r="AL16" s="1450"/>
      <c r="AM16" s="1450"/>
      <c r="AN16" s="1450"/>
      <c r="AO16" s="1450"/>
      <c r="AP16" s="1450"/>
      <c r="AQ16" s="1450"/>
      <c r="AR16" s="1450"/>
      <c r="AS16" s="1450"/>
      <c r="AT16" s="1450"/>
      <c r="AU16" s="1450"/>
      <c r="AV16" s="1450"/>
      <c r="AW16" s="1450"/>
      <c r="AX16" s="1450"/>
      <c r="AY16" s="1450"/>
      <c r="AZ16" s="1450"/>
      <c r="BA16" s="1450"/>
      <c r="BB16" s="1450"/>
      <c r="BC16" s="1450"/>
      <c r="BD16" s="1450"/>
      <c r="BE16" s="1450"/>
      <c r="BF16" s="1450"/>
      <c r="BG16" s="1450"/>
      <c r="BH16" s="1450"/>
      <c r="BI16" s="1450"/>
      <c r="BJ16" s="1450"/>
      <c r="BK16" s="1450"/>
      <c r="BL16" s="1450"/>
      <c r="BM16" s="1450"/>
      <c r="BN16" s="1450"/>
      <c r="BO16" s="1450"/>
      <c r="BP16" s="1450"/>
      <c r="BQ16" s="1450"/>
      <c r="BR16" s="1450"/>
      <c r="BS16" s="1450"/>
      <c r="BT16" s="1450"/>
      <c r="BU16" s="1450"/>
      <c r="BV16" s="1450"/>
      <c r="BW16" s="1450"/>
      <c r="BX16" s="1450"/>
      <c r="BY16" s="1450"/>
      <c r="BZ16" s="1450"/>
      <c r="CA16" s="1450"/>
      <c r="CB16" s="1450"/>
      <c r="CC16" s="1450"/>
      <c r="CD16" s="1450"/>
      <c r="CE16" s="1450"/>
      <c r="CF16" s="1450"/>
      <c r="CG16" s="1450"/>
      <c r="CH16" s="1450"/>
      <c r="CI16" s="1450"/>
      <c r="CJ16" s="1450"/>
      <c r="CK16" s="1450"/>
      <c r="CL16" s="1450"/>
      <c r="CM16" s="1450"/>
      <c r="CN16" s="1450"/>
      <c r="CO16" s="1450"/>
      <c r="CP16" s="1450"/>
      <c r="CQ16" s="1450"/>
      <c r="CR16" s="1450"/>
      <c r="CS16" s="1450"/>
      <c r="CT16" s="1450"/>
      <c r="CU16" s="1450"/>
      <c r="CV16" s="1450"/>
      <c r="CW16" s="1450"/>
      <c r="CX16" s="1450"/>
      <c r="CY16" s="1450"/>
      <c r="CZ16" s="1450"/>
      <c r="DA16" s="1450"/>
      <c r="DB16" s="1450"/>
      <c r="DC16" s="1450"/>
      <c r="DD16" s="1450"/>
      <c r="DE16" s="1450"/>
      <c r="DF16" s="1450"/>
      <c r="DG16" s="1450"/>
      <c r="DH16" s="1450"/>
      <c r="DI16" s="1450"/>
      <c r="DJ16" s="1450"/>
      <c r="DK16" s="1450"/>
      <c r="DL16" s="1450"/>
      <c r="DM16" s="1450"/>
      <c r="DN16" s="1450"/>
      <c r="DO16" s="1450"/>
      <c r="DP16" s="1450"/>
      <c r="DQ16" s="1450"/>
      <c r="DR16" s="1450"/>
      <c r="DS16" s="1450"/>
      <c r="DT16" s="1450"/>
      <c r="DU16" s="1450"/>
      <c r="DV16" s="1450"/>
      <c r="DW16" s="1450"/>
      <c r="DX16" s="1450"/>
      <c r="DY16" s="1450"/>
      <c r="DZ16" s="1450"/>
      <c r="EA16" s="1450"/>
      <c r="EB16" s="1450"/>
      <c r="EC16" s="1451"/>
    </row>
    <row r="17" spans="1:133">
      <c r="A17" s="1460" t="s">
        <v>781</v>
      </c>
      <c r="B17" s="1453"/>
      <c r="C17" s="1550"/>
      <c r="D17" s="1550"/>
      <c r="E17" s="1550"/>
      <c r="F17" s="1550"/>
      <c r="G17" s="1550"/>
      <c r="H17" s="1550"/>
      <c r="I17" s="1550"/>
      <c r="J17" s="1550">
        <v>1</v>
      </c>
      <c r="K17" s="1550">
        <v>1</v>
      </c>
      <c r="L17" s="1550">
        <v>1</v>
      </c>
      <c r="M17" s="1553"/>
      <c r="N17" s="1453"/>
      <c r="O17" s="1454"/>
      <c r="P17" s="1454"/>
      <c r="Q17" s="1454"/>
      <c r="R17" s="1454"/>
      <c r="S17" s="1454"/>
      <c r="T17" s="1454"/>
      <c r="U17" s="1454"/>
      <c r="V17" s="1454"/>
      <c r="W17" s="1454"/>
      <c r="X17" s="1454"/>
      <c r="Y17" s="1455"/>
      <c r="Z17" s="1453"/>
      <c r="AA17" s="1454"/>
      <c r="AB17" s="1454"/>
      <c r="AC17" s="1454"/>
      <c r="AD17" s="1454"/>
      <c r="AE17" s="1454"/>
      <c r="AF17" s="1454"/>
      <c r="AG17" s="1454"/>
      <c r="AH17" s="1454"/>
      <c r="AI17" s="1454"/>
      <c r="AJ17" s="1454"/>
      <c r="AK17" s="1455"/>
      <c r="AL17" s="1453"/>
      <c r="AM17" s="1454"/>
      <c r="AN17" s="1454"/>
      <c r="AO17" s="1454"/>
      <c r="AP17" s="1454"/>
      <c r="AQ17" s="1454"/>
      <c r="AR17" s="1454"/>
      <c r="AS17" s="1454"/>
      <c r="AT17" s="1454"/>
      <c r="AU17" s="1454"/>
      <c r="AV17" s="1454"/>
      <c r="AW17" s="1455"/>
      <c r="AX17" s="1453"/>
      <c r="AY17" s="1454"/>
      <c r="AZ17" s="1454"/>
      <c r="BA17" s="1454"/>
      <c r="BB17" s="1454"/>
      <c r="BC17" s="1454"/>
      <c r="BD17" s="1454"/>
      <c r="BE17" s="1454"/>
      <c r="BF17" s="1454"/>
      <c r="BG17" s="1454"/>
      <c r="BH17" s="1454"/>
      <c r="BI17" s="1455"/>
      <c r="BJ17" s="1453"/>
      <c r="BK17" s="1454"/>
      <c r="BL17" s="1454"/>
      <c r="BM17" s="1454"/>
      <c r="BN17" s="1454"/>
      <c r="BO17" s="1454"/>
      <c r="BP17" s="1454"/>
      <c r="BQ17" s="1454"/>
      <c r="BR17" s="1454"/>
      <c r="BS17" s="1454"/>
      <c r="BT17" s="1454"/>
      <c r="BU17" s="1455"/>
      <c r="BV17" s="1453"/>
      <c r="BW17" s="1454"/>
      <c r="BX17" s="1454"/>
      <c r="BY17" s="1454"/>
      <c r="BZ17" s="1454"/>
      <c r="CA17" s="1454"/>
      <c r="CB17" s="1454"/>
      <c r="CC17" s="1454"/>
      <c r="CD17" s="1454"/>
      <c r="CE17" s="1454"/>
      <c r="CF17" s="1454"/>
      <c r="CG17" s="1455"/>
      <c r="CH17" s="1453"/>
      <c r="CI17" s="1454"/>
      <c r="CJ17" s="1454"/>
      <c r="CK17" s="1454"/>
      <c r="CL17" s="1454"/>
      <c r="CM17" s="1454"/>
      <c r="CN17" s="1454"/>
      <c r="CO17" s="1454"/>
      <c r="CP17" s="1454"/>
      <c r="CQ17" s="1454"/>
      <c r="CR17" s="1454"/>
      <c r="CS17" s="1455"/>
      <c r="CT17" s="1453"/>
      <c r="CU17" s="1454"/>
      <c r="CV17" s="1454"/>
      <c r="CW17" s="1454"/>
      <c r="CX17" s="1454"/>
      <c r="CY17" s="1454"/>
      <c r="CZ17" s="1454"/>
      <c r="DA17" s="1454"/>
      <c r="DB17" s="1454"/>
      <c r="DC17" s="1454"/>
      <c r="DD17" s="1454"/>
      <c r="DE17" s="1455"/>
      <c r="DF17" s="1453"/>
      <c r="DG17" s="1454"/>
      <c r="DH17" s="1454"/>
      <c r="DI17" s="1454"/>
      <c r="DJ17" s="1454"/>
      <c r="DK17" s="1454"/>
      <c r="DL17" s="1454"/>
      <c r="DM17" s="1454"/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0</v>
      </c>
      <c r="DY17" s="1457">
        <f t="shared" si="2"/>
        <v>0</v>
      </c>
      <c r="DZ17" s="1457">
        <f t="shared" si="2"/>
        <v>1</v>
      </c>
      <c r="EA17" s="1457">
        <f t="shared" si="2"/>
        <v>1</v>
      </c>
      <c r="EB17" s="1457">
        <f t="shared" si="2"/>
        <v>1</v>
      </c>
      <c r="EC17" s="1458">
        <f t="shared" si="2"/>
        <v>0</v>
      </c>
    </row>
    <row r="18" spans="1:133">
      <c r="A18" s="1460" t="s">
        <v>782</v>
      </c>
      <c r="B18" s="1461"/>
      <c r="C18" s="1552"/>
      <c r="D18" s="1552"/>
      <c r="E18" s="1552"/>
      <c r="F18" s="1552"/>
      <c r="G18" s="1552"/>
      <c r="H18" s="1552"/>
      <c r="I18" s="1552"/>
      <c r="J18" s="1552">
        <v>1</v>
      </c>
      <c r="K18" s="1552">
        <v>1</v>
      </c>
      <c r="L18" s="1552">
        <v>1</v>
      </c>
      <c r="M18" s="1554"/>
      <c r="N18" s="1461"/>
      <c r="O18" s="1462"/>
      <c r="P18" s="1462"/>
      <c r="Q18" s="1462"/>
      <c r="R18" s="1462"/>
      <c r="S18" s="1462"/>
      <c r="T18" s="1462"/>
      <c r="U18" s="1462"/>
      <c r="V18" s="1462"/>
      <c r="W18" s="1462"/>
      <c r="X18" s="1462"/>
      <c r="Y18" s="1463"/>
      <c r="Z18" s="1461"/>
      <c r="AA18" s="1462"/>
      <c r="AB18" s="1462"/>
      <c r="AC18" s="1462"/>
      <c r="AD18" s="1462"/>
      <c r="AE18" s="1462"/>
      <c r="AF18" s="1462"/>
      <c r="AG18" s="1462"/>
      <c r="AH18" s="1462"/>
      <c r="AI18" s="1462"/>
      <c r="AJ18" s="1462"/>
      <c r="AK18" s="1463"/>
      <c r="AL18" s="1461"/>
      <c r="AM18" s="1462"/>
      <c r="AN18" s="1462"/>
      <c r="AO18" s="1462"/>
      <c r="AP18" s="1462"/>
      <c r="AQ18" s="1462"/>
      <c r="AR18" s="1462"/>
      <c r="AS18" s="1462"/>
      <c r="AT18" s="1462"/>
      <c r="AU18" s="1462"/>
      <c r="AV18" s="1462"/>
      <c r="AW18" s="1463"/>
      <c r="AX18" s="1461"/>
      <c r="AY18" s="1462"/>
      <c r="AZ18" s="1462"/>
      <c r="BA18" s="1462"/>
      <c r="BB18" s="1462"/>
      <c r="BC18" s="1462"/>
      <c r="BD18" s="1462"/>
      <c r="BE18" s="1462"/>
      <c r="BF18" s="1462"/>
      <c r="BG18" s="1462"/>
      <c r="BH18" s="1462"/>
      <c r="BI18" s="1463"/>
      <c r="BJ18" s="1461"/>
      <c r="BK18" s="1462"/>
      <c r="BL18" s="1462"/>
      <c r="BM18" s="1462"/>
      <c r="BN18" s="1462"/>
      <c r="BO18" s="1462"/>
      <c r="BP18" s="1462"/>
      <c r="BQ18" s="1462"/>
      <c r="BR18" s="1462"/>
      <c r="BS18" s="1462"/>
      <c r="BT18" s="1462"/>
      <c r="BU18" s="1463"/>
      <c r="BV18" s="1461"/>
      <c r="BW18" s="1462"/>
      <c r="BX18" s="1462"/>
      <c r="BY18" s="1462"/>
      <c r="BZ18" s="1462"/>
      <c r="CA18" s="1462"/>
      <c r="CB18" s="1462"/>
      <c r="CC18" s="1462"/>
      <c r="CD18" s="1462"/>
      <c r="CE18" s="1462"/>
      <c r="CF18" s="1462"/>
      <c r="CG18" s="1463"/>
      <c r="CH18" s="1461"/>
      <c r="CI18" s="1462"/>
      <c r="CJ18" s="1462"/>
      <c r="CK18" s="1462"/>
      <c r="CL18" s="1462"/>
      <c r="CM18" s="1462"/>
      <c r="CN18" s="1462"/>
      <c r="CO18" s="1462"/>
      <c r="CP18" s="1462"/>
      <c r="CQ18" s="1462"/>
      <c r="CR18" s="1462"/>
      <c r="CS18" s="1463"/>
      <c r="CT18" s="1461"/>
      <c r="CU18" s="1462"/>
      <c r="CV18" s="1462"/>
      <c r="CW18" s="1462"/>
      <c r="CX18" s="1462"/>
      <c r="CY18" s="1462"/>
      <c r="CZ18" s="1462"/>
      <c r="DA18" s="1462"/>
      <c r="DB18" s="1462"/>
      <c r="DC18" s="1462"/>
      <c r="DD18" s="1462"/>
      <c r="DE18" s="1463"/>
      <c r="DF18" s="1461"/>
      <c r="DG18" s="1462"/>
      <c r="DH18" s="1462"/>
      <c r="DI18" s="1462"/>
      <c r="DJ18" s="1462"/>
      <c r="DK18" s="1462"/>
      <c r="DL18" s="1462"/>
      <c r="DM18" s="1462"/>
      <c r="DN18" s="1462"/>
      <c r="DO18" s="1462"/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1</v>
      </c>
      <c r="EA18" s="1457">
        <f t="shared" si="2"/>
        <v>1</v>
      </c>
      <c r="EB18" s="1457">
        <f t="shared" si="2"/>
        <v>1</v>
      </c>
      <c r="EC18" s="1458">
        <f t="shared" si="2"/>
        <v>0</v>
      </c>
    </row>
    <row r="19" spans="1:133">
      <c r="A19" s="1460" t="s">
        <v>783</v>
      </c>
      <c r="B19" s="1461"/>
      <c r="C19" s="1552"/>
      <c r="D19" s="1552"/>
      <c r="E19" s="1552"/>
      <c r="F19" s="1552"/>
      <c r="G19" s="1552"/>
      <c r="H19" s="1552"/>
      <c r="I19" s="1552"/>
      <c r="J19" s="1552"/>
      <c r="K19" s="1552">
        <v>1</v>
      </c>
      <c r="L19" s="1552">
        <v>1</v>
      </c>
      <c r="M19" s="1554"/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/>
      <c r="Y19" s="1463"/>
      <c r="Z19" s="1461"/>
      <c r="AA19" s="1462"/>
      <c r="AB19" s="1462"/>
      <c r="AC19" s="1462"/>
      <c r="AD19" s="1462"/>
      <c r="AE19" s="1462"/>
      <c r="AF19" s="1462"/>
      <c r="AG19" s="1462"/>
      <c r="AH19" s="1462"/>
      <c r="AI19" s="1462"/>
      <c r="AJ19" s="1462"/>
      <c r="AK19" s="1463"/>
      <c r="AL19" s="1461"/>
      <c r="AM19" s="1462"/>
      <c r="AN19" s="1462"/>
      <c r="AO19" s="1462"/>
      <c r="AP19" s="1462"/>
      <c r="AQ19" s="1462"/>
      <c r="AR19" s="1462"/>
      <c r="AS19" s="1462"/>
      <c r="AT19" s="1462"/>
      <c r="AU19" s="1462"/>
      <c r="AV19" s="1462"/>
      <c r="AW19" s="1463"/>
      <c r="AX19" s="1461"/>
      <c r="AY19" s="1462"/>
      <c r="AZ19" s="1462"/>
      <c r="BA19" s="1462"/>
      <c r="BB19" s="1462"/>
      <c r="BC19" s="1462"/>
      <c r="BD19" s="1462"/>
      <c r="BE19" s="1462"/>
      <c r="BF19" s="1462"/>
      <c r="BG19" s="1462"/>
      <c r="BH19" s="1462"/>
      <c r="BI19" s="1463"/>
      <c r="BJ19" s="1461"/>
      <c r="BK19" s="1462"/>
      <c r="BL19" s="1462"/>
      <c r="BM19" s="1462"/>
      <c r="BN19" s="1462"/>
      <c r="BO19" s="1462"/>
      <c r="BP19" s="1462"/>
      <c r="BQ19" s="1462"/>
      <c r="BR19" s="1462"/>
      <c r="BS19" s="1462"/>
      <c r="BT19" s="1462"/>
      <c r="BU19" s="1463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/>
      <c r="CG19" s="1463"/>
      <c r="CH19" s="1461"/>
      <c r="CI19" s="1462"/>
      <c r="CJ19" s="1462"/>
      <c r="CK19" s="1462"/>
      <c r="CL19" s="1462"/>
      <c r="CM19" s="1462"/>
      <c r="CN19" s="1462"/>
      <c r="CO19" s="1462"/>
      <c r="CP19" s="1462"/>
      <c r="CQ19" s="1462"/>
      <c r="CR19" s="1462"/>
      <c r="CS19" s="1463"/>
      <c r="CT19" s="1461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/>
      <c r="DE19" s="1463"/>
      <c r="DF19" s="1461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/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1</v>
      </c>
      <c r="EB19" s="1457">
        <f t="shared" si="2"/>
        <v>1</v>
      </c>
      <c r="EC19" s="1458">
        <f t="shared" si="2"/>
        <v>0</v>
      </c>
    </row>
    <row r="20" spans="1:133">
      <c r="A20" s="1460" t="s">
        <v>784</v>
      </c>
      <c r="B20" s="1461"/>
      <c r="C20" s="1552"/>
      <c r="D20" s="1552"/>
      <c r="E20" s="1552"/>
      <c r="F20" s="1552"/>
      <c r="G20" s="1552"/>
      <c r="H20" s="1552"/>
      <c r="I20" s="1552"/>
      <c r="J20" s="1552"/>
      <c r="K20" s="155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/>
      <c r="X20" s="1462"/>
      <c r="Y20" s="1463"/>
      <c r="Z20" s="1461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461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461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461"/>
      <c r="BK20" s="1462"/>
      <c r="BL20" s="1462"/>
      <c r="BM20" s="1462"/>
      <c r="BN20" s="1462"/>
      <c r="BO20" s="1462"/>
      <c r="BP20" s="1462"/>
      <c r="BQ20" s="1462"/>
      <c r="BR20" s="1462"/>
      <c r="BS20" s="1462"/>
      <c r="BT20" s="1462"/>
      <c r="BU20" s="1463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461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/>
      <c r="CT20" s="1461"/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461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0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0</v>
      </c>
      <c r="EB20" s="1457">
        <f t="shared" si="2"/>
        <v>0</v>
      </c>
      <c r="EC20" s="1458">
        <f t="shared" si="2"/>
        <v>0</v>
      </c>
    </row>
    <row r="21" spans="1:133">
      <c r="A21" s="1460" t="s">
        <v>785</v>
      </c>
      <c r="B21" s="1461">
        <v>1</v>
      </c>
      <c r="C21" s="1552">
        <v>1</v>
      </c>
      <c r="D21" s="1552"/>
      <c r="E21" s="1552"/>
      <c r="F21" s="1552"/>
      <c r="G21" s="1552"/>
      <c r="H21" s="1552"/>
      <c r="I21" s="1552"/>
      <c r="J21" s="1552"/>
      <c r="K21" s="1552"/>
      <c r="L21" s="1462"/>
      <c r="M21" s="1463"/>
      <c r="N21" s="1461"/>
      <c r="O21" s="1462"/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461"/>
      <c r="AA21" s="1462"/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461"/>
      <c r="AM21" s="1462"/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461"/>
      <c r="AY21" s="1462"/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461"/>
      <c r="BK21" s="1462"/>
      <c r="BL21" s="1462"/>
      <c r="BM21" s="1462"/>
      <c r="BN21" s="1462"/>
      <c r="BO21" s="1462"/>
      <c r="BP21" s="1462"/>
      <c r="BQ21" s="1462"/>
      <c r="BR21" s="1462"/>
      <c r="BS21" s="1462"/>
      <c r="BT21" s="1462"/>
      <c r="BU21" s="1463"/>
      <c r="BV21" s="1461"/>
      <c r="BW21" s="1462"/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461"/>
      <c r="CI21" s="1462"/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461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461"/>
      <c r="DG21" s="1462"/>
      <c r="DH21" s="1462"/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1</v>
      </c>
      <c r="DS21" s="1457">
        <f t="shared" si="2"/>
        <v>1</v>
      </c>
      <c r="DT21" s="1457">
        <f t="shared" si="2"/>
        <v>0</v>
      </c>
      <c r="DU21" s="1457">
        <f t="shared" si="2"/>
        <v>0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786</v>
      </c>
      <c r="B22" s="1461"/>
      <c r="C22" s="1552"/>
      <c r="D22" s="1552">
        <v>1</v>
      </c>
      <c r="E22" s="1552">
        <v>1</v>
      </c>
      <c r="F22" s="1552"/>
      <c r="G22" s="1552"/>
      <c r="H22" s="1552"/>
      <c r="I22" s="1552"/>
      <c r="J22" s="1552"/>
      <c r="K22" s="155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461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461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461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461"/>
      <c r="BK22" s="1462"/>
      <c r="BL22" s="1462"/>
      <c r="BM22" s="1462"/>
      <c r="BN22" s="1462"/>
      <c r="BO22" s="1462"/>
      <c r="BP22" s="1462"/>
      <c r="BQ22" s="1462"/>
      <c r="BR22" s="1462"/>
      <c r="BS22" s="1462"/>
      <c r="BT22" s="1462"/>
      <c r="BU22" s="1463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461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461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461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1</v>
      </c>
      <c r="DU22" s="1457">
        <f t="shared" si="2"/>
        <v>1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448" t="s">
        <v>955</v>
      </c>
      <c r="B23" s="1449"/>
      <c r="C23" s="1551"/>
      <c r="D23" s="1551"/>
      <c r="E23" s="1551"/>
      <c r="F23" s="1551"/>
      <c r="G23" s="1551"/>
      <c r="H23" s="1551"/>
      <c r="I23" s="1551"/>
      <c r="J23" s="1551"/>
      <c r="K23" s="1551"/>
      <c r="L23" s="1450"/>
      <c r="M23" s="1450"/>
      <c r="N23" s="1450"/>
      <c r="O23" s="1450"/>
      <c r="P23" s="1450"/>
      <c r="Q23" s="1450"/>
      <c r="R23" s="1450"/>
      <c r="S23" s="1450"/>
      <c r="T23" s="1450"/>
      <c r="U23" s="1450"/>
      <c r="V23" s="1450"/>
      <c r="W23" s="1450"/>
      <c r="X23" s="1450"/>
      <c r="Y23" s="1450"/>
      <c r="Z23" s="1450"/>
      <c r="AA23" s="1450"/>
      <c r="AB23" s="1450"/>
      <c r="AC23" s="1450"/>
      <c r="AD23" s="1450"/>
      <c r="AE23" s="1450"/>
      <c r="AF23" s="1450"/>
      <c r="AG23" s="1450"/>
      <c r="AH23" s="1450"/>
      <c r="AI23" s="1450"/>
      <c r="AJ23" s="1450"/>
      <c r="AK23" s="1450"/>
      <c r="AL23" s="1450"/>
      <c r="AM23" s="1450"/>
      <c r="AN23" s="1450"/>
      <c r="AO23" s="1450"/>
      <c r="AP23" s="1450"/>
      <c r="AQ23" s="1450"/>
      <c r="AR23" s="1450"/>
      <c r="AS23" s="1450"/>
      <c r="AT23" s="1450"/>
      <c r="AU23" s="1450"/>
      <c r="AV23" s="1450"/>
      <c r="AW23" s="1450"/>
      <c r="AX23" s="1450"/>
      <c r="AY23" s="1450"/>
      <c r="AZ23" s="1450"/>
      <c r="BA23" s="1450"/>
      <c r="BB23" s="1450"/>
      <c r="BC23" s="1450"/>
      <c r="BD23" s="1450"/>
      <c r="BE23" s="1450"/>
      <c r="BF23" s="1450"/>
      <c r="BG23" s="1450"/>
      <c r="BH23" s="1450"/>
      <c r="BI23" s="1450"/>
      <c r="BJ23" s="1450"/>
      <c r="BK23" s="1450"/>
      <c r="BL23" s="1450"/>
      <c r="BM23" s="1450"/>
      <c r="BN23" s="1450"/>
      <c r="BO23" s="1450"/>
      <c r="BP23" s="1450"/>
      <c r="BQ23" s="1450"/>
      <c r="BR23" s="1450"/>
      <c r="BS23" s="1450"/>
      <c r="BT23" s="1450"/>
      <c r="BU23" s="1450"/>
      <c r="BV23" s="1450"/>
      <c r="BW23" s="1450"/>
      <c r="BX23" s="1450"/>
      <c r="BY23" s="1450"/>
      <c r="BZ23" s="1450"/>
      <c r="CA23" s="1450"/>
      <c r="CB23" s="1450"/>
      <c r="CC23" s="1450"/>
      <c r="CD23" s="1450"/>
      <c r="CE23" s="1450"/>
      <c r="CF23" s="1450"/>
      <c r="CG23" s="1450"/>
      <c r="CH23" s="1450"/>
      <c r="CI23" s="1450"/>
      <c r="CJ23" s="1450"/>
      <c r="CK23" s="1450"/>
      <c r="CL23" s="1450"/>
      <c r="CM23" s="1450"/>
      <c r="CN23" s="1450"/>
      <c r="CO23" s="1450"/>
      <c r="CP23" s="1450"/>
      <c r="CQ23" s="1450"/>
      <c r="CR23" s="1450"/>
      <c r="CS23" s="1450"/>
      <c r="CT23" s="1450"/>
      <c r="CU23" s="1450"/>
      <c r="CV23" s="1450"/>
      <c r="CW23" s="1450"/>
      <c r="CX23" s="1450"/>
      <c r="CY23" s="1450"/>
      <c r="CZ23" s="1450"/>
      <c r="DA23" s="1450"/>
      <c r="DB23" s="1450"/>
      <c r="DC23" s="1450"/>
      <c r="DD23" s="1450"/>
      <c r="DE23" s="1450"/>
      <c r="DF23" s="1450"/>
      <c r="DG23" s="1450"/>
      <c r="DH23" s="1450"/>
      <c r="DI23" s="1450"/>
      <c r="DJ23" s="1450"/>
      <c r="DK23" s="1450"/>
      <c r="DL23" s="1450"/>
      <c r="DM23" s="1450"/>
      <c r="DN23" s="1450"/>
      <c r="DO23" s="1450"/>
      <c r="DP23" s="1450"/>
      <c r="DQ23" s="1450"/>
      <c r="DR23" s="1450"/>
      <c r="DS23" s="1450"/>
      <c r="DT23" s="1450"/>
      <c r="DU23" s="1450"/>
      <c r="DV23" s="1450"/>
      <c r="DW23" s="1450"/>
      <c r="DX23" s="1450"/>
      <c r="DY23" s="1450"/>
      <c r="DZ23" s="1450"/>
      <c r="EA23" s="1450"/>
      <c r="EB23" s="1450"/>
      <c r="EC23" s="1451"/>
    </row>
    <row r="24" spans="1:133">
      <c r="A24" s="1460" t="s">
        <v>781</v>
      </c>
      <c r="B24" s="1453"/>
      <c r="C24" s="1550"/>
      <c r="D24" s="1550"/>
      <c r="E24" s="1550">
        <v>1</v>
      </c>
      <c r="F24" s="1550"/>
      <c r="G24" s="1550"/>
      <c r="H24" s="1550"/>
      <c r="I24" s="1550"/>
      <c r="J24" s="1550"/>
      <c r="K24" s="1550"/>
      <c r="L24" s="1454"/>
      <c r="M24" s="1455"/>
      <c r="N24" s="1453"/>
      <c r="O24" s="1454"/>
      <c r="P24" s="1454"/>
      <c r="Q24" s="1454"/>
      <c r="R24" s="1454"/>
      <c r="S24" s="1454"/>
      <c r="T24" s="1454"/>
      <c r="U24" s="1454"/>
      <c r="V24" s="1454"/>
      <c r="W24" s="1454"/>
      <c r="X24" s="1454"/>
      <c r="Y24" s="1455"/>
      <c r="Z24" s="1453"/>
      <c r="AA24" s="1454"/>
      <c r="AB24" s="1454"/>
      <c r="AC24" s="1454"/>
      <c r="AD24" s="1454"/>
      <c r="AE24" s="1454"/>
      <c r="AF24" s="1454"/>
      <c r="AG24" s="1454"/>
      <c r="AH24" s="1454"/>
      <c r="AI24" s="1454"/>
      <c r="AJ24" s="1454"/>
      <c r="AK24" s="1455"/>
      <c r="AL24" s="1453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453"/>
      <c r="AY24" s="1454"/>
      <c r="AZ24" s="1454"/>
      <c r="BA24" s="1454"/>
      <c r="BB24" s="1454"/>
      <c r="BC24" s="1454"/>
      <c r="BD24" s="1454"/>
      <c r="BE24" s="1454"/>
      <c r="BF24" s="1454"/>
      <c r="BG24" s="1454"/>
      <c r="BH24" s="1454"/>
      <c r="BI24" s="1455"/>
      <c r="BJ24" s="1453"/>
      <c r="BK24" s="1454"/>
      <c r="BL24" s="1454"/>
      <c r="BM24" s="1454"/>
      <c r="BN24" s="1454"/>
      <c r="BO24" s="1454"/>
      <c r="BP24" s="1454"/>
      <c r="BQ24" s="1454"/>
      <c r="BR24" s="1454"/>
      <c r="BS24" s="1454"/>
      <c r="BT24" s="1454"/>
      <c r="BU24" s="1455"/>
      <c r="BV24" s="1453"/>
      <c r="BW24" s="1454"/>
      <c r="BX24" s="1454"/>
      <c r="BY24" s="1454"/>
      <c r="BZ24" s="1454"/>
      <c r="CA24" s="1454"/>
      <c r="CB24" s="1454"/>
      <c r="CC24" s="1454"/>
      <c r="CD24" s="1454"/>
      <c r="CE24" s="1454"/>
      <c r="CF24" s="1454"/>
      <c r="CG24" s="1455"/>
      <c r="CH24" s="1453"/>
      <c r="CI24" s="1454"/>
      <c r="CJ24" s="1454"/>
      <c r="CK24" s="1454"/>
      <c r="CL24" s="1454"/>
      <c r="CM24" s="1454"/>
      <c r="CN24" s="1454"/>
      <c r="CO24" s="1454"/>
      <c r="CP24" s="1454"/>
      <c r="CQ24" s="1454"/>
      <c r="CR24" s="1454"/>
      <c r="CS24" s="1455"/>
      <c r="CT24" s="1453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453"/>
      <c r="DG24" s="1454"/>
      <c r="DH24" s="1454"/>
      <c r="DI24" s="1454"/>
      <c r="DJ24" s="1454"/>
      <c r="DK24" s="1454"/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0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782</v>
      </c>
      <c r="B25" s="1461"/>
      <c r="C25" s="1552"/>
      <c r="D25" s="1552"/>
      <c r="E25" s="1552"/>
      <c r="F25" s="1552">
        <v>1</v>
      </c>
      <c r="G25" s="1552">
        <v>1</v>
      </c>
      <c r="H25" s="1552"/>
      <c r="I25" s="1552"/>
      <c r="J25" s="1552"/>
      <c r="K25" s="1552"/>
      <c r="L25" s="1462"/>
      <c r="M25" s="1463"/>
      <c r="N25" s="1461"/>
      <c r="O25" s="1462"/>
      <c r="P25" s="1462"/>
      <c r="Q25" s="1462"/>
      <c r="R25" s="1462"/>
      <c r="S25" s="1462"/>
      <c r="T25" s="1462"/>
      <c r="U25" s="1462"/>
      <c r="V25" s="1462"/>
      <c r="W25" s="1462"/>
      <c r="X25" s="1462"/>
      <c r="Y25" s="1463"/>
      <c r="Z25" s="1461"/>
      <c r="AA25" s="1462"/>
      <c r="AB25" s="1462"/>
      <c r="AC25" s="1462"/>
      <c r="AD25" s="1462"/>
      <c r="AE25" s="1462"/>
      <c r="AF25" s="1462"/>
      <c r="AG25" s="1462"/>
      <c r="AH25" s="1462"/>
      <c r="AI25" s="1462"/>
      <c r="AJ25" s="1462"/>
      <c r="AK25" s="1463"/>
      <c r="AL25" s="1461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461"/>
      <c r="AY25" s="1462"/>
      <c r="AZ25" s="1462"/>
      <c r="BA25" s="1462"/>
      <c r="BB25" s="1462"/>
      <c r="BC25" s="1462"/>
      <c r="BD25" s="1462"/>
      <c r="BE25" s="1462"/>
      <c r="BF25" s="1462"/>
      <c r="BG25" s="1462"/>
      <c r="BH25" s="1462"/>
      <c r="BI25" s="1463"/>
      <c r="BJ25" s="1461"/>
      <c r="BK25" s="1462"/>
      <c r="BL25" s="1462"/>
      <c r="BM25" s="1462"/>
      <c r="BN25" s="1462"/>
      <c r="BO25" s="1462"/>
      <c r="BP25" s="1462"/>
      <c r="BQ25" s="1462"/>
      <c r="BR25" s="1462"/>
      <c r="BS25" s="1462"/>
      <c r="BT25" s="1462"/>
      <c r="BU25" s="1463"/>
      <c r="BV25" s="1461"/>
      <c r="BW25" s="1462"/>
      <c r="BX25" s="1462"/>
      <c r="BY25" s="1462"/>
      <c r="BZ25" s="1462"/>
      <c r="CA25" s="1462"/>
      <c r="CB25" s="1462"/>
      <c r="CC25" s="1462"/>
      <c r="CD25" s="1462"/>
      <c r="CE25" s="1462"/>
      <c r="CF25" s="1462"/>
      <c r="CG25" s="1463"/>
      <c r="CH25" s="1461"/>
      <c r="CI25" s="1462"/>
      <c r="CJ25" s="1462"/>
      <c r="CK25" s="1462"/>
      <c r="CL25" s="1462"/>
      <c r="CM25" s="1462"/>
      <c r="CN25" s="1462"/>
      <c r="CO25" s="1462"/>
      <c r="CP25" s="1462"/>
      <c r="CQ25" s="1462"/>
      <c r="CR25" s="1462"/>
      <c r="CS25" s="1463"/>
      <c r="CT25" s="1461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461"/>
      <c r="DG25" s="1462"/>
      <c r="DH25" s="1462"/>
      <c r="DI25" s="1462"/>
      <c r="DJ25" s="1462"/>
      <c r="DK25" s="1462"/>
      <c r="DL25" s="1462"/>
      <c r="DM25" s="1462"/>
      <c r="DN25" s="1462"/>
      <c r="DO25" s="1462"/>
      <c r="DP25" s="1462"/>
      <c r="DQ25" s="1463"/>
      <c r="DR25" s="1459"/>
      <c r="DS25" s="1457"/>
      <c r="DT25" s="1457"/>
      <c r="DU25" s="1457">
        <f t="shared" si="3"/>
        <v>0</v>
      </c>
      <c r="DV25" s="1457">
        <f t="shared" si="3"/>
        <v>1</v>
      </c>
      <c r="DW25" s="1457">
        <f t="shared" si="3"/>
        <v>1</v>
      </c>
      <c r="DX25" s="1457">
        <f t="shared" si="3"/>
        <v>0</v>
      </c>
      <c r="DY25" s="1457">
        <f t="shared" si="3"/>
        <v>0</v>
      </c>
      <c r="DZ25" s="1457">
        <f t="shared" si="3"/>
        <v>0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783</v>
      </c>
      <c r="B26" s="1461"/>
      <c r="C26" s="1552"/>
      <c r="D26" s="1552"/>
      <c r="E26" s="1552"/>
      <c r="F26" s="1552"/>
      <c r="G26" s="1552"/>
      <c r="H26" s="1552">
        <v>1</v>
      </c>
      <c r="I26" s="1552">
        <v>1</v>
      </c>
      <c r="J26" s="1552"/>
      <c r="K26" s="1552"/>
      <c r="L26" s="1462"/>
      <c r="M26" s="1463"/>
      <c r="N26" s="1461"/>
      <c r="O26" s="1462"/>
      <c r="P26" s="1462"/>
      <c r="Q26" s="1462"/>
      <c r="R26" s="1462"/>
      <c r="S26" s="1462"/>
      <c r="T26" s="1462"/>
      <c r="U26" s="1462"/>
      <c r="V26" s="1462"/>
      <c r="W26" s="1462"/>
      <c r="X26" s="1462"/>
      <c r="Y26" s="1463"/>
      <c r="Z26" s="1461"/>
      <c r="AA26" s="1462"/>
      <c r="AB26" s="1462"/>
      <c r="AC26" s="1462"/>
      <c r="AD26" s="1462"/>
      <c r="AE26" s="1462"/>
      <c r="AF26" s="1462"/>
      <c r="AG26" s="1462"/>
      <c r="AH26" s="1462"/>
      <c r="AI26" s="1462"/>
      <c r="AJ26" s="1462"/>
      <c r="AK26" s="1463"/>
      <c r="AL26" s="1461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461"/>
      <c r="AY26" s="1462"/>
      <c r="AZ26" s="1462"/>
      <c r="BA26" s="1462"/>
      <c r="BB26" s="1462"/>
      <c r="BC26" s="1462"/>
      <c r="BD26" s="1462"/>
      <c r="BE26" s="1462"/>
      <c r="BF26" s="1462"/>
      <c r="BG26" s="1462"/>
      <c r="BH26" s="1462"/>
      <c r="BI26" s="1463"/>
      <c r="BJ26" s="1461"/>
      <c r="BK26" s="1462"/>
      <c r="BL26" s="1462"/>
      <c r="BM26" s="1462"/>
      <c r="BN26" s="1462"/>
      <c r="BO26" s="1462"/>
      <c r="BP26" s="1462"/>
      <c r="BQ26" s="1462"/>
      <c r="BR26" s="1462"/>
      <c r="BS26" s="1462"/>
      <c r="BT26" s="1462"/>
      <c r="BU26" s="1463"/>
      <c r="BV26" s="1461"/>
      <c r="BW26" s="1462"/>
      <c r="BX26" s="1462"/>
      <c r="BY26" s="1462"/>
      <c r="BZ26" s="1462"/>
      <c r="CA26" s="1462"/>
      <c r="CB26" s="1462"/>
      <c r="CC26" s="1462"/>
      <c r="CD26" s="1462"/>
      <c r="CE26" s="1462"/>
      <c r="CF26" s="1462"/>
      <c r="CG26" s="1463"/>
      <c r="CH26" s="1461"/>
      <c r="CI26" s="1462"/>
      <c r="CJ26" s="1462"/>
      <c r="CK26" s="1462"/>
      <c r="CL26" s="1462"/>
      <c r="CM26" s="1462"/>
      <c r="CN26" s="1462"/>
      <c r="CO26" s="1462"/>
      <c r="CP26" s="1462"/>
      <c r="CQ26" s="1462"/>
      <c r="CR26" s="1462"/>
      <c r="CS26" s="1463"/>
      <c r="CT26" s="1461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461"/>
      <c r="DG26" s="1462"/>
      <c r="DH26" s="1462"/>
      <c r="DI26" s="1462"/>
      <c r="DJ26" s="1462"/>
      <c r="DK26" s="1462"/>
      <c r="DL26" s="1462"/>
      <c r="DM26" s="1462"/>
      <c r="DN26" s="1462"/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0</v>
      </c>
      <c r="DX26" s="1457">
        <f t="shared" si="3"/>
        <v>1</v>
      </c>
      <c r="DY26" s="1457">
        <f t="shared" si="3"/>
        <v>1</v>
      </c>
      <c r="DZ26" s="1457">
        <f t="shared" si="3"/>
        <v>0</v>
      </c>
      <c r="EA26" s="1457">
        <f t="shared" si="3"/>
        <v>0</v>
      </c>
      <c r="EB26" s="1457">
        <f t="shared" si="3"/>
        <v>0</v>
      </c>
      <c r="EC26" s="1458">
        <f t="shared" si="3"/>
        <v>0</v>
      </c>
    </row>
    <row r="27" spans="1:133">
      <c r="A27" s="1460" t="s">
        <v>784</v>
      </c>
      <c r="B27" s="1461"/>
      <c r="C27" s="1552"/>
      <c r="D27" s="1552"/>
      <c r="E27" s="1552"/>
      <c r="F27" s="1552"/>
      <c r="G27" s="1552"/>
      <c r="H27" s="1552"/>
      <c r="I27" s="1552"/>
      <c r="J27" s="1552"/>
      <c r="K27" s="155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461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461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461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461"/>
      <c r="BK27" s="1462"/>
      <c r="BL27" s="1462"/>
      <c r="BM27" s="1462"/>
      <c r="BN27" s="1462"/>
      <c r="BO27" s="1462"/>
      <c r="BP27" s="1462"/>
      <c r="BQ27" s="1462"/>
      <c r="BR27" s="1462"/>
      <c r="BS27" s="1462"/>
      <c r="BT27" s="1462"/>
      <c r="BU27" s="1463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461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461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461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785</v>
      </c>
      <c r="B28" s="1461"/>
      <c r="C28" s="1552"/>
      <c r="D28" s="1552"/>
      <c r="E28" s="1552"/>
      <c r="F28" s="1552"/>
      <c r="G28" s="1552"/>
      <c r="H28" s="1552"/>
      <c r="I28" s="1552"/>
      <c r="J28" s="1552">
        <v>1</v>
      </c>
      <c r="K28" s="1552">
        <v>1</v>
      </c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/>
      <c r="W28" s="1462"/>
      <c r="X28" s="1462"/>
      <c r="Y28" s="1463"/>
      <c r="Z28" s="1461"/>
      <c r="AA28" s="1462"/>
      <c r="AB28" s="1462"/>
      <c r="AC28" s="1462"/>
      <c r="AD28" s="1462"/>
      <c r="AE28" s="1462"/>
      <c r="AF28" s="1462"/>
      <c r="AG28" s="1462"/>
      <c r="AH28" s="1462"/>
      <c r="AI28" s="1462"/>
      <c r="AJ28" s="1462"/>
      <c r="AK28" s="1463"/>
      <c r="AL28" s="1461"/>
      <c r="AM28" s="1462"/>
      <c r="AN28" s="1462"/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461"/>
      <c r="AY28" s="1462"/>
      <c r="AZ28" s="1462"/>
      <c r="BA28" s="1462"/>
      <c r="BB28" s="1462"/>
      <c r="BC28" s="1462"/>
      <c r="BD28" s="1462"/>
      <c r="BE28" s="1462"/>
      <c r="BF28" s="1462"/>
      <c r="BG28" s="1462"/>
      <c r="BH28" s="1462"/>
      <c r="BI28" s="1463"/>
      <c r="BJ28" s="1461"/>
      <c r="BK28" s="1462"/>
      <c r="BL28" s="1462"/>
      <c r="BM28" s="1462"/>
      <c r="BN28" s="1462"/>
      <c r="BO28" s="1462"/>
      <c r="BP28" s="1462"/>
      <c r="BQ28" s="1462"/>
      <c r="BR28" s="1462"/>
      <c r="BS28" s="1462"/>
      <c r="BT28" s="1462"/>
      <c r="BU28" s="1463"/>
      <c r="BV28" s="1461"/>
      <c r="BW28" s="1462"/>
      <c r="BX28" s="1462"/>
      <c r="BY28" s="1462"/>
      <c r="BZ28" s="1462"/>
      <c r="CA28" s="1462"/>
      <c r="CB28" s="1462"/>
      <c r="CC28" s="1462"/>
      <c r="CD28" s="1462"/>
      <c r="CE28" s="1462"/>
      <c r="CF28" s="1462"/>
      <c r="CG28" s="1463"/>
      <c r="CH28" s="1461"/>
      <c r="CI28" s="1462"/>
      <c r="CJ28" s="1462"/>
      <c r="CK28" s="1462"/>
      <c r="CL28" s="1462"/>
      <c r="CM28" s="1462"/>
      <c r="CN28" s="1462"/>
      <c r="CO28" s="1462"/>
      <c r="CP28" s="1462"/>
      <c r="CQ28" s="1462"/>
      <c r="CR28" s="1462"/>
      <c r="CS28" s="1463"/>
      <c r="CT28" s="1461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461"/>
      <c r="DG28" s="1462"/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0</v>
      </c>
      <c r="DS28" s="1457">
        <f t="shared" si="3"/>
        <v>0</v>
      </c>
      <c r="DT28" s="1457">
        <f t="shared" si="3"/>
        <v>0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0</v>
      </c>
      <c r="DZ28" s="1457">
        <f t="shared" si="3"/>
        <v>1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786</v>
      </c>
      <c r="B29" s="1461"/>
      <c r="C29" s="1552"/>
      <c r="D29" s="1552"/>
      <c r="E29" s="1552"/>
      <c r="F29" s="1552"/>
      <c r="G29" s="1552"/>
      <c r="H29" s="1552"/>
      <c r="I29" s="1552"/>
      <c r="J29" s="1552"/>
      <c r="K29" s="155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461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461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461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461"/>
      <c r="BK29" s="1462"/>
      <c r="BL29" s="1462"/>
      <c r="BM29" s="1462"/>
      <c r="BN29" s="1462"/>
      <c r="BO29" s="1462"/>
      <c r="BP29" s="1462"/>
      <c r="BQ29" s="1462"/>
      <c r="BR29" s="1462"/>
      <c r="BS29" s="1462"/>
      <c r="BT29" s="1462"/>
      <c r="BU29" s="1463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461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461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461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448" t="s">
        <v>956</v>
      </c>
      <c r="B30" s="1449"/>
      <c r="C30" s="1551"/>
      <c r="D30" s="1551"/>
      <c r="E30" s="1551"/>
      <c r="F30" s="1551"/>
      <c r="G30" s="1551"/>
      <c r="H30" s="1551"/>
      <c r="I30" s="1551"/>
      <c r="J30" s="1551"/>
      <c r="K30" s="1551"/>
      <c r="L30" s="1450"/>
      <c r="M30" s="1450"/>
      <c r="N30" s="1450"/>
      <c r="O30" s="1450"/>
      <c r="P30" s="1450"/>
      <c r="Q30" s="1450"/>
      <c r="R30" s="1450"/>
      <c r="S30" s="1450"/>
      <c r="T30" s="1450"/>
      <c r="U30" s="1450"/>
      <c r="V30" s="1450"/>
      <c r="W30" s="1450"/>
      <c r="X30" s="1450"/>
      <c r="Y30" s="1450"/>
      <c r="Z30" s="1450"/>
      <c r="AA30" s="1450"/>
      <c r="AB30" s="1450"/>
      <c r="AC30" s="1450"/>
      <c r="AD30" s="1450"/>
      <c r="AE30" s="1450"/>
      <c r="AF30" s="1450"/>
      <c r="AG30" s="1450"/>
      <c r="AH30" s="1450"/>
      <c r="AI30" s="1450"/>
      <c r="AJ30" s="1450"/>
      <c r="AK30" s="1450"/>
      <c r="AL30" s="1450"/>
      <c r="AM30" s="1450"/>
      <c r="AN30" s="1450"/>
      <c r="AO30" s="1450"/>
      <c r="AP30" s="1450"/>
      <c r="AQ30" s="1450"/>
      <c r="AR30" s="1450"/>
      <c r="AS30" s="1450"/>
      <c r="AT30" s="1450"/>
      <c r="AU30" s="1450"/>
      <c r="AV30" s="1450"/>
      <c r="AW30" s="1450"/>
      <c r="AX30" s="1450"/>
      <c r="AY30" s="1450"/>
      <c r="AZ30" s="1450"/>
      <c r="BA30" s="1450"/>
      <c r="BB30" s="1450"/>
      <c r="BC30" s="1450"/>
      <c r="BD30" s="1450"/>
      <c r="BE30" s="1450"/>
      <c r="BF30" s="1450"/>
      <c r="BG30" s="1450"/>
      <c r="BH30" s="1450"/>
      <c r="BI30" s="1450"/>
      <c r="BJ30" s="1450"/>
      <c r="BK30" s="1450"/>
      <c r="BL30" s="1450"/>
      <c r="BM30" s="1450"/>
      <c r="BN30" s="1450"/>
      <c r="BO30" s="1450"/>
      <c r="BP30" s="1450"/>
      <c r="BQ30" s="1450"/>
      <c r="BR30" s="1450"/>
      <c r="BS30" s="1450"/>
      <c r="BT30" s="1450"/>
      <c r="BU30" s="1450"/>
      <c r="BV30" s="1450"/>
      <c r="BW30" s="1450"/>
      <c r="BX30" s="1450"/>
      <c r="BY30" s="1450"/>
      <c r="BZ30" s="1450"/>
      <c r="CA30" s="1450"/>
      <c r="CB30" s="1450"/>
      <c r="CC30" s="1450"/>
      <c r="CD30" s="1450"/>
      <c r="CE30" s="1450"/>
      <c r="CF30" s="1450"/>
      <c r="CG30" s="1450"/>
      <c r="CH30" s="1450"/>
      <c r="CI30" s="1450"/>
      <c r="CJ30" s="1450"/>
      <c r="CK30" s="1450"/>
      <c r="CL30" s="1450"/>
      <c r="CM30" s="1450"/>
      <c r="CN30" s="1450"/>
      <c r="CO30" s="1450"/>
      <c r="CP30" s="1450"/>
      <c r="CQ30" s="1450"/>
      <c r="CR30" s="1450"/>
      <c r="CS30" s="1450"/>
      <c r="CT30" s="1450"/>
      <c r="CU30" s="1450"/>
      <c r="CV30" s="1450"/>
      <c r="CW30" s="1450"/>
      <c r="CX30" s="1450"/>
      <c r="CY30" s="1450"/>
      <c r="CZ30" s="1450"/>
      <c r="DA30" s="1450"/>
      <c r="DB30" s="1450"/>
      <c r="DC30" s="1450"/>
      <c r="DD30" s="1450"/>
      <c r="DE30" s="1450"/>
      <c r="DF30" s="1450"/>
      <c r="DG30" s="1450"/>
      <c r="DH30" s="1450"/>
      <c r="DI30" s="1450"/>
      <c r="DJ30" s="1450"/>
      <c r="DK30" s="1450"/>
      <c r="DL30" s="1450"/>
      <c r="DM30" s="1450"/>
      <c r="DN30" s="1450"/>
      <c r="DO30" s="1450"/>
      <c r="DP30" s="1450"/>
      <c r="DQ30" s="1450"/>
      <c r="DR30" s="1450"/>
      <c r="DS30" s="1450"/>
      <c r="DT30" s="1450"/>
      <c r="DU30" s="1450"/>
      <c r="DV30" s="1450"/>
      <c r="DW30" s="1450"/>
      <c r="DX30" s="1450"/>
      <c r="DY30" s="1450"/>
      <c r="DZ30" s="1450"/>
      <c r="EA30" s="1450"/>
      <c r="EB30" s="1450"/>
      <c r="EC30" s="1451"/>
    </row>
    <row r="31" spans="1:133">
      <c r="A31" s="1460" t="s">
        <v>781</v>
      </c>
      <c r="B31" s="1453"/>
      <c r="C31" s="1550"/>
      <c r="D31" s="1550"/>
      <c r="E31" s="1550"/>
      <c r="F31" s="1550"/>
      <c r="G31" s="1550"/>
      <c r="H31" s="1550">
        <v>1</v>
      </c>
      <c r="I31" s="1550">
        <v>1</v>
      </c>
      <c r="J31" s="1550"/>
      <c r="K31" s="1550"/>
      <c r="L31" s="1454"/>
      <c r="M31" s="1455"/>
      <c r="N31" s="1453"/>
      <c r="O31" s="1454"/>
      <c r="P31" s="1454"/>
      <c r="Q31" s="1454"/>
      <c r="R31" s="1454"/>
      <c r="S31" s="1454"/>
      <c r="T31" s="1454"/>
      <c r="U31" s="1454"/>
      <c r="V31" s="1454"/>
      <c r="W31" s="1454"/>
      <c r="X31" s="1454"/>
      <c r="Y31" s="1455"/>
      <c r="Z31" s="1453"/>
      <c r="AA31" s="1454"/>
      <c r="AB31" s="1454"/>
      <c r="AC31" s="1454"/>
      <c r="AD31" s="1454"/>
      <c r="AE31" s="1454"/>
      <c r="AF31" s="1454"/>
      <c r="AG31" s="1454"/>
      <c r="AH31" s="1454"/>
      <c r="AI31" s="1454"/>
      <c r="AJ31" s="1454"/>
      <c r="AK31" s="1455"/>
      <c r="AL31" s="1453"/>
      <c r="AM31" s="1454"/>
      <c r="AN31" s="1454"/>
      <c r="AO31" s="1454"/>
      <c r="AP31" s="1454"/>
      <c r="AQ31" s="1454"/>
      <c r="AR31" s="1454"/>
      <c r="AS31" s="1454"/>
      <c r="AT31" s="1454"/>
      <c r="AU31" s="1454"/>
      <c r="AV31" s="1454"/>
      <c r="AW31" s="1455"/>
      <c r="AX31" s="1453"/>
      <c r="AY31" s="1454"/>
      <c r="AZ31" s="1454"/>
      <c r="BA31" s="1454"/>
      <c r="BB31" s="1454"/>
      <c r="BC31" s="1454"/>
      <c r="BD31" s="1454"/>
      <c r="BE31" s="1454"/>
      <c r="BF31" s="1454"/>
      <c r="BG31" s="1454"/>
      <c r="BH31" s="1454"/>
      <c r="BI31" s="1455"/>
      <c r="BJ31" s="1453"/>
      <c r="BK31" s="1454"/>
      <c r="BL31" s="1454"/>
      <c r="BM31" s="1454"/>
      <c r="BN31" s="1454"/>
      <c r="BO31" s="1454"/>
      <c r="BP31" s="1454"/>
      <c r="BQ31" s="1454"/>
      <c r="BR31" s="1454"/>
      <c r="BS31" s="1454"/>
      <c r="BT31" s="1454"/>
      <c r="BU31" s="1455"/>
      <c r="BV31" s="1453"/>
      <c r="BW31" s="1454"/>
      <c r="BX31" s="1454"/>
      <c r="BY31" s="1454"/>
      <c r="BZ31" s="1454"/>
      <c r="CA31" s="1454"/>
      <c r="CB31" s="1454"/>
      <c r="CC31" s="1454"/>
      <c r="CD31" s="1454"/>
      <c r="CE31" s="1454"/>
      <c r="CF31" s="1454"/>
      <c r="CG31" s="1455"/>
      <c r="CH31" s="1453"/>
      <c r="CI31" s="1454"/>
      <c r="CJ31" s="1454"/>
      <c r="CK31" s="1454"/>
      <c r="CL31" s="1454"/>
      <c r="CM31" s="1454"/>
      <c r="CN31" s="1454"/>
      <c r="CO31" s="1454"/>
      <c r="CP31" s="1454"/>
      <c r="CQ31" s="1454"/>
      <c r="CR31" s="1454"/>
      <c r="CS31" s="1455"/>
      <c r="CT31" s="1453"/>
      <c r="CU31" s="1454"/>
      <c r="CV31" s="1454"/>
      <c r="CW31" s="1454"/>
      <c r="CX31" s="1454"/>
      <c r="CY31" s="1454"/>
      <c r="CZ31" s="1454"/>
      <c r="DA31" s="1454"/>
      <c r="DB31" s="1454"/>
      <c r="DC31" s="1454"/>
      <c r="DD31" s="1454"/>
      <c r="DE31" s="1455"/>
      <c r="DF31" s="1453"/>
      <c r="DG31" s="1454"/>
      <c r="DH31" s="1454"/>
      <c r="DI31" s="1454"/>
      <c r="DJ31" s="1454"/>
      <c r="DK31" s="1454"/>
      <c r="DL31" s="1454"/>
      <c r="DM31" s="1454"/>
      <c r="DN31" s="1454"/>
      <c r="DO31" s="1454"/>
      <c r="DP31" s="1454"/>
      <c r="DQ31" s="1455"/>
      <c r="DR31" s="1459">
        <f t="shared" ref="DR31:EC36" si="4">SUM(B31,N31,Z31,AL31,AX31,BJ31,BV31,CH31,CT31,DF31)</f>
        <v>0</v>
      </c>
      <c r="DS31" s="1457">
        <f t="shared" si="4"/>
        <v>0</v>
      </c>
      <c r="DT31" s="1457">
        <f t="shared" si="4"/>
        <v>0</v>
      </c>
      <c r="DU31" s="1457">
        <f t="shared" si="4"/>
        <v>0</v>
      </c>
      <c r="DV31" s="1457">
        <f t="shared" si="4"/>
        <v>0</v>
      </c>
      <c r="DW31" s="1457">
        <f t="shared" si="4"/>
        <v>0</v>
      </c>
      <c r="DX31" s="1457">
        <f t="shared" si="4"/>
        <v>1</v>
      </c>
      <c r="DY31" s="1457">
        <f t="shared" si="4"/>
        <v>1</v>
      </c>
      <c r="DZ31" s="1457">
        <f t="shared" si="4"/>
        <v>0</v>
      </c>
      <c r="EA31" s="1457">
        <f t="shared" si="4"/>
        <v>0</v>
      </c>
      <c r="EB31" s="1457">
        <f t="shared" si="4"/>
        <v>0</v>
      </c>
      <c r="EC31" s="1458">
        <f t="shared" si="4"/>
        <v>0</v>
      </c>
    </row>
    <row r="32" spans="1:133">
      <c r="A32" s="1460" t="s">
        <v>782</v>
      </c>
      <c r="B32" s="1461"/>
      <c r="C32" s="1552"/>
      <c r="D32" s="1552"/>
      <c r="E32" s="1552"/>
      <c r="F32" s="1552"/>
      <c r="G32" s="1552"/>
      <c r="H32" s="1552"/>
      <c r="I32" s="1552"/>
      <c r="J32" s="1552">
        <v>1</v>
      </c>
      <c r="K32" s="1552">
        <v>1</v>
      </c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/>
      <c r="Z32" s="1461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/>
      <c r="AK32" s="1463"/>
      <c r="AL32" s="1461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461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461"/>
      <c r="BK32" s="1462"/>
      <c r="BL32" s="1462"/>
      <c r="BM32" s="1462"/>
      <c r="BN32" s="1462"/>
      <c r="BO32" s="1462"/>
      <c r="BP32" s="1462"/>
      <c r="BQ32" s="1462"/>
      <c r="BR32" s="1462"/>
      <c r="BS32" s="1462"/>
      <c r="BT32" s="1462"/>
      <c r="BU32" s="1463"/>
      <c r="BV32" s="1461"/>
      <c r="BW32" s="1462"/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461"/>
      <c r="CI32" s="1462"/>
      <c r="CJ32" s="1462"/>
      <c r="CK32" s="1462"/>
      <c r="CL32" s="1462"/>
      <c r="CM32" s="1462"/>
      <c r="CN32" s="1462"/>
      <c r="CO32" s="1462"/>
      <c r="CP32" s="1462"/>
      <c r="CQ32" s="1462"/>
      <c r="CR32" s="1462"/>
      <c r="CS32" s="1463"/>
      <c r="CT32" s="1461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461"/>
      <c r="DG32" s="1462"/>
      <c r="DH32" s="1462"/>
      <c r="DI32" s="1462"/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0</v>
      </c>
      <c r="DT32" s="1457">
        <f t="shared" si="4"/>
        <v>0</v>
      </c>
      <c r="DU32" s="1457">
        <f t="shared" si="4"/>
        <v>0</v>
      </c>
      <c r="DV32" s="1457">
        <f t="shared" si="4"/>
        <v>0</v>
      </c>
      <c r="DW32" s="1457">
        <f t="shared" si="4"/>
        <v>0</v>
      </c>
      <c r="DX32" s="1457">
        <f t="shared" si="4"/>
        <v>0</v>
      </c>
      <c r="DY32" s="1457">
        <f t="shared" si="4"/>
        <v>0</v>
      </c>
      <c r="DZ32" s="1457">
        <f t="shared" si="4"/>
        <v>1</v>
      </c>
      <c r="EA32" s="1457">
        <f t="shared" si="4"/>
        <v>1</v>
      </c>
      <c r="EB32" s="1457">
        <f t="shared" si="4"/>
        <v>0</v>
      </c>
      <c r="EC32" s="1458">
        <f t="shared" si="4"/>
        <v>0</v>
      </c>
    </row>
    <row r="33" spans="1:133">
      <c r="A33" s="1460" t="s">
        <v>783</v>
      </c>
      <c r="B33" s="1557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>
        <v>1</v>
      </c>
      <c r="N33" s="1461"/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461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/>
      <c r="AL33" s="1461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461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461"/>
      <c r="BK33" s="1462"/>
      <c r="BL33" s="1462"/>
      <c r="BM33" s="1462"/>
      <c r="BN33" s="1462"/>
      <c r="BO33" s="1462"/>
      <c r="BP33" s="1462"/>
      <c r="BQ33" s="1462"/>
      <c r="BR33" s="1462"/>
      <c r="BS33" s="1462"/>
      <c r="BT33" s="1462"/>
      <c r="BU33" s="1463"/>
      <c r="BV33" s="1461"/>
      <c r="BW33" s="1462"/>
      <c r="BX33" s="1462"/>
      <c r="BY33" s="1462"/>
      <c r="BZ33" s="1462"/>
      <c r="CA33" s="1462"/>
      <c r="CB33" s="1462"/>
      <c r="CC33" s="1462"/>
      <c r="CD33" s="1462"/>
      <c r="CE33" s="1462"/>
      <c r="CF33" s="1462"/>
      <c r="CG33" s="1463"/>
      <c r="CH33" s="1461"/>
      <c r="CI33" s="1462"/>
      <c r="CJ33" s="1462"/>
      <c r="CK33" s="1462"/>
      <c r="CL33" s="1462"/>
      <c r="CM33" s="1462"/>
      <c r="CN33" s="1462"/>
      <c r="CO33" s="1462"/>
      <c r="CP33" s="1462"/>
      <c r="CQ33" s="1462"/>
      <c r="CR33" s="1462"/>
      <c r="CS33" s="1463"/>
      <c r="CT33" s="1461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461"/>
      <c r="DG33" s="1462"/>
      <c r="DH33" s="1462"/>
      <c r="DI33" s="1462"/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1</v>
      </c>
      <c r="DS33" s="1457">
        <f t="shared" si="4"/>
        <v>0</v>
      </c>
      <c r="DT33" s="1457">
        <f t="shared" si="4"/>
        <v>0</v>
      </c>
      <c r="DU33" s="1457">
        <f t="shared" si="4"/>
        <v>0</v>
      </c>
      <c r="DV33" s="1457">
        <f t="shared" si="4"/>
        <v>0</v>
      </c>
      <c r="DW33" s="1457">
        <f t="shared" si="4"/>
        <v>0</v>
      </c>
      <c r="DX33" s="1457">
        <f t="shared" si="4"/>
        <v>0</v>
      </c>
      <c r="DY33" s="1457">
        <f t="shared" si="4"/>
        <v>0</v>
      </c>
      <c r="DZ33" s="1457">
        <f t="shared" si="4"/>
        <v>0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784</v>
      </c>
      <c r="B34" s="1461"/>
      <c r="C34" s="1462"/>
      <c r="D34" s="1552"/>
      <c r="E34" s="155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461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461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461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461"/>
      <c r="BK34" s="1462"/>
      <c r="BL34" s="1462"/>
      <c r="BM34" s="1462"/>
      <c r="BN34" s="1462"/>
      <c r="BO34" s="1462"/>
      <c r="BP34" s="1462"/>
      <c r="BQ34" s="1462"/>
      <c r="BR34" s="1462"/>
      <c r="BS34" s="1462"/>
      <c r="BT34" s="1462"/>
      <c r="BU34" s="1463"/>
      <c r="BV34" s="1461"/>
      <c r="BW34" s="1462"/>
      <c r="BX34" s="1462"/>
      <c r="BY34" s="1462"/>
      <c r="BZ34" s="1462"/>
      <c r="CA34" s="1462"/>
      <c r="CB34" s="1462"/>
      <c r="CC34" s="1462"/>
      <c r="CD34" s="1462"/>
      <c r="CE34" s="1462"/>
      <c r="CF34" s="1462"/>
      <c r="CG34" s="1463"/>
      <c r="CH34" s="1461"/>
      <c r="CI34" s="1462"/>
      <c r="CJ34" s="1462"/>
      <c r="CK34" s="1462"/>
      <c r="CL34" s="1462"/>
      <c r="CM34" s="1462"/>
      <c r="CN34" s="1462"/>
      <c r="CO34" s="1462"/>
      <c r="CP34" s="1462"/>
      <c r="CQ34" s="1462"/>
      <c r="CR34" s="1462"/>
      <c r="CS34" s="1463"/>
      <c r="CT34" s="1461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461"/>
      <c r="DG34" s="1462"/>
      <c r="DH34" s="1462"/>
      <c r="DI34" s="1462"/>
      <c r="DJ34" s="1462"/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0</v>
      </c>
      <c r="DT34" s="1457">
        <f t="shared" si="4"/>
        <v>0</v>
      </c>
      <c r="DU34" s="1457">
        <f t="shared" si="4"/>
        <v>0</v>
      </c>
      <c r="DV34" s="1457">
        <f t="shared" si="4"/>
        <v>0</v>
      </c>
      <c r="DW34" s="1457">
        <f t="shared" si="4"/>
        <v>0</v>
      </c>
      <c r="DX34" s="1457">
        <f t="shared" si="4"/>
        <v>0</v>
      </c>
      <c r="DY34" s="1457">
        <f t="shared" si="4"/>
        <v>0</v>
      </c>
      <c r="DZ34" s="1457">
        <f t="shared" si="4"/>
        <v>0</v>
      </c>
      <c r="EA34" s="1457">
        <f t="shared" si="4"/>
        <v>0</v>
      </c>
      <c r="EB34" s="1457">
        <f t="shared" si="4"/>
        <v>0</v>
      </c>
      <c r="EC34" s="1458">
        <f t="shared" si="4"/>
        <v>0</v>
      </c>
    </row>
    <row r="35" spans="1:133">
      <c r="A35" s="1460" t="s">
        <v>785</v>
      </c>
      <c r="B35" s="1461"/>
      <c r="C35" s="1462"/>
      <c r="D35" s="1552">
        <v>1</v>
      </c>
      <c r="E35" s="1552">
        <v>1</v>
      </c>
      <c r="F35" s="1462"/>
      <c r="G35" s="1462"/>
      <c r="H35" s="1462"/>
      <c r="I35" s="1462"/>
      <c r="J35" s="1462"/>
      <c r="K35" s="1462"/>
      <c r="L35" s="1462"/>
      <c r="M35" s="1463"/>
      <c r="N35" s="1461"/>
      <c r="O35" s="1462"/>
      <c r="P35" s="1462"/>
      <c r="Q35" s="1462"/>
      <c r="R35" s="1462"/>
      <c r="S35" s="1462"/>
      <c r="T35" s="1462"/>
      <c r="U35" s="1462"/>
      <c r="V35" s="1462"/>
      <c r="W35" s="1462"/>
      <c r="X35" s="1462"/>
      <c r="Y35" s="1463"/>
      <c r="Z35" s="1461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461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461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461"/>
      <c r="BK35" s="1462"/>
      <c r="BL35" s="1462"/>
      <c r="BM35" s="1462"/>
      <c r="BN35" s="1462"/>
      <c r="BO35" s="1462"/>
      <c r="BP35" s="1462"/>
      <c r="BQ35" s="1462"/>
      <c r="BR35" s="1462"/>
      <c r="BS35" s="1462"/>
      <c r="BT35" s="1462"/>
      <c r="BU35" s="1463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461"/>
      <c r="CI35" s="1462"/>
      <c r="CJ35" s="1462"/>
      <c r="CK35" s="1462"/>
      <c r="CL35" s="1462"/>
      <c r="CM35" s="1462"/>
      <c r="CN35" s="1462"/>
      <c r="CO35" s="1462"/>
      <c r="CP35" s="1462"/>
      <c r="CQ35" s="1462"/>
      <c r="CR35" s="1462"/>
      <c r="CS35" s="1463"/>
      <c r="CT35" s="1461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461"/>
      <c r="DG35" s="1462"/>
      <c r="DH35" s="1462"/>
      <c r="DI35" s="1462"/>
      <c r="DJ35" s="1462"/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0</v>
      </c>
      <c r="DT35" s="1457">
        <f t="shared" si="4"/>
        <v>1</v>
      </c>
      <c r="DU35" s="1457">
        <f t="shared" si="4"/>
        <v>1</v>
      </c>
      <c r="DV35" s="1457">
        <f t="shared" si="4"/>
        <v>0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0</v>
      </c>
      <c r="EB35" s="1457">
        <f t="shared" si="4"/>
        <v>0</v>
      </c>
      <c r="EC35" s="1458">
        <f t="shared" si="4"/>
        <v>0</v>
      </c>
    </row>
    <row r="36" spans="1:133">
      <c r="A36" s="1460" t="s">
        <v>786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461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461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461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461"/>
      <c r="BK36" s="1462"/>
      <c r="BL36" s="1462"/>
      <c r="BM36" s="1462"/>
      <c r="BN36" s="1462"/>
      <c r="BO36" s="1462"/>
      <c r="BP36" s="1462"/>
      <c r="BQ36" s="1462"/>
      <c r="BR36" s="1462"/>
      <c r="BS36" s="1462"/>
      <c r="BT36" s="1462"/>
      <c r="BU36" s="1463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461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461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448" t="s">
        <v>789</v>
      </c>
      <c r="B37" s="1449"/>
      <c r="C37" s="1450"/>
      <c r="D37" s="1450"/>
      <c r="E37" s="1450"/>
      <c r="F37" s="1450"/>
      <c r="G37" s="1450"/>
      <c r="H37" s="1450"/>
      <c r="I37" s="1450"/>
      <c r="J37" s="1450"/>
      <c r="K37" s="1450"/>
      <c r="L37" s="1450"/>
      <c r="M37" s="1450"/>
      <c r="N37" s="1450"/>
      <c r="O37" s="1450"/>
      <c r="P37" s="1450"/>
      <c r="Q37" s="1450"/>
      <c r="R37" s="1450"/>
      <c r="S37" s="1450"/>
      <c r="T37" s="1450"/>
      <c r="U37" s="1450"/>
      <c r="V37" s="1450"/>
      <c r="W37" s="1450"/>
      <c r="X37" s="1450"/>
      <c r="Y37" s="1450"/>
      <c r="Z37" s="1450"/>
      <c r="AA37" s="1450"/>
      <c r="AB37" s="1450"/>
      <c r="AC37" s="1450"/>
      <c r="AD37" s="1450"/>
      <c r="AE37" s="1450"/>
      <c r="AF37" s="1450"/>
      <c r="AG37" s="1450"/>
      <c r="AH37" s="1450"/>
      <c r="AI37" s="1450"/>
      <c r="AJ37" s="1450"/>
      <c r="AK37" s="1450"/>
      <c r="AL37" s="1450"/>
      <c r="AM37" s="1450"/>
      <c r="AN37" s="1450"/>
      <c r="AO37" s="1450"/>
      <c r="AP37" s="1450"/>
      <c r="AQ37" s="1450"/>
      <c r="AR37" s="1450"/>
      <c r="AS37" s="1450"/>
      <c r="AT37" s="1450"/>
      <c r="AU37" s="1450"/>
      <c r="AV37" s="1450"/>
      <c r="AW37" s="1450"/>
      <c r="AX37" s="1450"/>
      <c r="AY37" s="1450"/>
      <c r="AZ37" s="1450"/>
      <c r="BA37" s="1450"/>
      <c r="BB37" s="1450"/>
      <c r="BC37" s="1450"/>
      <c r="BD37" s="1450"/>
      <c r="BE37" s="1450"/>
      <c r="BF37" s="1450"/>
      <c r="BG37" s="1450"/>
      <c r="BH37" s="1450"/>
      <c r="BI37" s="1450"/>
      <c r="BJ37" s="1450"/>
      <c r="BK37" s="1450"/>
      <c r="BL37" s="1450"/>
      <c r="BM37" s="1450"/>
      <c r="BN37" s="1450"/>
      <c r="BO37" s="1450"/>
      <c r="BP37" s="1450"/>
      <c r="BQ37" s="1450"/>
      <c r="BR37" s="1450"/>
      <c r="BS37" s="1450"/>
      <c r="BT37" s="1450"/>
      <c r="BU37" s="1450"/>
      <c r="BV37" s="1450"/>
      <c r="BW37" s="1450"/>
      <c r="BX37" s="1450"/>
      <c r="BY37" s="1450"/>
      <c r="BZ37" s="1450"/>
      <c r="CA37" s="1450"/>
      <c r="CB37" s="1450"/>
      <c r="CC37" s="1450"/>
      <c r="CD37" s="1450"/>
      <c r="CE37" s="1450"/>
      <c r="CF37" s="1450"/>
      <c r="CG37" s="1450"/>
      <c r="CH37" s="1450"/>
      <c r="CI37" s="1450"/>
      <c r="CJ37" s="1450"/>
      <c r="CK37" s="1450"/>
      <c r="CL37" s="1450"/>
      <c r="CM37" s="1450"/>
      <c r="CN37" s="1450"/>
      <c r="CO37" s="1450"/>
      <c r="CP37" s="1450"/>
      <c r="CQ37" s="1450"/>
      <c r="CR37" s="1450"/>
      <c r="CS37" s="1450"/>
      <c r="CT37" s="1450"/>
      <c r="CU37" s="1450"/>
      <c r="CV37" s="1450"/>
      <c r="CW37" s="1450"/>
      <c r="CX37" s="1450"/>
      <c r="CY37" s="1450"/>
      <c r="CZ37" s="1450"/>
      <c r="DA37" s="1450"/>
      <c r="DB37" s="1450"/>
      <c r="DC37" s="1450"/>
      <c r="DD37" s="1450"/>
      <c r="DE37" s="1450"/>
      <c r="DF37" s="1450"/>
      <c r="DG37" s="1450"/>
      <c r="DH37" s="1450"/>
      <c r="DI37" s="1450"/>
      <c r="DJ37" s="1450"/>
      <c r="DK37" s="1450"/>
      <c r="DL37" s="1450"/>
      <c r="DM37" s="1450"/>
      <c r="DN37" s="1450"/>
      <c r="DO37" s="1450"/>
      <c r="DP37" s="1450"/>
      <c r="DQ37" s="1450"/>
      <c r="DR37" s="1450"/>
      <c r="DS37" s="1450"/>
      <c r="DT37" s="1450"/>
      <c r="DU37" s="1450"/>
      <c r="DV37" s="1450"/>
      <c r="DW37" s="1450"/>
      <c r="DX37" s="1450"/>
      <c r="DY37" s="1450"/>
      <c r="DZ37" s="1450"/>
      <c r="EA37" s="1450"/>
      <c r="EB37" s="1450"/>
      <c r="EC37" s="1451"/>
    </row>
    <row r="38" spans="1:133">
      <c r="A38" s="1460" t="s">
        <v>781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/>
      <c r="W38" s="1462"/>
      <c r="X38" s="1462"/>
      <c r="Y38" s="1463"/>
      <c r="Z38" s="1461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461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461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461"/>
      <c r="BK38" s="1462"/>
      <c r="BL38" s="1462"/>
      <c r="BM38" s="1462"/>
      <c r="BN38" s="1462"/>
      <c r="BO38" s="1462"/>
      <c r="BP38" s="1462"/>
      <c r="BQ38" s="1462"/>
      <c r="BR38" s="1462"/>
      <c r="BS38" s="1462"/>
      <c r="BT38" s="1462"/>
      <c r="BU38" s="1463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461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461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461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0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782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/>
      <c r="W39" s="1454"/>
      <c r="X39" s="1454"/>
      <c r="Y39" s="1455"/>
      <c r="Z39" s="1453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453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453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453"/>
      <c r="BK39" s="1454"/>
      <c r="BL39" s="1454"/>
      <c r="BM39" s="1454"/>
      <c r="BN39" s="1454"/>
      <c r="BO39" s="1454"/>
      <c r="BP39" s="1454"/>
      <c r="BQ39" s="1454"/>
      <c r="BR39" s="1454"/>
      <c r="BS39" s="1454"/>
      <c r="BT39" s="1454"/>
      <c r="BU39" s="1455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453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453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453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0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783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/>
      <c r="X40" s="1454"/>
      <c r="Y40" s="1455"/>
      <c r="Z40" s="1453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453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453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453"/>
      <c r="BK40" s="1454"/>
      <c r="BL40" s="1454"/>
      <c r="BM40" s="1454"/>
      <c r="BN40" s="1454"/>
      <c r="BO40" s="1454"/>
      <c r="BP40" s="1454"/>
      <c r="BQ40" s="1454"/>
      <c r="BR40" s="1454"/>
      <c r="BS40" s="1454"/>
      <c r="BT40" s="1454"/>
      <c r="BU40" s="1455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453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453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453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0</v>
      </c>
      <c r="EB40" s="1457">
        <f t="shared" si="5"/>
        <v>0</v>
      </c>
      <c r="EC40" s="1458">
        <f t="shared" si="5"/>
        <v>0</v>
      </c>
    </row>
    <row r="41" spans="1:133">
      <c r="A41" s="1460" t="s">
        <v>785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/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453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453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453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453"/>
      <c r="BK41" s="1454"/>
      <c r="BL41" s="1454"/>
      <c r="BM41" s="1454"/>
      <c r="BN41" s="1454"/>
      <c r="BO41" s="1454"/>
      <c r="BP41" s="1454"/>
      <c r="BQ41" s="1454"/>
      <c r="BR41" s="1454"/>
      <c r="BS41" s="1454"/>
      <c r="BT41" s="1454"/>
      <c r="BU41" s="1455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453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453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453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0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786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453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453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453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453"/>
      <c r="BK42" s="1454"/>
      <c r="BL42" s="1454"/>
      <c r="BM42" s="1454"/>
      <c r="BN42" s="1454"/>
      <c r="BO42" s="1454"/>
      <c r="BP42" s="1454"/>
      <c r="BQ42" s="1454"/>
      <c r="BR42" s="1454"/>
      <c r="BS42" s="1454"/>
      <c r="BT42" s="1454"/>
      <c r="BU42" s="1455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453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453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453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448" t="s">
        <v>790</v>
      </c>
      <c r="B43" s="1449"/>
      <c r="C43" s="1450"/>
      <c r="D43" s="1450"/>
      <c r="E43" s="1450"/>
      <c r="F43" s="1450"/>
      <c r="G43" s="1450"/>
      <c r="H43" s="1450"/>
      <c r="I43" s="1450"/>
      <c r="J43" s="1450"/>
      <c r="K43" s="1450"/>
      <c r="L43" s="1450"/>
      <c r="M43" s="1450"/>
      <c r="N43" s="1450"/>
      <c r="O43" s="1450"/>
      <c r="P43" s="1450"/>
      <c r="Q43" s="1450"/>
      <c r="R43" s="1450"/>
      <c r="S43" s="1450"/>
      <c r="T43" s="1450"/>
      <c r="U43" s="1450"/>
      <c r="V43" s="1450"/>
      <c r="W43" s="1450"/>
      <c r="X43" s="1450"/>
      <c r="Y43" s="1450"/>
      <c r="Z43" s="1450"/>
      <c r="AA43" s="1450"/>
      <c r="AB43" s="1450"/>
      <c r="AC43" s="1450"/>
      <c r="AD43" s="1450"/>
      <c r="AE43" s="1450"/>
      <c r="AF43" s="1450"/>
      <c r="AG43" s="1450"/>
      <c r="AH43" s="1450"/>
      <c r="AI43" s="1450"/>
      <c r="AJ43" s="1450"/>
      <c r="AK43" s="1450"/>
      <c r="AL43" s="1450"/>
      <c r="AM43" s="1450"/>
      <c r="AN43" s="1450"/>
      <c r="AO43" s="1450"/>
      <c r="AP43" s="1450"/>
      <c r="AQ43" s="1450"/>
      <c r="AR43" s="1450"/>
      <c r="AS43" s="1450"/>
      <c r="AT43" s="1450"/>
      <c r="AU43" s="1450"/>
      <c r="AV43" s="1450"/>
      <c r="AW43" s="1450"/>
      <c r="AX43" s="1450"/>
      <c r="AY43" s="1450"/>
      <c r="AZ43" s="1450"/>
      <c r="BA43" s="1450"/>
      <c r="BB43" s="1450"/>
      <c r="BC43" s="1450"/>
      <c r="BD43" s="1450"/>
      <c r="BE43" s="1450"/>
      <c r="BF43" s="1450"/>
      <c r="BG43" s="1450"/>
      <c r="BH43" s="1450"/>
      <c r="BI43" s="1450"/>
      <c r="BJ43" s="1450"/>
      <c r="BK43" s="1450"/>
      <c r="BL43" s="1450"/>
      <c r="BM43" s="1450"/>
      <c r="BN43" s="1450"/>
      <c r="BO43" s="1450"/>
      <c r="BP43" s="1450"/>
      <c r="BQ43" s="1450"/>
      <c r="BR43" s="1450"/>
      <c r="BS43" s="1450"/>
      <c r="BT43" s="1450"/>
      <c r="BU43" s="1450"/>
      <c r="BV43" s="1450"/>
      <c r="BW43" s="1450"/>
      <c r="BX43" s="1450"/>
      <c r="BY43" s="1450"/>
      <c r="BZ43" s="1450"/>
      <c r="CA43" s="1450"/>
      <c r="CB43" s="1450"/>
      <c r="CC43" s="1450"/>
      <c r="CD43" s="1450"/>
      <c r="CE43" s="1450"/>
      <c r="CF43" s="1450"/>
      <c r="CG43" s="1450"/>
      <c r="CH43" s="1450"/>
      <c r="CI43" s="1450"/>
      <c r="CJ43" s="1450"/>
      <c r="CK43" s="1450"/>
      <c r="CL43" s="1450"/>
      <c r="CM43" s="1450"/>
      <c r="CN43" s="1450"/>
      <c r="CO43" s="1450"/>
      <c r="CP43" s="1450"/>
      <c r="CQ43" s="1450"/>
      <c r="CR43" s="1450"/>
      <c r="CS43" s="1450"/>
      <c r="CT43" s="1450"/>
      <c r="CU43" s="1450"/>
      <c r="CV43" s="1450"/>
      <c r="CW43" s="1450"/>
      <c r="CX43" s="1450"/>
      <c r="CY43" s="1450"/>
      <c r="CZ43" s="1450"/>
      <c r="DA43" s="1450"/>
      <c r="DB43" s="1450"/>
      <c r="DC43" s="1450"/>
      <c r="DD43" s="1450"/>
      <c r="DE43" s="1450"/>
      <c r="DF43" s="1450"/>
      <c r="DG43" s="1450"/>
      <c r="DH43" s="1450"/>
      <c r="DI43" s="1450"/>
      <c r="DJ43" s="1450"/>
      <c r="DK43" s="1450"/>
      <c r="DL43" s="1450"/>
      <c r="DM43" s="1450"/>
      <c r="DN43" s="1450"/>
      <c r="DO43" s="1450"/>
      <c r="DP43" s="1450"/>
      <c r="DQ43" s="1450"/>
      <c r="DR43" s="1450"/>
      <c r="DS43" s="1450"/>
      <c r="DT43" s="1450"/>
      <c r="DU43" s="1450"/>
      <c r="DV43" s="1450"/>
      <c r="DW43" s="1450"/>
      <c r="DX43" s="1450"/>
      <c r="DY43" s="1450"/>
      <c r="DZ43" s="1450"/>
      <c r="EA43" s="1450"/>
      <c r="EB43" s="1450"/>
      <c r="EC43" s="1451"/>
    </row>
    <row r="44" spans="1:133">
      <c r="A44" s="1460" t="s">
        <v>781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/>
      <c r="Z44" s="1453"/>
      <c r="AA44" s="1454"/>
      <c r="AB44" s="1454"/>
      <c r="AC44" s="1454"/>
      <c r="AD44" s="1454"/>
      <c r="AE44" s="1454"/>
      <c r="AF44" s="1454"/>
      <c r="AG44" s="1454"/>
      <c r="AH44" s="1454"/>
      <c r="AI44" s="1454"/>
      <c r="AJ44" s="1454"/>
      <c r="AK44" s="1455"/>
      <c r="AL44" s="1453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453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453"/>
      <c r="BK44" s="1454"/>
      <c r="BL44" s="1454"/>
      <c r="BM44" s="1454"/>
      <c r="BN44" s="1454"/>
      <c r="BO44" s="1454"/>
      <c r="BP44" s="1454"/>
      <c r="BQ44" s="1454"/>
      <c r="BR44" s="1454"/>
      <c r="BS44" s="1454"/>
      <c r="BT44" s="1454"/>
      <c r="BU44" s="1455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/>
      <c r="CG44" s="1455"/>
      <c r="CH44" s="1453"/>
      <c r="CI44" s="1454"/>
      <c r="CJ44" s="1454"/>
      <c r="CK44" s="1454"/>
      <c r="CL44" s="1454"/>
      <c r="CM44" s="1454"/>
      <c r="CN44" s="1454"/>
      <c r="CO44" s="1454"/>
      <c r="CP44" s="1454"/>
      <c r="CQ44" s="1454"/>
      <c r="CR44" s="1454"/>
      <c r="CS44" s="1455"/>
      <c r="CT44" s="1453"/>
      <c r="CU44" s="1454"/>
      <c r="CV44" s="1454"/>
      <c r="CW44" s="1454"/>
      <c r="CX44" s="1454"/>
      <c r="CY44" s="1454"/>
      <c r="CZ44" s="1454"/>
      <c r="DA44" s="1454"/>
      <c r="DB44" s="1454"/>
      <c r="DC44" s="1454"/>
      <c r="DD44" s="1454"/>
      <c r="DE44" s="1455"/>
      <c r="DF44" s="1453"/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0</v>
      </c>
      <c r="DS44" s="1457">
        <f t="shared" si="6"/>
        <v>0</v>
      </c>
      <c r="DT44" s="1457">
        <f t="shared" si="6"/>
        <v>0</v>
      </c>
      <c r="DU44" s="1457">
        <f t="shared" si="6"/>
        <v>0</v>
      </c>
      <c r="DV44" s="1457">
        <f t="shared" si="6"/>
        <v>0</v>
      </c>
      <c r="DW44" s="1457">
        <f t="shared" si="6"/>
        <v>0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0</v>
      </c>
      <c r="EB44" s="1457">
        <f t="shared" si="6"/>
        <v>0</v>
      </c>
      <c r="EC44" s="1458">
        <f t="shared" si="6"/>
        <v>0</v>
      </c>
    </row>
    <row r="45" spans="1:133">
      <c r="A45" s="1460" t="s">
        <v>782</v>
      </c>
      <c r="B45" s="1453"/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/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453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/>
      <c r="AK45" s="1455"/>
      <c r="AL45" s="1453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453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453"/>
      <c r="BK45" s="1454"/>
      <c r="BL45" s="1454"/>
      <c r="BM45" s="1454"/>
      <c r="BN45" s="1454"/>
      <c r="BO45" s="1454"/>
      <c r="BP45" s="1454"/>
      <c r="BQ45" s="1454"/>
      <c r="BR45" s="1454"/>
      <c r="BS45" s="1454"/>
      <c r="BT45" s="1454"/>
      <c r="BU45" s="1455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/>
      <c r="CH45" s="1453"/>
      <c r="CI45" s="1454"/>
      <c r="CJ45" s="1454"/>
      <c r="CK45" s="1454"/>
      <c r="CL45" s="1454"/>
      <c r="CM45" s="1454"/>
      <c r="CN45" s="1454"/>
      <c r="CO45" s="1454"/>
      <c r="CP45" s="1454"/>
      <c r="CQ45" s="1454"/>
      <c r="CR45" s="1454"/>
      <c r="CS45" s="1455"/>
      <c r="CT45" s="1453"/>
      <c r="CU45" s="1454"/>
      <c r="CV45" s="1454"/>
      <c r="CW45" s="1454"/>
      <c r="CX45" s="1454"/>
      <c r="CY45" s="1454"/>
      <c r="CZ45" s="1454"/>
      <c r="DA45" s="1454"/>
      <c r="DB45" s="1454"/>
      <c r="DC45" s="1454"/>
      <c r="DD45" s="1454"/>
      <c r="DE45" s="1455"/>
      <c r="DF45" s="1453"/>
      <c r="DG45" s="1454"/>
      <c r="DH45" s="1454"/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0</v>
      </c>
      <c r="DS45" s="1457">
        <f t="shared" si="6"/>
        <v>0</v>
      </c>
      <c r="DT45" s="1457">
        <f t="shared" si="6"/>
        <v>0</v>
      </c>
      <c r="DU45" s="1457">
        <f t="shared" si="6"/>
        <v>0</v>
      </c>
      <c r="DV45" s="1457">
        <f t="shared" si="6"/>
        <v>0</v>
      </c>
      <c r="DW45" s="1457">
        <f t="shared" si="6"/>
        <v>0</v>
      </c>
      <c r="DX45" s="1457">
        <f t="shared" si="6"/>
        <v>0</v>
      </c>
      <c r="DY45" s="1457">
        <f t="shared" si="6"/>
        <v>0</v>
      </c>
      <c r="DZ45" s="1457">
        <f t="shared" si="6"/>
        <v>0</v>
      </c>
      <c r="EA45" s="1457">
        <f t="shared" si="6"/>
        <v>0</v>
      </c>
      <c r="EB45" s="1457">
        <f t="shared" si="6"/>
        <v>0</v>
      </c>
      <c r="EC45" s="1458">
        <f t="shared" si="6"/>
        <v>0</v>
      </c>
    </row>
    <row r="46" spans="1:133">
      <c r="A46" s="1460" t="s">
        <v>783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/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453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/>
      <c r="AL46" s="1453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453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453"/>
      <c r="BK46" s="1454"/>
      <c r="BL46" s="1454"/>
      <c r="BM46" s="1454"/>
      <c r="BN46" s="1454"/>
      <c r="BO46" s="1454"/>
      <c r="BP46" s="1454"/>
      <c r="BQ46" s="1454"/>
      <c r="BR46" s="1454"/>
      <c r="BS46" s="1454"/>
      <c r="BT46" s="1454"/>
      <c r="BU46" s="1455"/>
      <c r="BV46" s="1453"/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453"/>
      <c r="CI46" s="1454"/>
      <c r="CJ46" s="1454"/>
      <c r="CK46" s="1454"/>
      <c r="CL46" s="1454"/>
      <c r="CM46" s="1454"/>
      <c r="CN46" s="1454"/>
      <c r="CO46" s="1454"/>
      <c r="CP46" s="1454"/>
      <c r="CQ46" s="1454"/>
      <c r="CR46" s="1454"/>
      <c r="CS46" s="1455"/>
      <c r="CT46" s="1453"/>
      <c r="CU46" s="1454"/>
      <c r="CV46" s="1454"/>
      <c r="CW46" s="1454"/>
      <c r="CX46" s="1454"/>
      <c r="CY46" s="1454"/>
      <c r="CZ46" s="1454"/>
      <c r="DA46" s="1454"/>
      <c r="DB46" s="1454"/>
      <c r="DC46" s="1454"/>
      <c r="DD46" s="1454"/>
      <c r="DE46" s="1455"/>
      <c r="DF46" s="1453"/>
      <c r="DG46" s="1454"/>
      <c r="DH46" s="1454"/>
      <c r="DI46" s="1454"/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0</v>
      </c>
      <c r="DS46" s="1457">
        <f t="shared" si="6"/>
        <v>0</v>
      </c>
      <c r="DT46" s="1457">
        <f t="shared" si="6"/>
        <v>0</v>
      </c>
      <c r="DU46" s="1457">
        <f t="shared" si="6"/>
        <v>0</v>
      </c>
      <c r="DV46" s="1457">
        <f t="shared" si="6"/>
        <v>0</v>
      </c>
      <c r="DW46" s="1457">
        <f t="shared" si="6"/>
        <v>0</v>
      </c>
      <c r="DX46" s="1457">
        <f t="shared" si="6"/>
        <v>0</v>
      </c>
      <c r="DY46" s="1457">
        <f t="shared" si="6"/>
        <v>0</v>
      </c>
      <c r="DZ46" s="1457">
        <f t="shared" si="6"/>
        <v>0</v>
      </c>
      <c r="EA46" s="1457">
        <f t="shared" si="6"/>
        <v>0</v>
      </c>
      <c r="EB46" s="1457">
        <f t="shared" si="6"/>
        <v>0</v>
      </c>
      <c r="EC46" s="1458">
        <f t="shared" si="6"/>
        <v>0</v>
      </c>
    </row>
    <row r="47" spans="1:133">
      <c r="A47" s="1460" t="s">
        <v>785</v>
      </c>
      <c r="B47" s="1453"/>
      <c r="C47" s="1454"/>
      <c r="D47" s="1454"/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/>
      <c r="Q47" s="1454"/>
      <c r="R47" s="1454"/>
      <c r="S47" s="1454"/>
      <c r="T47" s="1454"/>
      <c r="U47" s="1454"/>
      <c r="V47" s="1454"/>
      <c r="W47" s="1454"/>
      <c r="X47" s="1454"/>
      <c r="Y47" s="1455"/>
      <c r="Z47" s="1453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453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453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453"/>
      <c r="BK47" s="1454"/>
      <c r="BL47" s="1454"/>
      <c r="BM47" s="1454"/>
      <c r="BN47" s="1454"/>
      <c r="BO47" s="1454"/>
      <c r="BP47" s="1454"/>
      <c r="BQ47" s="1454"/>
      <c r="BR47" s="1454"/>
      <c r="BS47" s="1454"/>
      <c r="BT47" s="1454"/>
      <c r="BU47" s="1455"/>
      <c r="BV47" s="1453"/>
      <c r="BW47" s="1454"/>
      <c r="BX47" s="1454"/>
      <c r="BY47" s="1454"/>
      <c r="BZ47" s="1454"/>
      <c r="CA47" s="1454"/>
      <c r="CB47" s="1454"/>
      <c r="CC47" s="1454"/>
      <c r="CD47" s="1454"/>
      <c r="CE47" s="1454"/>
      <c r="CF47" s="1454"/>
      <c r="CG47" s="1455"/>
      <c r="CH47" s="1453"/>
      <c r="CI47" s="1454"/>
      <c r="CJ47" s="1454"/>
      <c r="CK47" s="1454"/>
      <c r="CL47" s="1454"/>
      <c r="CM47" s="1454"/>
      <c r="CN47" s="1454"/>
      <c r="CO47" s="1454"/>
      <c r="CP47" s="1454"/>
      <c r="CQ47" s="1454"/>
      <c r="CR47" s="1454"/>
      <c r="CS47" s="1455"/>
      <c r="CT47" s="1453"/>
      <c r="CU47" s="1454"/>
      <c r="CV47" s="1454"/>
      <c r="CW47" s="1454"/>
      <c r="CX47" s="1454"/>
      <c r="CY47" s="1454"/>
      <c r="CZ47" s="1454"/>
      <c r="DA47" s="1454"/>
      <c r="DB47" s="1454"/>
      <c r="DC47" s="1454"/>
      <c r="DD47" s="1454"/>
      <c r="DE47" s="1455"/>
      <c r="DF47" s="1453"/>
      <c r="DG47" s="1454"/>
      <c r="DH47" s="1454"/>
      <c r="DI47" s="1454"/>
      <c r="DJ47" s="1454"/>
      <c r="DK47" s="1454"/>
      <c r="DL47" s="1454"/>
      <c r="DM47" s="1454"/>
      <c r="DN47" s="1454"/>
      <c r="DO47" s="1454"/>
      <c r="DP47" s="1454"/>
      <c r="DQ47" s="1455"/>
      <c r="DR47" s="1459">
        <f t="shared" si="6"/>
        <v>0</v>
      </c>
      <c r="DS47" s="1457">
        <f t="shared" si="6"/>
        <v>0</v>
      </c>
      <c r="DT47" s="1457">
        <f t="shared" si="6"/>
        <v>0</v>
      </c>
      <c r="DU47" s="1457">
        <f t="shared" si="6"/>
        <v>0</v>
      </c>
      <c r="DV47" s="1457">
        <f t="shared" si="6"/>
        <v>0</v>
      </c>
      <c r="DW47" s="1457">
        <f t="shared" si="6"/>
        <v>0</v>
      </c>
      <c r="DX47" s="1457">
        <f t="shared" si="6"/>
        <v>0</v>
      </c>
      <c r="DY47" s="1457">
        <f t="shared" si="6"/>
        <v>0</v>
      </c>
      <c r="DZ47" s="1457">
        <f t="shared" si="6"/>
        <v>0</v>
      </c>
      <c r="EA47" s="1457">
        <f t="shared" si="6"/>
        <v>0</v>
      </c>
      <c r="EB47" s="1457">
        <f t="shared" si="6"/>
        <v>0</v>
      </c>
      <c r="EC47" s="1458">
        <f t="shared" si="6"/>
        <v>0</v>
      </c>
    </row>
    <row r="48" spans="1:133">
      <c r="A48" s="1460" t="s">
        <v>786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453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453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453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453"/>
      <c r="BK48" s="1454"/>
      <c r="BL48" s="1454"/>
      <c r="BM48" s="1454"/>
      <c r="BN48" s="1454"/>
      <c r="BO48" s="1454"/>
      <c r="BP48" s="1454"/>
      <c r="BQ48" s="1454"/>
      <c r="BR48" s="1454"/>
      <c r="BS48" s="1454"/>
      <c r="BT48" s="1454"/>
      <c r="BU48" s="1455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453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453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453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448" t="s">
        <v>791</v>
      </c>
      <c r="B49" s="1449"/>
      <c r="C49" s="1450"/>
      <c r="D49" s="1450"/>
      <c r="E49" s="1450"/>
      <c r="F49" s="1450"/>
      <c r="G49" s="1450"/>
      <c r="H49" s="1450"/>
      <c r="I49" s="1450"/>
      <c r="J49" s="1450"/>
      <c r="K49" s="1450"/>
      <c r="L49" s="1450"/>
      <c r="M49" s="1450"/>
      <c r="N49" s="1450"/>
      <c r="O49" s="1450"/>
      <c r="P49" s="1450"/>
      <c r="Q49" s="1450"/>
      <c r="R49" s="1450"/>
      <c r="S49" s="1450"/>
      <c r="T49" s="1450"/>
      <c r="U49" s="1450"/>
      <c r="V49" s="1450"/>
      <c r="W49" s="1450"/>
      <c r="X49" s="1450"/>
      <c r="Y49" s="1450"/>
      <c r="Z49" s="1450"/>
      <c r="AA49" s="1450"/>
      <c r="AB49" s="1450"/>
      <c r="AC49" s="1450"/>
      <c r="AD49" s="1450"/>
      <c r="AE49" s="1450"/>
      <c r="AF49" s="1450"/>
      <c r="AG49" s="1450"/>
      <c r="AH49" s="1450"/>
      <c r="AI49" s="1450"/>
      <c r="AJ49" s="1450"/>
      <c r="AK49" s="1450"/>
      <c r="AL49" s="1450"/>
      <c r="AM49" s="1450"/>
      <c r="AN49" s="1450"/>
      <c r="AO49" s="1450"/>
      <c r="AP49" s="1450"/>
      <c r="AQ49" s="1450"/>
      <c r="AR49" s="1450"/>
      <c r="AS49" s="1450"/>
      <c r="AT49" s="1450"/>
      <c r="AU49" s="1450"/>
      <c r="AV49" s="1450"/>
      <c r="AW49" s="1450"/>
      <c r="AX49" s="1450"/>
      <c r="AY49" s="1450"/>
      <c r="AZ49" s="1450"/>
      <c r="BA49" s="1450"/>
      <c r="BB49" s="1450"/>
      <c r="BC49" s="1450"/>
      <c r="BD49" s="1450"/>
      <c r="BE49" s="1450"/>
      <c r="BF49" s="1450"/>
      <c r="BG49" s="1450"/>
      <c r="BH49" s="1450"/>
      <c r="BI49" s="1450"/>
      <c r="BJ49" s="1450"/>
      <c r="BK49" s="1450"/>
      <c r="BL49" s="1450"/>
      <c r="BM49" s="1450"/>
      <c r="BN49" s="1450"/>
      <c r="BO49" s="1450"/>
      <c r="BP49" s="1450"/>
      <c r="BQ49" s="1450"/>
      <c r="BR49" s="1450"/>
      <c r="BS49" s="1450"/>
      <c r="BT49" s="1450"/>
      <c r="BU49" s="1450"/>
      <c r="BV49" s="1450"/>
      <c r="BW49" s="1450"/>
      <c r="BX49" s="1450"/>
      <c r="BY49" s="1450"/>
      <c r="BZ49" s="1450"/>
      <c r="CA49" s="1450"/>
      <c r="CB49" s="1450"/>
      <c r="CC49" s="1450"/>
      <c r="CD49" s="1450"/>
      <c r="CE49" s="1450"/>
      <c r="CF49" s="1450"/>
      <c r="CG49" s="1450"/>
      <c r="CH49" s="1450"/>
      <c r="CI49" s="1450"/>
      <c r="CJ49" s="1450"/>
      <c r="CK49" s="1450"/>
      <c r="CL49" s="1450"/>
      <c r="CM49" s="1450"/>
      <c r="CN49" s="1450"/>
      <c r="CO49" s="1450"/>
      <c r="CP49" s="1450"/>
      <c r="CQ49" s="1450"/>
      <c r="CR49" s="1450"/>
      <c r="CS49" s="1450"/>
      <c r="CT49" s="1450"/>
      <c r="CU49" s="1450"/>
      <c r="CV49" s="1450"/>
      <c r="CW49" s="1450"/>
      <c r="CX49" s="1450"/>
      <c r="CY49" s="1450"/>
      <c r="CZ49" s="1450"/>
      <c r="DA49" s="1450"/>
      <c r="DB49" s="1450"/>
      <c r="DC49" s="1450"/>
      <c r="DD49" s="1450"/>
      <c r="DE49" s="1450"/>
      <c r="DF49" s="1450"/>
      <c r="DG49" s="1450"/>
      <c r="DH49" s="1450"/>
      <c r="DI49" s="1450"/>
      <c r="DJ49" s="1450"/>
      <c r="DK49" s="1450"/>
      <c r="DL49" s="1450"/>
      <c r="DM49" s="1450"/>
      <c r="DN49" s="1450"/>
      <c r="DO49" s="1450"/>
      <c r="DP49" s="1450"/>
      <c r="DQ49" s="1450"/>
      <c r="DR49" s="1450"/>
      <c r="DS49" s="1450"/>
      <c r="DT49" s="1450"/>
      <c r="DU49" s="1450"/>
      <c r="DV49" s="1450"/>
      <c r="DW49" s="1450"/>
      <c r="DX49" s="1450"/>
      <c r="DY49" s="1450"/>
      <c r="DZ49" s="1450"/>
      <c r="EA49" s="1450"/>
      <c r="EB49" s="1450"/>
      <c r="EC49" s="1451"/>
    </row>
    <row r="50" spans="1:133">
      <c r="A50" s="1460" t="s">
        <v>781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453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453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453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453"/>
      <c r="BK50" s="1454"/>
      <c r="BL50" s="1454"/>
      <c r="BM50" s="1454"/>
      <c r="BN50" s="1454"/>
      <c r="BO50" s="1454"/>
      <c r="BP50" s="1454"/>
      <c r="BQ50" s="1454"/>
      <c r="BR50" s="1454"/>
      <c r="BS50" s="1454"/>
      <c r="BT50" s="1454"/>
      <c r="BU50" s="1455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453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453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453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782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453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453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453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453"/>
      <c r="BK51" s="1454"/>
      <c r="BL51" s="1454"/>
      <c r="BM51" s="1454"/>
      <c r="BN51" s="1454"/>
      <c r="BO51" s="1454"/>
      <c r="BP51" s="1454"/>
      <c r="BQ51" s="1454"/>
      <c r="BR51" s="1454"/>
      <c r="BS51" s="1454"/>
      <c r="BT51" s="1454"/>
      <c r="BU51" s="1455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453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453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453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783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453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453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453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453"/>
      <c r="BK52" s="1454"/>
      <c r="BL52" s="1454"/>
      <c r="BM52" s="1454"/>
      <c r="BN52" s="1454"/>
      <c r="BO52" s="1454"/>
      <c r="BP52" s="1454"/>
      <c r="BQ52" s="1454"/>
      <c r="BR52" s="1454"/>
      <c r="BS52" s="1454"/>
      <c r="BT52" s="1454"/>
      <c r="BU52" s="1455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453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453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453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785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453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453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453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453"/>
      <c r="BK53" s="1454"/>
      <c r="BL53" s="1454"/>
      <c r="BM53" s="1454"/>
      <c r="BN53" s="1454"/>
      <c r="BO53" s="1454"/>
      <c r="BP53" s="1454"/>
      <c r="BQ53" s="1454"/>
      <c r="BR53" s="1454"/>
      <c r="BS53" s="1454"/>
      <c r="BT53" s="1454"/>
      <c r="BU53" s="1455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453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453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453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786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453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453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453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453"/>
      <c r="BK54" s="1454"/>
      <c r="BL54" s="1454"/>
      <c r="BM54" s="1454"/>
      <c r="BN54" s="1454"/>
      <c r="BO54" s="1454"/>
      <c r="BP54" s="1454"/>
      <c r="BQ54" s="1454"/>
      <c r="BR54" s="1454"/>
      <c r="BS54" s="1454"/>
      <c r="BT54" s="1454"/>
      <c r="BU54" s="1455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453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453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453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448" t="s">
        <v>792</v>
      </c>
      <c r="B55" s="1449"/>
      <c r="C55" s="1450"/>
      <c r="D55" s="1450"/>
      <c r="E55" s="1450"/>
      <c r="F55" s="1450"/>
      <c r="G55" s="1450"/>
      <c r="H55" s="1450"/>
      <c r="I55" s="1450"/>
      <c r="J55" s="1450"/>
      <c r="K55" s="1450"/>
      <c r="L55" s="1450"/>
      <c r="M55" s="1450"/>
      <c r="N55" s="1450"/>
      <c r="O55" s="1450"/>
      <c r="P55" s="1450"/>
      <c r="Q55" s="1450"/>
      <c r="R55" s="1450"/>
      <c r="S55" s="1450"/>
      <c r="T55" s="1450"/>
      <c r="U55" s="1450"/>
      <c r="V55" s="1450"/>
      <c r="W55" s="1450"/>
      <c r="X55" s="1450"/>
      <c r="Y55" s="1450"/>
      <c r="Z55" s="1450"/>
      <c r="AA55" s="1450"/>
      <c r="AB55" s="1450"/>
      <c r="AC55" s="1450"/>
      <c r="AD55" s="1450"/>
      <c r="AE55" s="1450"/>
      <c r="AF55" s="1450"/>
      <c r="AG55" s="1450"/>
      <c r="AH55" s="1450"/>
      <c r="AI55" s="1450"/>
      <c r="AJ55" s="1450"/>
      <c r="AK55" s="1450"/>
      <c r="AL55" s="1450"/>
      <c r="AM55" s="1450"/>
      <c r="AN55" s="1450"/>
      <c r="AO55" s="1450"/>
      <c r="AP55" s="1450"/>
      <c r="AQ55" s="1450"/>
      <c r="AR55" s="1450"/>
      <c r="AS55" s="1450"/>
      <c r="AT55" s="1450"/>
      <c r="AU55" s="1450"/>
      <c r="AV55" s="1450"/>
      <c r="AW55" s="1450"/>
      <c r="AX55" s="1450"/>
      <c r="AY55" s="1450"/>
      <c r="AZ55" s="1450"/>
      <c r="BA55" s="1450"/>
      <c r="BB55" s="1450"/>
      <c r="BC55" s="1450"/>
      <c r="BD55" s="1450"/>
      <c r="BE55" s="1450"/>
      <c r="BF55" s="1450"/>
      <c r="BG55" s="1450"/>
      <c r="BH55" s="1450"/>
      <c r="BI55" s="1450"/>
      <c r="BJ55" s="1450"/>
      <c r="BK55" s="1450"/>
      <c r="BL55" s="1450"/>
      <c r="BM55" s="1450"/>
      <c r="BN55" s="1450"/>
      <c r="BO55" s="1450"/>
      <c r="BP55" s="1450"/>
      <c r="BQ55" s="1450"/>
      <c r="BR55" s="1450"/>
      <c r="BS55" s="1450"/>
      <c r="BT55" s="1450"/>
      <c r="BU55" s="1450"/>
      <c r="BV55" s="1450"/>
      <c r="BW55" s="1450"/>
      <c r="BX55" s="1450"/>
      <c r="BY55" s="1450"/>
      <c r="BZ55" s="1450"/>
      <c r="CA55" s="1450"/>
      <c r="CB55" s="1450"/>
      <c r="CC55" s="1450"/>
      <c r="CD55" s="1450"/>
      <c r="CE55" s="1450"/>
      <c r="CF55" s="1450"/>
      <c r="CG55" s="1450"/>
      <c r="CH55" s="1450"/>
      <c r="CI55" s="1450"/>
      <c r="CJ55" s="1450"/>
      <c r="CK55" s="1450"/>
      <c r="CL55" s="1450"/>
      <c r="CM55" s="1450"/>
      <c r="CN55" s="1450"/>
      <c r="CO55" s="1450"/>
      <c r="CP55" s="1450"/>
      <c r="CQ55" s="1450"/>
      <c r="CR55" s="1450"/>
      <c r="CS55" s="1450"/>
      <c r="CT55" s="1450"/>
      <c r="CU55" s="1450"/>
      <c r="CV55" s="1450"/>
      <c r="CW55" s="1450"/>
      <c r="CX55" s="1450"/>
      <c r="CY55" s="1450"/>
      <c r="CZ55" s="1450"/>
      <c r="DA55" s="1450"/>
      <c r="DB55" s="1450"/>
      <c r="DC55" s="1450"/>
      <c r="DD55" s="1450"/>
      <c r="DE55" s="1450"/>
      <c r="DF55" s="1450"/>
      <c r="DG55" s="1450"/>
      <c r="DH55" s="1450"/>
      <c r="DI55" s="1450"/>
      <c r="DJ55" s="1450"/>
      <c r="DK55" s="1450"/>
      <c r="DL55" s="1450"/>
      <c r="DM55" s="1450"/>
      <c r="DN55" s="1450"/>
      <c r="DO55" s="1450"/>
      <c r="DP55" s="1450"/>
      <c r="DQ55" s="1450"/>
      <c r="DR55" s="1450"/>
      <c r="DS55" s="1450"/>
      <c r="DT55" s="1450"/>
      <c r="DU55" s="1450"/>
      <c r="DV55" s="1450"/>
      <c r="DW55" s="1450"/>
      <c r="DX55" s="1450"/>
      <c r="DY55" s="1450"/>
      <c r="DZ55" s="1450"/>
      <c r="EA55" s="1450"/>
      <c r="EB55" s="1450"/>
      <c r="EC55" s="1451"/>
    </row>
    <row r="56" spans="1:133">
      <c r="A56" s="1460" t="s">
        <v>781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453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453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453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453"/>
      <c r="BK56" s="1454"/>
      <c r="BL56" s="1454"/>
      <c r="BM56" s="1454"/>
      <c r="BN56" s="1454"/>
      <c r="BO56" s="1454"/>
      <c r="BP56" s="1454"/>
      <c r="BQ56" s="1454"/>
      <c r="BR56" s="1454"/>
      <c r="BS56" s="1454"/>
      <c r="BT56" s="1454"/>
      <c r="BU56" s="1455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453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453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453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782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453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453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453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453"/>
      <c r="BK57" s="1454"/>
      <c r="BL57" s="1454"/>
      <c r="BM57" s="1454"/>
      <c r="BN57" s="1454"/>
      <c r="BO57" s="1454"/>
      <c r="BP57" s="1454"/>
      <c r="BQ57" s="1454"/>
      <c r="BR57" s="1454"/>
      <c r="BS57" s="1454"/>
      <c r="BT57" s="1454"/>
      <c r="BU57" s="1455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453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453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453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783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453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453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453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453"/>
      <c r="BK58" s="1454"/>
      <c r="BL58" s="1454"/>
      <c r="BM58" s="1454"/>
      <c r="BN58" s="1454"/>
      <c r="BO58" s="1454"/>
      <c r="BP58" s="1454"/>
      <c r="BQ58" s="1454"/>
      <c r="BR58" s="1454"/>
      <c r="BS58" s="1454"/>
      <c r="BT58" s="1454"/>
      <c r="BU58" s="1455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453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453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453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785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453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453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453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453"/>
      <c r="BK59" s="1454"/>
      <c r="BL59" s="1454"/>
      <c r="BM59" s="1454"/>
      <c r="BN59" s="1454"/>
      <c r="BO59" s="1454"/>
      <c r="BP59" s="1454"/>
      <c r="BQ59" s="1454"/>
      <c r="BR59" s="1454"/>
      <c r="BS59" s="1454"/>
      <c r="BT59" s="1454"/>
      <c r="BU59" s="1455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453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453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453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786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453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453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453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453"/>
      <c r="BK60" s="1454"/>
      <c r="BL60" s="1454"/>
      <c r="BM60" s="1454"/>
      <c r="BN60" s="1454"/>
      <c r="BO60" s="1454"/>
      <c r="BP60" s="1454"/>
      <c r="BQ60" s="1454"/>
      <c r="BR60" s="1454"/>
      <c r="BS60" s="1454"/>
      <c r="BT60" s="1454"/>
      <c r="BU60" s="1455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453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453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453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793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450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450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450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450"/>
      <c r="BK61" s="1450"/>
      <c r="BL61" s="1450"/>
      <c r="BM61" s="1450"/>
      <c r="BN61" s="1450"/>
      <c r="BO61" s="1450"/>
      <c r="BP61" s="1450"/>
      <c r="BQ61" s="1450"/>
      <c r="BR61" s="1450"/>
      <c r="BS61" s="1450"/>
      <c r="BT61" s="1450"/>
      <c r="BU61" s="1450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450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450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450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781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453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453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453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453"/>
      <c r="BK62" s="1454"/>
      <c r="BL62" s="1454"/>
      <c r="BM62" s="1454"/>
      <c r="BN62" s="1454"/>
      <c r="BO62" s="1454"/>
      <c r="BP62" s="1454"/>
      <c r="BQ62" s="1454"/>
      <c r="BR62" s="1454"/>
      <c r="BS62" s="1454"/>
      <c r="BT62" s="1454"/>
      <c r="BU62" s="1455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453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453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453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782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453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453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453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453"/>
      <c r="BK63" s="1454"/>
      <c r="BL63" s="1454"/>
      <c r="BM63" s="1454"/>
      <c r="BN63" s="1454"/>
      <c r="BO63" s="1454"/>
      <c r="BP63" s="1454"/>
      <c r="BQ63" s="1454"/>
      <c r="BR63" s="1454"/>
      <c r="BS63" s="1454"/>
      <c r="BT63" s="1454"/>
      <c r="BU63" s="1455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453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453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453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783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453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453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453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453"/>
      <c r="BK64" s="1454"/>
      <c r="BL64" s="1454"/>
      <c r="BM64" s="1454"/>
      <c r="BN64" s="1454"/>
      <c r="BO64" s="1454"/>
      <c r="BP64" s="1454"/>
      <c r="BQ64" s="1454"/>
      <c r="BR64" s="1454"/>
      <c r="BS64" s="1454"/>
      <c r="BT64" s="1454"/>
      <c r="BU64" s="1455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453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453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453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785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453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453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453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453"/>
      <c r="BK65" s="1454"/>
      <c r="BL65" s="1454"/>
      <c r="BM65" s="1454"/>
      <c r="BN65" s="1454"/>
      <c r="BO65" s="1454"/>
      <c r="BP65" s="1454"/>
      <c r="BQ65" s="1454"/>
      <c r="BR65" s="1454"/>
      <c r="BS65" s="1454"/>
      <c r="BT65" s="1454"/>
      <c r="BU65" s="1455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453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453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453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786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456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456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456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456"/>
      <c r="BK66" s="1457"/>
      <c r="BL66" s="1457"/>
      <c r="BM66" s="1457"/>
      <c r="BN66" s="1457"/>
      <c r="BO66" s="1457"/>
      <c r="BP66" s="1457"/>
      <c r="BQ66" s="1457"/>
      <c r="BR66" s="1457"/>
      <c r="BS66" s="1457"/>
      <c r="BT66" s="1457"/>
      <c r="BU66" s="1458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456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456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456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794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450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450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450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450"/>
      <c r="BK67" s="1450"/>
      <c r="BL67" s="1450"/>
      <c r="BM67" s="1450"/>
      <c r="BN67" s="1450"/>
      <c r="BO67" s="1450"/>
      <c r="BP67" s="1450"/>
      <c r="BQ67" s="1450"/>
      <c r="BR67" s="1450"/>
      <c r="BS67" s="1450"/>
      <c r="BT67" s="1450"/>
      <c r="BU67" s="1450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450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450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450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795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465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465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465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465"/>
      <c r="BK68" s="1466"/>
      <c r="BL68" s="1466"/>
      <c r="BM68" s="1466"/>
      <c r="BN68" s="1466"/>
      <c r="BO68" s="1466"/>
      <c r="BP68" s="1466"/>
      <c r="BQ68" s="1466"/>
      <c r="BR68" s="1466"/>
      <c r="BS68" s="1466"/>
      <c r="BT68" s="1466"/>
      <c r="BU68" s="1467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465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465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465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796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465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465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465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465"/>
      <c r="BK69" s="1466"/>
      <c r="BL69" s="1466"/>
      <c r="BM69" s="1466"/>
      <c r="BN69" s="1466"/>
      <c r="BO69" s="1466"/>
      <c r="BP69" s="1466"/>
      <c r="BQ69" s="1466"/>
      <c r="BR69" s="1466"/>
      <c r="BS69" s="1466"/>
      <c r="BT69" s="1466"/>
      <c r="BU69" s="1467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465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465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465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797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465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465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465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465"/>
      <c r="BK70" s="1466"/>
      <c r="BL70" s="1466"/>
      <c r="BM70" s="1466"/>
      <c r="BN70" s="1466"/>
      <c r="BO70" s="1466"/>
      <c r="BP70" s="1466"/>
      <c r="BQ70" s="1466"/>
      <c r="BR70" s="1466"/>
      <c r="BS70" s="1466"/>
      <c r="BT70" s="1466"/>
      <c r="BU70" s="1467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465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465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465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798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465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465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465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465"/>
      <c r="BK71" s="1466"/>
      <c r="BL71" s="1466"/>
      <c r="BM71" s="1466"/>
      <c r="BN71" s="1466"/>
      <c r="BO71" s="1466"/>
      <c r="BP71" s="1466"/>
      <c r="BQ71" s="1466"/>
      <c r="BR71" s="1466"/>
      <c r="BS71" s="1466"/>
      <c r="BT71" s="1466"/>
      <c r="BU71" s="1467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465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465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465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799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/>
      <c r="X72" s="1450"/>
      <c r="Y72" s="1450"/>
      <c r="Z72" s="1450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450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450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450"/>
      <c r="BK72" s="1450"/>
      <c r="BL72" s="1450"/>
      <c r="BM72" s="1450"/>
      <c r="BN72" s="1450"/>
      <c r="BO72" s="1450"/>
      <c r="BP72" s="1450"/>
      <c r="BQ72" s="1450"/>
      <c r="BR72" s="1450"/>
      <c r="BS72" s="1450"/>
      <c r="BT72" s="1450"/>
      <c r="BU72" s="1450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450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450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450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795</v>
      </c>
      <c r="B73" s="1465"/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/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465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465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465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465"/>
      <c r="BK73" s="1466"/>
      <c r="BL73" s="1466"/>
      <c r="BM73" s="1466"/>
      <c r="BN73" s="1466"/>
      <c r="BO73" s="1466"/>
      <c r="BP73" s="1466"/>
      <c r="BQ73" s="1466"/>
      <c r="BR73" s="1466"/>
      <c r="BS73" s="1466"/>
      <c r="BT73" s="1466"/>
      <c r="BU73" s="1467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465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465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465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0</v>
      </c>
      <c r="DS73" s="1457">
        <f t="shared" si="11"/>
        <v>0</v>
      </c>
      <c r="DT73" s="1457">
        <f t="shared" si="11"/>
        <v>0</v>
      </c>
      <c r="DU73" s="1457">
        <f t="shared" si="11"/>
        <v>0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796</v>
      </c>
      <c r="B74" s="1465"/>
      <c r="C74" s="1466"/>
      <c r="D74" s="1466"/>
      <c r="E74" s="1466"/>
      <c r="F74" s="1466"/>
      <c r="G74" s="1466"/>
      <c r="H74" s="1466"/>
      <c r="I74" s="1466"/>
      <c r="J74" s="1466"/>
      <c r="K74" s="1466"/>
      <c r="L74" s="1466"/>
      <c r="M74" s="1467"/>
      <c r="N74" s="1465"/>
      <c r="O74" s="1466"/>
      <c r="P74" s="1466"/>
      <c r="Q74" s="1466"/>
      <c r="R74" s="1466"/>
      <c r="S74" s="1466"/>
      <c r="T74" s="1466"/>
      <c r="U74" s="1466"/>
      <c r="V74" s="1466"/>
      <c r="W74" s="1466"/>
      <c r="X74" s="1466"/>
      <c r="Y74" s="1467"/>
      <c r="Z74" s="1465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465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465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/>
      <c r="BI74" s="1467"/>
      <c r="BJ74" s="1465"/>
      <c r="BK74" s="1466"/>
      <c r="BL74" s="1466"/>
      <c r="BM74" s="1466"/>
      <c r="BN74" s="1466"/>
      <c r="BO74" s="1466"/>
      <c r="BP74" s="1466"/>
      <c r="BQ74" s="1466"/>
      <c r="BR74" s="1466"/>
      <c r="BS74" s="1466"/>
      <c r="BT74" s="1466"/>
      <c r="BU74" s="1467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465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465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465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0</v>
      </c>
      <c r="EA74" s="1457">
        <f t="shared" si="11"/>
        <v>0</v>
      </c>
      <c r="EB74" s="1457">
        <f t="shared" si="11"/>
        <v>0</v>
      </c>
      <c r="EC74" s="1458">
        <f t="shared" si="11"/>
        <v>0</v>
      </c>
    </row>
    <row r="75" spans="1:133">
      <c r="A75" s="1460" t="s">
        <v>797</v>
      </c>
      <c r="B75" s="1465"/>
      <c r="C75" s="1466"/>
      <c r="D75" s="1466"/>
      <c r="E75" s="1466"/>
      <c r="F75" s="1466"/>
      <c r="G75" s="1466"/>
      <c r="H75" s="1466"/>
      <c r="I75" s="1466"/>
      <c r="J75" s="1466"/>
      <c r="K75" s="1466"/>
      <c r="L75" s="1466"/>
      <c r="M75" s="1467"/>
      <c r="N75" s="1465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7"/>
      <c r="Z75" s="1465"/>
      <c r="AA75" s="1466"/>
      <c r="AB75" s="1466"/>
      <c r="AC75" s="1466"/>
      <c r="AD75" s="1466"/>
      <c r="AE75" s="1466"/>
      <c r="AF75" s="1466"/>
      <c r="AG75" s="1466"/>
      <c r="AH75" s="1466"/>
      <c r="AI75" s="1466"/>
      <c r="AJ75" s="1466"/>
      <c r="AK75" s="1467"/>
      <c r="AL75" s="1465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465"/>
      <c r="AY75" s="1466"/>
      <c r="AZ75" s="1466"/>
      <c r="BA75" s="1466"/>
      <c r="BB75" s="1466"/>
      <c r="BC75" s="1466"/>
      <c r="BD75" s="1466"/>
      <c r="BE75" s="1466"/>
      <c r="BF75" s="1466"/>
      <c r="BG75" s="1466"/>
      <c r="BH75" s="1466"/>
      <c r="BI75" s="1467"/>
      <c r="BJ75" s="1465"/>
      <c r="BK75" s="1466"/>
      <c r="BL75" s="1466"/>
      <c r="BM75" s="1466"/>
      <c r="BN75" s="1466"/>
      <c r="BO75" s="1466"/>
      <c r="BP75" s="1466"/>
      <c r="BQ75" s="1466"/>
      <c r="BR75" s="1466"/>
      <c r="BS75" s="1466"/>
      <c r="BT75" s="1466"/>
      <c r="BU75" s="1467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465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465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465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0</v>
      </c>
      <c r="DS75" s="1457">
        <f t="shared" si="11"/>
        <v>0</v>
      </c>
      <c r="DT75" s="1457">
        <f t="shared" si="11"/>
        <v>0</v>
      </c>
      <c r="DU75" s="1457">
        <f t="shared" si="11"/>
        <v>0</v>
      </c>
      <c r="DV75" s="1457">
        <f t="shared" si="11"/>
        <v>0</v>
      </c>
      <c r="DW75" s="1457">
        <f t="shared" si="11"/>
        <v>0</v>
      </c>
      <c r="DX75" s="1457">
        <f t="shared" si="11"/>
        <v>0</v>
      </c>
      <c r="DY75" s="1457">
        <f t="shared" si="11"/>
        <v>0</v>
      </c>
      <c r="DZ75" s="1457">
        <f t="shared" si="11"/>
        <v>0</v>
      </c>
      <c r="EA75" s="1457">
        <f t="shared" si="11"/>
        <v>0</v>
      </c>
      <c r="EB75" s="1457">
        <f t="shared" si="11"/>
        <v>0</v>
      </c>
      <c r="EC75" s="1458">
        <f t="shared" si="11"/>
        <v>0</v>
      </c>
    </row>
    <row r="76" spans="1:133">
      <c r="A76" s="1460" t="s">
        <v>798</v>
      </c>
      <c r="B76" s="1465"/>
      <c r="C76" s="1466"/>
      <c r="D76" s="1466"/>
      <c r="E76" s="1466"/>
      <c r="F76" s="1466"/>
      <c r="G76" s="1466"/>
      <c r="H76" s="1466"/>
      <c r="I76" s="1466"/>
      <c r="J76" s="1466"/>
      <c r="K76" s="1466"/>
      <c r="L76" s="1466"/>
      <c r="M76" s="1467"/>
      <c r="N76" s="1465"/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465"/>
      <c r="AA76" s="1466"/>
      <c r="AB76" s="1466"/>
      <c r="AC76" s="1466"/>
      <c r="AD76" s="1466"/>
      <c r="AE76" s="1466"/>
      <c r="AF76" s="1466"/>
      <c r="AG76" s="1466"/>
      <c r="AH76" s="1466"/>
      <c r="AI76" s="1466"/>
      <c r="AJ76" s="1466"/>
      <c r="AK76" s="1467"/>
      <c r="AL76" s="1465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465"/>
      <c r="AY76" s="1466"/>
      <c r="AZ76" s="1466"/>
      <c r="BA76" s="1466"/>
      <c r="BB76" s="1466"/>
      <c r="BC76" s="1466"/>
      <c r="BD76" s="1466"/>
      <c r="BE76" s="1466"/>
      <c r="BF76" s="1466"/>
      <c r="BG76" s="1466"/>
      <c r="BH76" s="1466"/>
      <c r="BI76" s="1467"/>
      <c r="BJ76" s="1465"/>
      <c r="BK76" s="1466"/>
      <c r="BL76" s="1466"/>
      <c r="BM76" s="1466"/>
      <c r="BN76" s="1466"/>
      <c r="BO76" s="1466"/>
      <c r="BP76" s="1466"/>
      <c r="BQ76" s="1466"/>
      <c r="BR76" s="1466"/>
      <c r="BS76" s="1466"/>
      <c r="BT76" s="1466"/>
      <c r="BU76" s="1467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465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465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465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0</v>
      </c>
      <c r="DS76" s="1457">
        <f t="shared" si="11"/>
        <v>0</v>
      </c>
      <c r="DT76" s="1457">
        <f t="shared" si="11"/>
        <v>0</v>
      </c>
      <c r="DU76" s="1457">
        <f t="shared" si="11"/>
        <v>0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0</v>
      </c>
      <c r="DZ76" s="1457">
        <f t="shared" si="11"/>
        <v>0</v>
      </c>
      <c r="EA76" s="1457">
        <f t="shared" si="11"/>
        <v>0</v>
      </c>
      <c r="EB76" s="1457">
        <f t="shared" si="11"/>
        <v>0</v>
      </c>
      <c r="EC76" s="1458">
        <f t="shared" si="11"/>
        <v>0</v>
      </c>
    </row>
    <row r="77" spans="1:133">
      <c r="A77" s="1464" t="s">
        <v>800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450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0"/>
      <c r="BS77" s="1450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450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450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795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465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465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465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465"/>
      <c r="BK78" s="1466"/>
      <c r="BL78" s="1466"/>
      <c r="BM78" s="1466"/>
      <c r="BN78" s="1466"/>
      <c r="BO78" s="1466"/>
      <c r="BP78" s="1466"/>
      <c r="BQ78" s="1466"/>
      <c r="BR78" s="1466"/>
      <c r="BS78" s="1466"/>
      <c r="BT78" s="1466"/>
      <c r="BU78" s="1467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465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465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465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0</v>
      </c>
      <c r="DV78" s="1457">
        <f t="shared" si="12"/>
        <v>0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796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465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465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465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465"/>
      <c r="BK79" s="1466"/>
      <c r="BL79" s="1466"/>
      <c r="BM79" s="1466"/>
      <c r="BN79" s="1466"/>
      <c r="BO79" s="1466"/>
      <c r="BP79" s="1466"/>
      <c r="BQ79" s="1466"/>
      <c r="BR79" s="1466"/>
      <c r="BS79" s="1466"/>
      <c r="BT79" s="1466"/>
      <c r="BU79" s="1467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465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465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465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797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465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465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465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465"/>
      <c r="BK80" s="1466"/>
      <c r="BL80" s="1466"/>
      <c r="BM80" s="1466"/>
      <c r="BN80" s="1466"/>
      <c r="BO80" s="1466"/>
      <c r="BP80" s="1466"/>
      <c r="BQ80" s="1466"/>
      <c r="BR80" s="1466"/>
      <c r="BS80" s="1466"/>
      <c r="BT80" s="1466"/>
      <c r="BU80" s="1467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465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465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465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798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465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465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465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465"/>
      <c r="BK81" s="1466"/>
      <c r="BL81" s="1466"/>
      <c r="BM81" s="1466"/>
      <c r="BN81" s="1466"/>
      <c r="BO81" s="1466"/>
      <c r="BP81" s="1466"/>
      <c r="BQ81" s="1466"/>
      <c r="BR81" s="1466"/>
      <c r="BS81" s="1466"/>
      <c r="BT81" s="1466"/>
      <c r="BU81" s="1467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465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465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465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801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450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450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450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450"/>
      <c r="BK82" s="1450"/>
      <c r="BL82" s="1450"/>
      <c r="BM82" s="1450"/>
      <c r="BN82" s="1450"/>
      <c r="BO82" s="1450"/>
      <c r="BP82" s="1450"/>
      <c r="BQ82" s="1450"/>
      <c r="BR82" s="1450"/>
      <c r="BS82" s="1450"/>
      <c r="BT82" s="1450"/>
      <c r="BU82" s="1450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450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450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450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795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465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465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465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465"/>
      <c r="BK83" s="1466"/>
      <c r="BL83" s="1466"/>
      <c r="BM83" s="1466"/>
      <c r="BN83" s="1466"/>
      <c r="BO83" s="1466"/>
      <c r="BP83" s="1466"/>
      <c r="BQ83" s="1466"/>
      <c r="BR83" s="1466"/>
      <c r="BS83" s="1466"/>
      <c r="BT83" s="1466"/>
      <c r="BU83" s="1467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465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465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465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796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465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465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465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465"/>
      <c r="BK84" s="1466"/>
      <c r="BL84" s="1466"/>
      <c r="BM84" s="1466"/>
      <c r="BN84" s="1466"/>
      <c r="BO84" s="1466"/>
      <c r="BP84" s="1466"/>
      <c r="BQ84" s="1466"/>
      <c r="BR84" s="1466"/>
      <c r="BS84" s="1466"/>
      <c r="BT84" s="1466"/>
      <c r="BU84" s="1467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465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465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465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797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465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465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465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465"/>
      <c r="BK85" s="1466"/>
      <c r="BL85" s="1466"/>
      <c r="BM85" s="1466"/>
      <c r="BN85" s="1466"/>
      <c r="BO85" s="1466"/>
      <c r="BP85" s="1466"/>
      <c r="BQ85" s="1466"/>
      <c r="BR85" s="1466"/>
      <c r="BS85" s="1466"/>
      <c r="BT85" s="1466"/>
      <c r="BU85" s="1467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465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465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465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798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465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465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465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465"/>
      <c r="BK86" s="1466"/>
      <c r="BL86" s="1466"/>
      <c r="BM86" s="1466"/>
      <c r="BN86" s="1466"/>
      <c r="BO86" s="1466"/>
      <c r="BP86" s="1466"/>
      <c r="BQ86" s="1466"/>
      <c r="BR86" s="1466"/>
      <c r="BS86" s="1466"/>
      <c r="BT86" s="1466"/>
      <c r="BU86" s="1467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465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465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465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802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465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465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465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465"/>
      <c r="BK87" s="1466"/>
      <c r="BL87" s="1466"/>
      <c r="BM87" s="1466"/>
      <c r="BN87" s="1466"/>
      <c r="BO87" s="1466"/>
      <c r="BP87" s="1466"/>
      <c r="BQ87" s="1466"/>
      <c r="BR87" s="1466"/>
      <c r="BS87" s="1466"/>
      <c r="BT87" s="1466"/>
      <c r="BU87" s="1467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465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465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465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803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465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465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465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465"/>
      <c r="BK88" s="1466"/>
      <c r="BL88" s="1466"/>
      <c r="BM88" s="1466"/>
      <c r="BN88" s="1466"/>
      <c r="BO88" s="1466"/>
      <c r="BP88" s="1466"/>
      <c r="BQ88" s="1466"/>
      <c r="BR88" s="1466"/>
      <c r="BS88" s="1466"/>
      <c r="BT88" s="1466"/>
      <c r="BU88" s="1467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465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465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465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804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465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465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465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465"/>
      <c r="BK89" s="1466"/>
      <c r="BL89" s="1466"/>
      <c r="BM89" s="1466"/>
      <c r="BN89" s="1466"/>
      <c r="BO89" s="1466"/>
      <c r="BP89" s="1466"/>
      <c r="BQ89" s="1466"/>
      <c r="BR89" s="1466"/>
      <c r="BS89" s="1466"/>
      <c r="BT89" s="1466"/>
      <c r="BU89" s="1467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465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465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465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805</v>
      </c>
      <c r="B90" s="1558">
        <v>1</v>
      </c>
      <c r="C90" s="1558">
        <v>1</v>
      </c>
      <c r="D90" s="1558">
        <v>1</v>
      </c>
      <c r="E90" s="1558">
        <v>1</v>
      </c>
      <c r="F90" s="1558">
        <v>1</v>
      </c>
      <c r="G90" s="1558">
        <v>1</v>
      </c>
      <c r="H90" s="1558">
        <v>1</v>
      </c>
      <c r="I90" s="1558">
        <v>1</v>
      </c>
      <c r="J90" s="1558">
        <v>1</v>
      </c>
      <c r="K90" s="1558">
        <v>1</v>
      </c>
      <c r="L90" s="1558">
        <v>1</v>
      </c>
      <c r="M90" s="1558">
        <v>1</v>
      </c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465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465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465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465"/>
      <c r="BK90" s="1466"/>
      <c r="BL90" s="1466"/>
      <c r="BM90" s="1466"/>
      <c r="BN90" s="1466"/>
      <c r="BO90" s="1466"/>
      <c r="BP90" s="1466"/>
      <c r="BQ90" s="1466"/>
      <c r="BR90" s="1466"/>
      <c r="BS90" s="1466"/>
      <c r="BT90" s="1466"/>
      <c r="BU90" s="1467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465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465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465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1</v>
      </c>
      <c r="DS90" s="1457">
        <f t="shared" si="13"/>
        <v>1</v>
      </c>
      <c r="DT90" s="1457">
        <f t="shared" si="13"/>
        <v>1</v>
      </c>
      <c r="DU90" s="1457">
        <f t="shared" si="13"/>
        <v>1</v>
      </c>
      <c r="DV90" s="1457">
        <f t="shared" si="13"/>
        <v>1</v>
      </c>
      <c r="DW90" s="1457">
        <f t="shared" si="13"/>
        <v>1</v>
      </c>
      <c r="DX90" s="1457">
        <f t="shared" si="13"/>
        <v>1</v>
      </c>
      <c r="DY90" s="1457">
        <f t="shared" si="13"/>
        <v>1</v>
      </c>
      <c r="DZ90" s="1457">
        <f t="shared" si="13"/>
        <v>1</v>
      </c>
      <c r="EA90" s="1457">
        <f t="shared" si="13"/>
        <v>1</v>
      </c>
      <c r="EB90" s="1457">
        <f t="shared" si="13"/>
        <v>1</v>
      </c>
      <c r="EC90" s="1458">
        <f t="shared" si="13"/>
        <v>1</v>
      </c>
    </row>
    <row r="91" spans="1:133">
      <c r="A91" s="1464" t="s">
        <v>446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450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450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450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450"/>
      <c r="BK91" s="1450"/>
      <c r="BL91" s="1450"/>
      <c r="BM91" s="1450"/>
      <c r="BN91" s="1450"/>
      <c r="BO91" s="1450"/>
      <c r="BP91" s="1450"/>
      <c r="BQ91" s="1450"/>
      <c r="BR91" s="1450"/>
      <c r="BS91" s="1450"/>
      <c r="BT91" s="1450"/>
      <c r="BU91" s="1450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450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450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450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806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453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453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453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453"/>
      <c r="BK92" s="1454"/>
      <c r="BL92" s="1454"/>
      <c r="BM92" s="1454"/>
      <c r="BN92" s="1454"/>
      <c r="BO92" s="1454"/>
      <c r="BP92" s="1454"/>
      <c r="BQ92" s="1454"/>
      <c r="BR92" s="1454"/>
      <c r="BS92" s="1454"/>
      <c r="BT92" s="1454"/>
      <c r="BU92" s="1455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453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453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453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807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453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453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453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453"/>
      <c r="BK93" s="1454"/>
      <c r="BL93" s="1454"/>
      <c r="BM93" s="1454"/>
      <c r="BN93" s="1454"/>
      <c r="BO93" s="1454"/>
      <c r="BP93" s="1454"/>
      <c r="BQ93" s="1454"/>
      <c r="BR93" s="1454"/>
      <c r="BS93" s="1454"/>
      <c r="BT93" s="1454"/>
      <c r="BU93" s="1455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453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453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453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808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453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453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453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453"/>
      <c r="BK94" s="1454"/>
      <c r="BL94" s="1454"/>
      <c r="BM94" s="1454"/>
      <c r="BN94" s="1454"/>
      <c r="BO94" s="1454"/>
      <c r="BP94" s="1454"/>
      <c r="BQ94" s="1454"/>
      <c r="BR94" s="1454"/>
      <c r="BS94" s="1454"/>
      <c r="BT94" s="1454"/>
      <c r="BU94" s="1455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453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453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453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809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453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453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453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453"/>
      <c r="BK95" s="1454"/>
      <c r="BL95" s="1454"/>
      <c r="BM95" s="1454"/>
      <c r="BN95" s="1454"/>
      <c r="BO95" s="1454"/>
      <c r="BP95" s="1454"/>
      <c r="BQ95" s="1454"/>
      <c r="BR95" s="1454"/>
      <c r="BS95" s="1454"/>
      <c r="BT95" s="1454"/>
      <c r="BU95" s="1455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453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453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453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810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453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453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453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453"/>
      <c r="BK96" s="1454"/>
      <c r="BL96" s="1454"/>
      <c r="BM96" s="1454"/>
      <c r="BN96" s="1454"/>
      <c r="BO96" s="1454"/>
      <c r="BP96" s="1454"/>
      <c r="BQ96" s="1454"/>
      <c r="BR96" s="1454"/>
      <c r="BS96" s="1454"/>
      <c r="BT96" s="1454"/>
      <c r="BU96" s="1455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453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453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453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811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453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453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453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453"/>
      <c r="BK97" s="1454"/>
      <c r="BL97" s="1454"/>
      <c r="BM97" s="1454"/>
      <c r="BN97" s="1454"/>
      <c r="BO97" s="1454"/>
      <c r="BP97" s="1454"/>
      <c r="BQ97" s="1454"/>
      <c r="BR97" s="1454"/>
      <c r="BS97" s="1454"/>
      <c r="BT97" s="1454"/>
      <c r="BU97" s="1455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453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453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453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812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453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453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453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453"/>
      <c r="BK98" s="1454"/>
      <c r="BL98" s="1454"/>
      <c r="BM98" s="1454"/>
      <c r="BN98" s="1454"/>
      <c r="BO98" s="1454"/>
      <c r="BP98" s="1454"/>
      <c r="BQ98" s="1454"/>
      <c r="BR98" s="1454"/>
      <c r="BS98" s="1454"/>
      <c r="BT98" s="1454"/>
      <c r="BU98" s="1455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453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453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453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813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453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453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453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453"/>
      <c r="BK99" s="1454"/>
      <c r="BL99" s="1454"/>
      <c r="BM99" s="1454"/>
      <c r="BN99" s="1454"/>
      <c r="BO99" s="1454"/>
      <c r="BP99" s="1454"/>
      <c r="BQ99" s="1454"/>
      <c r="BR99" s="1454"/>
      <c r="BS99" s="1454"/>
      <c r="BT99" s="1454"/>
      <c r="BU99" s="1455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453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453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453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814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453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453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453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453"/>
      <c r="BK100" s="1454"/>
      <c r="BL100" s="1454"/>
      <c r="BM100" s="1454"/>
      <c r="BN100" s="1454"/>
      <c r="BO100" s="1454"/>
      <c r="BP100" s="1454"/>
      <c r="BQ100" s="1454"/>
      <c r="BR100" s="1454"/>
      <c r="BS100" s="1454"/>
      <c r="BT100" s="1454"/>
      <c r="BU100" s="1455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453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453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453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815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453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453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453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453"/>
      <c r="BK101" s="1454"/>
      <c r="BL101" s="1454"/>
      <c r="BM101" s="1454"/>
      <c r="BN101" s="1454"/>
      <c r="BO101" s="1454"/>
      <c r="BP101" s="1454"/>
      <c r="BQ101" s="1454"/>
      <c r="BR101" s="1454"/>
      <c r="BS101" s="1454"/>
      <c r="BT101" s="1454"/>
      <c r="BU101" s="1455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453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453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453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816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453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453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453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453"/>
      <c r="BK102" s="1454"/>
      <c r="BL102" s="1454"/>
      <c r="BM102" s="1454"/>
      <c r="BN102" s="1454"/>
      <c r="BO102" s="1454"/>
      <c r="BP102" s="1454"/>
      <c r="BQ102" s="1454"/>
      <c r="BR102" s="1454"/>
      <c r="BS102" s="1454"/>
      <c r="BT102" s="1454"/>
      <c r="BU102" s="1455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453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453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453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817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453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453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453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453"/>
      <c r="BK103" s="1454"/>
      <c r="BL103" s="1454"/>
      <c r="BM103" s="1454"/>
      <c r="BN103" s="1454"/>
      <c r="BO103" s="1454"/>
      <c r="BP103" s="1454"/>
      <c r="BQ103" s="1454"/>
      <c r="BR103" s="1454"/>
      <c r="BS103" s="1454"/>
      <c r="BT103" s="1454"/>
      <c r="BU103" s="1455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453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453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453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818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453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453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453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453"/>
      <c r="BK104" s="1454"/>
      <c r="BL104" s="1454"/>
      <c r="BM104" s="1454"/>
      <c r="BN104" s="1454"/>
      <c r="BO104" s="1454"/>
      <c r="BP104" s="1454"/>
      <c r="BQ104" s="1454"/>
      <c r="BR104" s="1454"/>
      <c r="BS104" s="1454"/>
      <c r="BT104" s="1454"/>
      <c r="BU104" s="1455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453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453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453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819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453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453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453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453"/>
      <c r="BK105" s="1454"/>
      <c r="BL105" s="1454"/>
      <c r="BM105" s="1454"/>
      <c r="BN105" s="1454"/>
      <c r="BO105" s="1454"/>
      <c r="BP105" s="1454"/>
      <c r="BQ105" s="1454"/>
      <c r="BR105" s="1454"/>
      <c r="BS105" s="1454"/>
      <c r="BT105" s="1454"/>
      <c r="BU105" s="1455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453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453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453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820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453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453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453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453"/>
      <c r="BK106" s="1454"/>
      <c r="BL106" s="1454"/>
      <c r="BM106" s="1454"/>
      <c r="BN106" s="1454"/>
      <c r="BO106" s="1454"/>
      <c r="BP106" s="1454"/>
      <c r="BQ106" s="1454"/>
      <c r="BR106" s="1454"/>
      <c r="BS106" s="1454"/>
      <c r="BT106" s="1454"/>
      <c r="BU106" s="1455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453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453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453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821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453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453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453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453"/>
      <c r="BK107" s="1454"/>
      <c r="BL107" s="1454"/>
      <c r="BM107" s="1454"/>
      <c r="BN107" s="1454"/>
      <c r="BO107" s="1454"/>
      <c r="BP107" s="1454"/>
      <c r="BQ107" s="1454"/>
      <c r="BR107" s="1454"/>
      <c r="BS107" s="1454"/>
      <c r="BT107" s="1454"/>
      <c r="BU107" s="1455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453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453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453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446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453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453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453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453"/>
      <c r="BK108" s="1454"/>
      <c r="BL108" s="1454"/>
      <c r="BM108" s="1454"/>
      <c r="BN108" s="1454"/>
      <c r="BO108" s="1454"/>
      <c r="BP108" s="1454"/>
      <c r="BQ108" s="1454"/>
      <c r="BR108" s="1454"/>
      <c r="BS108" s="1454"/>
      <c r="BT108" s="1454"/>
      <c r="BU108" s="1455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453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453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453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822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453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453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453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453"/>
      <c r="BK109" s="1454"/>
      <c r="BL109" s="1454"/>
      <c r="BM109" s="1454"/>
      <c r="BN109" s="1454"/>
      <c r="BO109" s="1454"/>
      <c r="BP109" s="1454"/>
      <c r="BQ109" s="1454"/>
      <c r="BR109" s="1454"/>
      <c r="BS109" s="1454"/>
      <c r="BT109" s="1454"/>
      <c r="BU109" s="1455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453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453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453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823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453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453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453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453"/>
      <c r="BK110" s="1454"/>
      <c r="BL110" s="1454"/>
      <c r="BM110" s="1454"/>
      <c r="BN110" s="1454"/>
      <c r="BO110" s="1454"/>
      <c r="BP110" s="1454"/>
      <c r="BQ110" s="1454"/>
      <c r="BR110" s="1454"/>
      <c r="BS110" s="1454"/>
      <c r="BT110" s="1454"/>
      <c r="BU110" s="1455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453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453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453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824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470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470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470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470"/>
      <c r="BK111" s="1471"/>
      <c r="BL111" s="1471"/>
      <c r="BM111" s="1471"/>
      <c r="BN111" s="1471"/>
      <c r="BO111" s="1471"/>
      <c r="BP111" s="1471"/>
      <c r="BQ111" s="1471"/>
      <c r="BR111" s="1471"/>
      <c r="BS111" s="1471"/>
      <c r="BT111" s="1471"/>
      <c r="BU111" s="1472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470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470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470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476" t="s">
        <v>826</v>
      </c>
      <c r="B2" s="1477" t="s">
        <v>827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A3" s="1427"/>
      <c r="B3" s="1479" t="s">
        <v>828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829</v>
      </c>
      <c r="M3" s="1478"/>
      <c r="N3" s="1478"/>
      <c r="O3" s="1478"/>
      <c r="P3" s="1478"/>
      <c r="Q3" s="1478"/>
    </row>
    <row r="4" spans="1:17" ht="13" thickBot="1">
      <c r="A4" s="1481" t="s">
        <v>830</v>
      </c>
      <c r="B4" s="1561" t="s">
        <v>988</v>
      </c>
      <c r="C4" s="1561" t="s">
        <v>930</v>
      </c>
      <c r="D4" s="1561" t="s">
        <v>935</v>
      </c>
      <c r="E4" s="1561" t="s">
        <v>944</v>
      </c>
      <c r="F4" s="1561" t="s">
        <v>937</v>
      </c>
      <c r="G4" s="1561" t="s">
        <v>932</v>
      </c>
      <c r="H4" s="1561" t="s">
        <v>938</v>
      </c>
      <c r="I4" s="1561" t="s">
        <v>1007</v>
      </c>
      <c r="J4" s="1561" t="s">
        <v>939</v>
      </c>
      <c r="K4" s="1561" t="s">
        <v>928</v>
      </c>
      <c r="L4" s="1561" t="s">
        <v>1008</v>
      </c>
      <c r="M4" s="1482"/>
      <c r="N4" s="1482"/>
      <c r="O4" s="1482"/>
      <c r="P4" s="1482"/>
      <c r="Q4" s="1482"/>
    </row>
    <row r="5" spans="1:17">
      <c r="A5" s="1559" t="s">
        <v>831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  <c r="L5" s="1484"/>
      <c r="M5" s="1484"/>
      <c r="N5" s="1484"/>
      <c r="O5" s="1484"/>
      <c r="P5" s="1484"/>
      <c r="Q5" s="1484"/>
    </row>
    <row r="6" spans="1:17">
      <c r="A6" s="1485" t="s">
        <v>832</v>
      </c>
      <c r="B6" s="1486">
        <v>10</v>
      </c>
      <c r="C6" s="1486">
        <v>10</v>
      </c>
      <c r="D6" s="1486">
        <v>25</v>
      </c>
      <c r="E6" s="1486">
        <v>25</v>
      </c>
      <c r="F6" s="1486">
        <v>150</v>
      </c>
      <c r="G6" s="1486">
        <v>25</v>
      </c>
      <c r="H6" s="1486">
        <v>25</v>
      </c>
      <c r="I6" s="1486">
        <v>25</v>
      </c>
      <c r="J6" s="1486">
        <v>25</v>
      </c>
      <c r="K6" s="1486">
        <v>25</v>
      </c>
      <c r="L6" s="1486">
        <v>25</v>
      </c>
      <c r="M6" s="1486"/>
      <c r="N6" s="1486"/>
      <c r="O6" s="1486"/>
      <c r="P6" s="1486"/>
      <c r="Q6" s="1486"/>
    </row>
    <row r="7" spans="1:17">
      <c r="A7" s="1485" t="s">
        <v>833</v>
      </c>
      <c r="B7" s="1486" t="s">
        <v>977</v>
      </c>
      <c r="C7" s="1486" t="s">
        <v>991</v>
      </c>
      <c r="D7" s="1486" t="s">
        <v>977</v>
      </c>
      <c r="E7" s="1486" t="s">
        <v>977</v>
      </c>
      <c r="F7" s="1486" t="s">
        <v>977</v>
      </c>
      <c r="G7" s="1486" t="s">
        <v>1012</v>
      </c>
      <c r="H7" s="1486" t="s">
        <v>977</v>
      </c>
      <c r="I7" s="1486" t="s">
        <v>977</v>
      </c>
      <c r="J7" s="1486" t="s">
        <v>1011</v>
      </c>
      <c r="K7" s="1486" t="s">
        <v>977</v>
      </c>
      <c r="L7" s="1486" t="s">
        <v>977</v>
      </c>
      <c r="M7" s="1486"/>
      <c r="N7" s="1486"/>
      <c r="O7" s="1486"/>
      <c r="P7" s="1486"/>
      <c r="Q7" s="1486"/>
    </row>
    <row r="8" spans="1:17">
      <c r="A8" s="1485" t="s">
        <v>834</v>
      </c>
      <c r="B8" s="1487">
        <v>82</v>
      </c>
      <c r="C8" s="1487">
        <v>85</v>
      </c>
      <c r="D8" s="1487">
        <v>160</v>
      </c>
      <c r="E8" s="1487">
        <v>165</v>
      </c>
      <c r="F8" s="1487">
        <v>360</v>
      </c>
      <c r="G8" s="1487">
        <v>160</v>
      </c>
      <c r="H8" s="1487">
        <v>160</v>
      </c>
      <c r="I8" s="1487">
        <v>170</v>
      </c>
      <c r="J8" s="1487">
        <v>160</v>
      </c>
      <c r="K8" s="1487">
        <v>180</v>
      </c>
      <c r="L8" s="1487">
        <v>160</v>
      </c>
      <c r="M8" s="1487"/>
      <c r="N8" s="1487"/>
      <c r="O8" s="1487"/>
      <c r="P8" s="1487"/>
      <c r="Q8" s="1487"/>
    </row>
    <row r="9" spans="1:17">
      <c r="A9" s="1485" t="s">
        <v>835</v>
      </c>
      <c r="B9" s="1486" t="s">
        <v>978</v>
      </c>
      <c r="C9" s="1486" t="s">
        <v>978</v>
      </c>
      <c r="D9" s="1486" t="s">
        <v>1010</v>
      </c>
      <c r="E9" s="1486" t="s">
        <v>986</v>
      </c>
      <c r="F9" s="1486" t="s">
        <v>986</v>
      </c>
      <c r="G9" s="1486" t="s">
        <v>986</v>
      </c>
      <c r="H9" s="1486" t="s">
        <v>986</v>
      </c>
      <c r="I9" s="1486" t="s">
        <v>986</v>
      </c>
      <c r="J9" s="1486" t="s">
        <v>986</v>
      </c>
      <c r="K9" s="1486" t="s">
        <v>986</v>
      </c>
      <c r="L9" s="1486" t="s">
        <v>986</v>
      </c>
      <c r="M9" s="1486"/>
      <c r="N9" s="1486"/>
      <c r="O9" s="1486"/>
      <c r="P9" s="1486"/>
      <c r="Q9" s="1486"/>
    </row>
    <row r="10" spans="1:17">
      <c r="A10" s="1485" t="s">
        <v>836</v>
      </c>
      <c r="B10" s="1487">
        <v>100</v>
      </c>
      <c r="C10" s="1487">
        <v>110</v>
      </c>
      <c r="D10" s="1487">
        <v>190</v>
      </c>
      <c r="E10" s="1487">
        <v>190</v>
      </c>
      <c r="F10" s="1487">
        <v>385</v>
      </c>
      <c r="G10" s="1487">
        <v>185</v>
      </c>
      <c r="H10" s="1487">
        <v>185</v>
      </c>
      <c r="I10" s="1487">
        <v>190</v>
      </c>
      <c r="J10" s="1487">
        <v>180</v>
      </c>
      <c r="K10" s="1487">
        <v>185</v>
      </c>
      <c r="L10" s="1487">
        <v>185</v>
      </c>
      <c r="M10" s="1487"/>
      <c r="N10" s="1487"/>
      <c r="O10" s="1487"/>
      <c r="P10" s="1487"/>
      <c r="Q10" s="1487"/>
    </row>
    <row r="11" spans="1:17" ht="13" thickBot="1">
      <c r="A11" s="1488" t="s">
        <v>837</v>
      </c>
      <c r="B11" s="1489" t="s">
        <v>979</v>
      </c>
      <c r="C11" s="1489" t="s">
        <v>1005</v>
      </c>
      <c r="D11" s="1489" t="s">
        <v>986</v>
      </c>
      <c r="E11" s="1490" t="s">
        <v>986</v>
      </c>
      <c r="F11" s="1489" t="s">
        <v>986</v>
      </c>
      <c r="G11" s="1489" t="s">
        <v>986</v>
      </c>
      <c r="H11" s="1489" t="s">
        <v>986</v>
      </c>
      <c r="I11" s="1489" t="s">
        <v>986</v>
      </c>
      <c r="J11" s="1489" t="s">
        <v>986</v>
      </c>
      <c r="K11" s="1489" t="s">
        <v>986</v>
      </c>
      <c r="L11" s="1489" t="s">
        <v>986</v>
      </c>
      <c r="M11" s="1489"/>
      <c r="N11" s="1489"/>
      <c r="O11" s="1489"/>
      <c r="P11" s="1489"/>
      <c r="Q11" s="1489"/>
    </row>
    <row r="12" spans="1:17">
      <c r="A12" s="1559" t="s">
        <v>787</v>
      </c>
      <c r="B12" s="1484"/>
      <c r="C12" s="1484"/>
      <c r="D12" s="1484"/>
      <c r="E12" s="1484"/>
      <c r="F12" s="1484"/>
      <c r="G12" s="1484"/>
      <c r="H12" s="1484"/>
      <c r="I12" s="1484"/>
      <c r="J12" s="1484"/>
      <c r="K12" s="1484"/>
      <c r="L12" s="1484"/>
      <c r="M12" s="1484"/>
      <c r="N12" s="1484"/>
      <c r="O12" s="1484"/>
      <c r="P12" s="1484"/>
      <c r="Q12" s="1484"/>
    </row>
    <row r="13" spans="1:17">
      <c r="A13" s="1485" t="s">
        <v>832</v>
      </c>
      <c r="B13" s="1486">
        <v>10</v>
      </c>
      <c r="C13" s="1486">
        <v>10</v>
      </c>
      <c r="D13" s="1486">
        <v>10</v>
      </c>
      <c r="E13" s="1486">
        <v>10</v>
      </c>
      <c r="F13" s="1486">
        <v>10</v>
      </c>
      <c r="G13" s="1486">
        <v>10</v>
      </c>
      <c r="H13" s="1486">
        <v>10</v>
      </c>
      <c r="I13" s="1486">
        <v>10</v>
      </c>
      <c r="J13" s="1486">
        <v>10</v>
      </c>
      <c r="K13" s="1486">
        <v>10</v>
      </c>
      <c r="L13" s="1486">
        <v>10</v>
      </c>
      <c r="M13" s="1486"/>
      <c r="N13" s="1486"/>
      <c r="O13" s="1486"/>
      <c r="P13" s="1486"/>
      <c r="Q13" s="1486"/>
    </row>
    <row r="14" spans="1:17">
      <c r="A14" s="1485" t="s">
        <v>833</v>
      </c>
      <c r="B14" s="1486" t="s">
        <v>977</v>
      </c>
      <c r="C14" s="1486" t="s">
        <v>977</v>
      </c>
      <c r="D14" s="1486" t="s">
        <v>977</v>
      </c>
      <c r="E14" s="1486" t="s">
        <v>977</v>
      </c>
      <c r="F14" s="1486" t="s">
        <v>977</v>
      </c>
      <c r="G14" s="1486" t="s">
        <v>1009</v>
      </c>
      <c r="H14" s="1486" t="s">
        <v>977</v>
      </c>
      <c r="I14" s="1486" t="s">
        <v>977</v>
      </c>
      <c r="J14" s="1486" t="s">
        <v>1011</v>
      </c>
      <c r="K14" s="1486" t="s">
        <v>977</v>
      </c>
      <c r="L14" s="1486" t="s">
        <v>977</v>
      </c>
      <c r="M14" s="1486"/>
      <c r="N14" s="1486"/>
      <c r="O14" s="1486"/>
      <c r="P14" s="1486"/>
      <c r="Q14" s="1486"/>
    </row>
    <row r="15" spans="1:17">
      <c r="A15" s="1485" t="s">
        <v>834</v>
      </c>
      <c r="B15" s="1487">
        <v>86</v>
      </c>
      <c r="C15" s="1487">
        <v>82</v>
      </c>
      <c r="D15" s="1487">
        <v>86</v>
      </c>
      <c r="E15" s="1487">
        <v>86</v>
      </c>
      <c r="F15" s="1487">
        <v>86</v>
      </c>
      <c r="G15" s="1487">
        <v>82</v>
      </c>
      <c r="H15" s="1487">
        <v>86</v>
      </c>
      <c r="I15" s="1487">
        <v>86</v>
      </c>
      <c r="J15" s="1487">
        <v>82</v>
      </c>
      <c r="K15" s="1487">
        <v>86</v>
      </c>
      <c r="L15" s="1487">
        <v>86</v>
      </c>
      <c r="M15" s="1487"/>
      <c r="N15" s="1487"/>
      <c r="O15" s="1487"/>
      <c r="P15" s="1487"/>
      <c r="Q15" s="1487"/>
    </row>
    <row r="16" spans="1:17">
      <c r="A16" s="1485" t="s">
        <v>835</v>
      </c>
      <c r="B16" s="1486" t="s">
        <v>978</v>
      </c>
      <c r="C16" s="1486" t="s">
        <v>978</v>
      </c>
      <c r="D16" s="1486" t="s">
        <v>978</v>
      </c>
      <c r="E16" s="1486" t="s">
        <v>978</v>
      </c>
      <c r="F16" s="1486" t="s">
        <v>978</v>
      </c>
      <c r="G16" s="1486" t="s">
        <v>978</v>
      </c>
      <c r="H16" s="1486" t="s">
        <v>978</v>
      </c>
      <c r="I16" s="1486" t="s">
        <v>978</v>
      </c>
      <c r="J16" s="1486" t="s">
        <v>978</v>
      </c>
      <c r="K16" s="1486" t="s">
        <v>978</v>
      </c>
      <c r="L16" s="1486" t="s">
        <v>978</v>
      </c>
      <c r="M16" s="1486"/>
      <c r="N16" s="1486"/>
      <c r="O16" s="1486"/>
      <c r="P16" s="1486"/>
      <c r="Q16" s="1486"/>
    </row>
    <row r="17" spans="1:17">
      <c r="A17" s="1485" t="s">
        <v>836</v>
      </c>
      <c r="B17" s="1487">
        <v>105</v>
      </c>
      <c r="C17" s="1487">
        <v>100</v>
      </c>
      <c r="D17" s="1487">
        <v>105</v>
      </c>
      <c r="E17" s="1487">
        <v>105</v>
      </c>
      <c r="F17" s="1487">
        <v>105</v>
      </c>
      <c r="G17" s="1487">
        <v>90</v>
      </c>
      <c r="H17" s="1487">
        <v>105</v>
      </c>
      <c r="I17" s="1487">
        <v>105</v>
      </c>
      <c r="J17" s="1487">
        <v>85</v>
      </c>
      <c r="K17" s="1487">
        <v>105</v>
      </c>
      <c r="L17" s="1487">
        <v>105</v>
      </c>
      <c r="M17" s="1487"/>
      <c r="N17" s="1487"/>
      <c r="O17" s="1487"/>
      <c r="P17" s="1487"/>
      <c r="Q17" s="1487"/>
    </row>
    <row r="18" spans="1:17" ht="13" thickBot="1">
      <c r="A18" s="1488" t="s">
        <v>837</v>
      </c>
      <c r="B18" s="1489" t="s">
        <v>979</v>
      </c>
      <c r="C18" s="1489" t="s">
        <v>979</v>
      </c>
      <c r="D18" s="1489" t="s">
        <v>979</v>
      </c>
      <c r="E18" s="1489" t="s">
        <v>979</v>
      </c>
      <c r="F18" s="1489" t="s">
        <v>979</v>
      </c>
      <c r="G18" s="1489" t="s">
        <v>979</v>
      </c>
      <c r="H18" s="1489" t="s">
        <v>979</v>
      </c>
      <c r="I18" s="1489" t="s">
        <v>979</v>
      </c>
      <c r="J18" s="1489" t="s">
        <v>979</v>
      </c>
      <c r="K18" s="1489" t="s">
        <v>979</v>
      </c>
      <c r="L18" s="1489" t="s">
        <v>979</v>
      </c>
      <c r="M18" s="1489"/>
      <c r="N18" s="1489"/>
      <c r="O18" s="1489"/>
      <c r="P18" s="1489"/>
      <c r="Q18" s="1489"/>
    </row>
    <row r="19" spans="1:17">
      <c r="A19" s="1483" t="s">
        <v>788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  <c r="L19" s="1484"/>
      <c r="M19" s="1484"/>
      <c r="N19" s="1484"/>
      <c r="O19" s="1484"/>
      <c r="P19" s="1484"/>
      <c r="Q19" s="1484"/>
    </row>
    <row r="20" spans="1:17">
      <c r="A20" s="1485" t="s">
        <v>832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  <c r="L20" s="1486"/>
      <c r="M20" s="1486"/>
      <c r="N20" s="1486"/>
      <c r="O20" s="1486"/>
      <c r="P20" s="1486"/>
      <c r="Q20" s="1486"/>
    </row>
    <row r="21" spans="1:17">
      <c r="A21" s="1485" t="s">
        <v>833</v>
      </c>
      <c r="B21" s="1486"/>
      <c r="C21" s="1486"/>
      <c r="D21" s="1486"/>
      <c r="E21" s="1486"/>
      <c r="F21" s="1486"/>
      <c r="G21" s="1486"/>
      <c r="H21" s="1486"/>
      <c r="I21" s="1486"/>
      <c r="J21" s="1486"/>
      <c r="K21" s="1486"/>
      <c r="L21" s="1486"/>
      <c r="M21" s="1486"/>
      <c r="N21" s="1486"/>
      <c r="O21" s="1486"/>
      <c r="P21" s="1486"/>
      <c r="Q21" s="1486"/>
    </row>
    <row r="22" spans="1:17">
      <c r="A22" s="1485" t="s">
        <v>834</v>
      </c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  <c r="L22" s="1487"/>
      <c r="M22" s="1487"/>
      <c r="N22" s="1487"/>
      <c r="O22" s="1487"/>
      <c r="P22" s="1487"/>
      <c r="Q22" s="1487"/>
    </row>
    <row r="23" spans="1:17">
      <c r="A23" s="1485" t="s">
        <v>835</v>
      </c>
      <c r="B23" s="1486"/>
      <c r="C23" s="1486"/>
      <c r="D23" s="1486"/>
      <c r="E23" s="1486"/>
      <c r="F23" s="1486"/>
      <c r="G23" s="1486"/>
      <c r="H23" s="1486"/>
      <c r="I23" s="1486"/>
      <c r="J23" s="1486"/>
      <c r="K23" s="1486"/>
      <c r="L23" s="1486"/>
      <c r="M23" s="1486"/>
      <c r="N23" s="1486"/>
      <c r="O23" s="1486"/>
      <c r="P23" s="1486"/>
      <c r="Q23" s="1486"/>
    </row>
    <row r="24" spans="1:17">
      <c r="A24" s="1485" t="s">
        <v>836</v>
      </c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  <c r="L24" s="1487"/>
      <c r="M24" s="1487"/>
      <c r="N24" s="1487"/>
      <c r="O24" s="1487"/>
      <c r="P24" s="1487"/>
      <c r="Q24" s="1487"/>
    </row>
    <row r="25" spans="1:17" ht="13" thickBot="1">
      <c r="A25" s="1488" t="s">
        <v>837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  <c r="L25" s="1489"/>
      <c r="M25" s="1489"/>
      <c r="N25" s="1489"/>
      <c r="O25" s="1489"/>
      <c r="P25" s="1489"/>
      <c r="Q25" s="1489"/>
    </row>
    <row r="26" spans="1:17">
      <c r="A26" s="1483" t="s">
        <v>789</v>
      </c>
      <c r="B26" s="1491"/>
      <c r="C26" s="1491"/>
      <c r="D26" s="1491"/>
      <c r="E26" s="1484"/>
      <c r="F26" s="1491"/>
      <c r="G26" s="1491"/>
      <c r="H26" s="1484"/>
      <c r="I26" s="1484"/>
      <c r="J26" s="1484"/>
      <c r="K26" s="1484"/>
      <c r="L26" s="1484"/>
      <c r="M26" s="1484"/>
      <c r="N26" s="1484"/>
      <c r="O26" s="1484"/>
      <c r="P26" s="1484"/>
      <c r="Q26" s="1484"/>
    </row>
    <row r="27" spans="1:17">
      <c r="A27" s="1485" t="s">
        <v>832</v>
      </c>
      <c r="B27" s="1486"/>
      <c r="C27" s="1486"/>
      <c r="D27" s="1486"/>
      <c r="E27" s="1486"/>
      <c r="F27" s="1486"/>
      <c r="G27" s="1486"/>
      <c r="H27" s="1487"/>
      <c r="I27" s="1486"/>
      <c r="J27" s="1486"/>
      <c r="K27" s="1486"/>
      <c r="L27" s="1486"/>
      <c r="M27" s="1486"/>
      <c r="N27" s="1486"/>
      <c r="O27" s="1486"/>
      <c r="P27" s="1486"/>
      <c r="Q27" s="1486"/>
    </row>
    <row r="28" spans="1:17">
      <c r="A28" s="1485" t="s">
        <v>833</v>
      </c>
      <c r="B28" s="1486"/>
      <c r="C28" s="1486"/>
      <c r="D28" s="1486"/>
      <c r="E28" s="1486"/>
      <c r="F28" s="1486"/>
      <c r="G28" s="1486"/>
      <c r="H28" s="1487"/>
      <c r="I28" s="1486"/>
      <c r="J28" s="1486"/>
      <c r="K28" s="1486"/>
      <c r="L28" s="1486"/>
      <c r="M28" s="1486"/>
      <c r="N28" s="1486"/>
      <c r="O28" s="1486"/>
      <c r="P28" s="1486"/>
      <c r="Q28" s="1486"/>
    </row>
    <row r="29" spans="1:17">
      <c r="A29" s="1485" t="s">
        <v>834</v>
      </c>
      <c r="B29" s="1487"/>
      <c r="C29" s="1487"/>
      <c r="D29" s="1487"/>
      <c r="E29" s="1487"/>
      <c r="F29" s="1487"/>
      <c r="G29" s="1487"/>
      <c r="H29" s="1487"/>
      <c r="I29" s="1487"/>
      <c r="J29" s="1487"/>
      <c r="K29" s="1487"/>
      <c r="L29" s="1487"/>
      <c r="M29" s="1487"/>
      <c r="N29" s="1487"/>
      <c r="O29" s="1487"/>
      <c r="P29" s="1487"/>
      <c r="Q29" s="1487"/>
    </row>
    <row r="30" spans="1:17">
      <c r="A30" s="1485" t="s">
        <v>835</v>
      </c>
      <c r="B30" s="1486"/>
      <c r="C30" s="1486"/>
      <c r="D30" s="1486"/>
      <c r="E30" s="1486"/>
      <c r="F30" s="1486"/>
      <c r="G30" s="1486"/>
      <c r="H30" s="1487"/>
      <c r="I30" s="1486"/>
      <c r="J30" s="1486"/>
      <c r="K30" s="1486"/>
      <c r="L30" s="1486"/>
      <c r="M30" s="1486"/>
      <c r="N30" s="1486"/>
      <c r="O30" s="1486"/>
      <c r="P30" s="1486"/>
      <c r="Q30" s="1486"/>
    </row>
    <row r="31" spans="1:17">
      <c r="A31" s="1485" t="s">
        <v>836</v>
      </c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87"/>
      <c r="M31" s="1487"/>
      <c r="N31" s="1487"/>
      <c r="O31" s="1487"/>
      <c r="P31" s="1487"/>
      <c r="Q31" s="1487"/>
    </row>
    <row r="32" spans="1:17" ht="13" thickBot="1">
      <c r="A32" s="1488" t="s">
        <v>837</v>
      </c>
      <c r="B32" s="1489"/>
      <c r="C32" s="1489"/>
      <c r="D32" s="1489"/>
      <c r="E32" s="1489"/>
      <c r="F32" s="1489"/>
      <c r="G32" s="1489"/>
      <c r="H32" s="1492"/>
      <c r="I32" s="1489"/>
      <c r="J32" s="1489"/>
      <c r="K32" s="1489"/>
      <c r="L32" s="1489"/>
      <c r="M32" s="1489"/>
      <c r="N32" s="1489"/>
      <c r="O32" s="1489"/>
      <c r="P32" s="1489"/>
      <c r="Q32" s="1489"/>
    </row>
    <row r="33" spans="1:17">
      <c r="A33" s="1559" t="s">
        <v>1006</v>
      </c>
      <c r="B33" s="1484"/>
      <c r="C33" s="1484"/>
      <c r="D33" s="1484"/>
      <c r="E33" s="1484"/>
      <c r="F33" s="1484"/>
      <c r="G33" s="1484"/>
      <c r="H33" s="1484"/>
      <c r="I33" s="1484"/>
      <c r="J33" s="1484"/>
      <c r="K33" s="1484"/>
      <c r="L33" s="1484"/>
      <c r="M33" s="1484"/>
      <c r="N33" s="1484"/>
      <c r="O33" s="1484"/>
      <c r="P33" s="1484"/>
      <c r="Q33" s="1484"/>
    </row>
    <row r="34" spans="1:17">
      <c r="A34" s="1485" t="s">
        <v>832</v>
      </c>
      <c r="B34" s="1486">
        <v>1</v>
      </c>
      <c r="C34" s="1486">
        <v>1</v>
      </c>
      <c r="D34" s="1486">
        <v>1</v>
      </c>
      <c r="E34" s="1486">
        <v>1</v>
      </c>
      <c r="F34" s="1486">
        <v>1</v>
      </c>
      <c r="G34" s="1486">
        <v>1</v>
      </c>
      <c r="H34" s="1486">
        <v>1</v>
      </c>
      <c r="I34" s="1486">
        <v>1</v>
      </c>
      <c r="J34" s="1486">
        <v>1</v>
      </c>
      <c r="K34" s="1486">
        <v>1</v>
      </c>
      <c r="L34" s="1486">
        <v>1</v>
      </c>
      <c r="M34" s="1486"/>
      <c r="N34" s="1486"/>
      <c r="O34" s="1486"/>
      <c r="P34" s="1486"/>
      <c r="Q34" s="1486"/>
    </row>
    <row r="35" spans="1:17">
      <c r="A35" s="1485" t="s">
        <v>833</v>
      </c>
      <c r="B35" s="1486" t="s">
        <v>977</v>
      </c>
      <c r="C35" s="1486" t="s">
        <v>977</v>
      </c>
      <c r="D35" s="1486" t="s">
        <v>977</v>
      </c>
      <c r="E35" s="1486" t="s">
        <v>977</v>
      </c>
      <c r="F35" s="1486" t="s">
        <v>977</v>
      </c>
      <c r="G35" s="1486" t="s">
        <v>1013</v>
      </c>
      <c r="H35" s="1486" t="s">
        <v>977</v>
      </c>
      <c r="I35" s="1486" t="s">
        <v>977</v>
      </c>
      <c r="J35" s="1486" t="s">
        <v>1011</v>
      </c>
      <c r="K35" s="1486" t="s">
        <v>977</v>
      </c>
      <c r="L35" s="1486" t="s">
        <v>977</v>
      </c>
      <c r="M35" s="1486"/>
      <c r="N35" s="1486"/>
      <c r="O35" s="1486"/>
      <c r="P35" s="1486"/>
      <c r="Q35" s="1486"/>
    </row>
    <row r="36" spans="1:17">
      <c r="A36" s="1485" t="s">
        <v>834</v>
      </c>
      <c r="B36" s="1487">
        <v>49</v>
      </c>
      <c r="C36" s="1487">
        <v>49</v>
      </c>
      <c r="D36" s="1487">
        <v>49</v>
      </c>
      <c r="E36" s="1487">
        <v>49</v>
      </c>
      <c r="F36" s="1487">
        <v>49</v>
      </c>
      <c r="G36" s="1487">
        <v>49</v>
      </c>
      <c r="H36" s="1487">
        <v>49</v>
      </c>
      <c r="I36" s="1487">
        <v>49</v>
      </c>
      <c r="J36" s="1487">
        <v>49</v>
      </c>
      <c r="K36" s="1487">
        <v>49</v>
      </c>
      <c r="L36" s="1487">
        <v>49</v>
      </c>
      <c r="M36" s="1487"/>
      <c r="N36" s="1487"/>
      <c r="O36" s="1487"/>
      <c r="P36" s="1487"/>
      <c r="Q36" s="1487"/>
    </row>
    <row r="37" spans="1:17">
      <c r="A37" s="1485" t="s">
        <v>835</v>
      </c>
      <c r="B37" s="1486" t="s">
        <v>978</v>
      </c>
      <c r="C37" s="1486" t="s">
        <v>978</v>
      </c>
      <c r="D37" s="1486" t="s">
        <v>978</v>
      </c>
      <c r="E37" s="1486" t="s">
        <v>978</v>
      </c>
      <c r="F37" s="1486" t="s">
        <v>978</v>
      </c>
      <c r="G37" s="1486" t="s">
        <v>978</v>
      </c>
      <c r="H37" s="1486" t="s">
        <v>978</v>
      </c>
      <c r="I37" s="1486" t="s">
        <v>978</v>
      </c>
      <c r="J37" s="1486" t="s">
        <v>978</v>
      </c>
      <c r="K37" s="1486" t="s">
        <v>978</v>
      </c>
      <c r="L37" s="1486" t="s">
        <v>978</v>
      </c>
      <c r="M37" s="1486"/>
      <c r="N37" s="1486"/>
      <c r="O37" s="1486"/>
      <c r="P37" s="1486"/>
      <c r="Q37" s="1486"/>
    </row>
    <row r="38" spans="1:17">
      <c r="A38" s="1485" t="s">
        <v>836</v>
      </c>
      <c r="B38" s="1487">
        <v>75</v>
      </c>
      <c r="C38" s="1487">
        <v>75</v>
      </c>
      <c r="D38" s="1487">
        <v>75</v>
      </c>
      <c r="E38" s="1487">
        <v>75</v>
      </c>
      <c r="F38" s="1487">
        <v>75</v>
      </c>
      <c r="G38" s="1487">
        <v>75</v>
      </c>
      <c r="H38" s="1487">
        <v>75</v>
      </c>
      <c r="I38" s="1487">
        <v>75</v>
      </c>
      <c r="J38" s="1487">
        <v>75</v>
      </c>
      <c r="K38" s="1487">
        <v>75</v>
      </c>
      <c r="L38" s="1487">
        <v>75</v>
      </c>
      <c r="M38" s="1487"/>
      <c r="N38" s="1487"/>
      <c r="O38" s="1487"/>
      <c r="P38" s="1487"/>
      <c r="Q38" s="1487"/>
    </row>
    <row r="39" spans="1:17" ht="13" thickBot="1">
      <c r="A39" s="1488" t="s">
        <v>837</v>
      </c>
      <c r="B39" s="1489" t="s">
        <v>980</v>
      </c>
      <c r="C39" s="1489" t="s">
        <v>980</v>
      </c>
      <c r="D39" s="1489" t="s">
        <v>980</v>
      </c>
      <c r="E39" s="1489" t="s">
        <v>980</v>
      </c>
      <c r="F39" s="1489" t="s">
        <v>980</v>
      </c>
      <c r="G39" s="1489" t="s">
        <v>980</v>
      </c>
      <c r="H39" s="1489" t="s">
        <v>980</v>
      </c>
      <c r="I39" s="1489" t="s">
        <v>980</v>
      </c>
      <c r="J39" s="1489" t="s">
        <v>980</v>
      </c>
      <c r="K39" s="1489" t="s">
        <v>980</v>
      </c>
      <c r="L39" s="1489" t="s">
        <v>980</v>
      </c>
      <c r="M39" s="1489"/>
      <c r="N39" s="1489"/>
      <c r="O39" s="1489"/>
      <c r="P39" s="1489"/>
      <c r="Q39" s="1489"/>
    </row>
    <row r="40" spans="1:17">
      <c r="A40" s="1483" t="s">
        <v>838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  <c r="L40" s="1484"/>
      <c r="M40" s="1484"/>
      <c r="N40" s="1484"/>
      <c r="O40" s="1484"/>
      <c r="P40" s="1484"/>
      <c r="Q40" s="1484"/>
    </row>
    <row r="41" spans="1:17">
      <c r="A41" s="1485" t="s">
        <v>832</v>
      </c>
      <c r="B41" s="1486">
        <v>1</v>
      </c>
      <c r="C41" s="1486">
        <v>1</v>
      </c>
      <c r="D41" s="1486">
        <v>1</v>
      </c>
      <c r="E41" s="1486">
        <v>1</v>
      </c>
      <c r="F41" s="1486">
        <v>1</v>
      </c>
      <c r="G41" s="1486">
        <v>1</v>
      </c>
      <c r="H41" s="1486">
        <v>1</v>
      </c>
      <c r="I41" s="1486">
        <v>1</v>
      </c>
      <c r="J41" s="1486">
        <v>1</v>
      </c>
      <c r="K41" s="1486">
        <v>1</v>
      </c>
      <c r="L41" s="1486">
        <v>1</v>
      </c>
      <c r="M41" s="1487"/>
      <c r="N41" s="1487"/>
      <c r="O41" s="1487"/>
      <c r="P41" s="1487"/>
      <c r="Q41" s="1487"/>
    </row>
    <row r="42" spans="1:17">
      <c r="A42" s="1485" t="s">
        <v>833</v>
      </c>
      <c r="B42" s="1486" t="s">
        <v>844</v>
      </c>
      <c r="C42" s="1486" t="s">
        <v>844</v>
      </c>
      <c r="D42" s="1486" t="s">
        <v>844</v>
      </c>
      <c r="E42" s="1486" t="s">
        <v>844</v>
      </c>
      <c r="F42" s="1486" t="s">
        <v>844</v>
      </c>
      <c r="G42" s="1486" t="s">
        <v>844</v>
      </c>
      <c r="H42" s="1486" t="s">
        <v>844</v>
      </c>
      <c r="I42" s="1486" t="s">
        <v>844</v>
      </c>
      <c r="J42" s="1486" t="s">
        <v>844</v>
      </c>
      <c r="K42" s="1486" t="s">
        <v>844</v>
      </c>
      <c r="L42" s="1486" t="s">
        <v>844</v>
      </c>
      <c r="M42" s="1487"/>
      <c r="N42" s="1487"/>
      <c r="O42" s="1487"/>
      <c r="P42" s="1487"/>
      <c r="Q42" s="1487"/>
    </row>
    <row r="43" spans="1:17">
      <c r="A43" s="1485" t="s">
        <v>834</v>
      </c>
      <c r="B43" s="1487">
        <v>600</v>
      </c>
      <c r="C43" s="1487">
        <v>600</v>
      </c>
      <c r="D43" s="1487">
        <v>600</v>
      </c>
      <c r="E43" s="1487">
        <v>600</v>
      </c>
      <c r="F43" s="1487">
        <v>600</v>
      </c>
      <c r="G43" s="1487">
        <v>600</v>
      </c>
      <c r="H43" s="1487">
        <v>600</v>
      </c>
      <c r="I43" s="1487">
        <v>600</v>
      </c>
      <c r="J43" s="1487">
        <v>600</v>
      </c>
      <c r="K43" s="1487">
        <v>600</v>
      </c>
      <c r="L43" s="1487">
        <v>600</v>
      </c>
      <c r="M43" s="1487"/>
      <c r="N43" s="1487"/>
      <c r="O43" s="1487"/>
      <c r="P43" s="1487"/>
      <c r="Q43" s="1487"/>
    </row>
    <row r="44" spans="1:17">
      <c r="A44" s="1485" t="s">
        <v>835</v>
      </c>
      <c r="B44" s="1486" t="s">
        <v>1015</v>
      </c>
      <c r="C44" s="1486" t="s">
        <v>1015</v>
      </c>
      <c r="D44" s="1486" t="s">
        <v>986</v>
      </c>
      <c r="E44" s="1486" t="s">
        <v>986</v>
      </c>
      <c r="F44" s="1486" t="s">
        <v>986</v>
      </c>
      <c r="G44" s="1486" t="s">
        <v>986</v>
      </c>
      <c r="H44" s="1486" t="s">
        <v>986</v>
      </c>
      <c r="I44" s="1486" t="s">
        <v>986</v>
      </c>
      <c r="J44" s="1486" t="s">
        <v>986</v>
      </c>
      <c r="K44" s="1486" t="s">
        <v>986</v>
      </c>
      <c r="L44" s="1486" t="s">
        <v>986</v>
      </c>
      <c r="M44" s="1487"/>
      <c r="N44" s="1487"/>
      <c r="O44" s="1487"/>
      <c r="P44" s="1487"/>
      <c r="Q44" s="1487"/>
    </row>
    <row r="45" spans="1:17">
      <c r="A45" s="1485" t="s">
        <v>836</v>
      </c>
      <c r="B45" s="1487">
        <v>1500</v>
      </c>
      <c r="C45" s="1487">
        <v>1500</v>
      </c>
      <c r="D45" s="1487">
        <v>1500</v>
      </c>
      <c r="E45" s="1487">
        <v>1500</v>
      </c>
      <c r="F45" s="1487">
        <v>1500</v>
      </c>
      <c r="G45" s="1487">
        <v>1500</v>
      </c>
      <c r="H45" s="1487">
        <v>1500</v>
      </c>
      <c r="I45" s="1487">
        <v>1500</v>
      </c>
      <c r="J45" s="1487">
        <v>1500</v>
      </c>
      <c r="K45" s="1487">
        <v>1500</v>
      </c>
      <c r="L45" s="1487">
        <v>1500</v>
      </c>
      <c r="M45" s="1487"/>
      <c r="N45" s="1487"/>
      <c r="O45" s="1487"/>
      <c r="P45" s="1487"/>
      <c r="Q45" s="1487"/>
    </row>
    <row r="46" spans="1:17" ht="13" thickBot="1">
      <c r="A46" s="1488" t="s">
        <v>837</v>
      </c>
      <c r="B46" s="1489" t="s">
        <v>1014</v>
      </c>
      <c r="C46" s="1489" t="s">
        <v>1014</v>
      </c>
      <c r="D46" s="1489" t="s">
        <v>1014</v>
      </c>
      <c r="E46" s="1489" t="s">
        <v>1014</v>
      </c>
      <c r="F46" s="1489" t="s">
        <v>1014</v>
      </c>
      <c r="G46" s="1489" t="s">
        <v>1014</v>
      </c>
      <c r="H46" s="1489" t="s">
        <v>1014</v>
      </c>
      <c r="I46" s="1489" t="s">
        <v>1014</v>
      </c>
      <c r="J46" s="1489" t="s">
        <v>1014</v>
      </c>
      <c r="K46" s="1489" t="s">
        <v>986</v>
      </c>
      <c r="L46" s="1489" t="s">
        <v>1014</v>
      </c>
      <c r="M46" s="1492"/>
      <c r="N46" s="1492"/>
      <c r="O46" s="1492"/>
      <c r="P46" s="1492"/>
      <c r="Q46" s="1492"/>
    </row>
    <row r="47" spans="1:17">
      <c r="A47" s="1483" t="s">
        <v>1025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</row>
    <row r="48" spans="1:17">
      <c r="A48" s="1485" t="s">
        <v>832</v>
      </c>
      <c r="B48" s="1486">
        <v>1</v>
      </c>
      <c r="C48" s="1486">
        <v>1</v>
      </c>
      <c r="D48" s="1486">
        <v>1</v>
      </c>
      <c r="E48" s="1486">
        <v>1</v>
      </c>
      <c r="F48" s="1486">
        <v>1</v>
      </c>
      <c r="G48" s="1486">
        <v>1</v>
      </c>
      <c r="H48" s="1486">
        <v>1</v>
      </c>
      <c r="I48" s="1486">
        <v>1</v>
      </c>
      <c r="J48" s="1486">
        <v>1</v>
      </c>
      <c r="K48" s="1486">
        <v>1</v>
      </c>
      <c r="L48" s="1486">
        <v>1</v>
      </c>
      <c r="M48" s="1486"/>
      <c r="N48" s="1486"/>
      <c r="O48" s="1486"/>
      <c r="P48" s="1486"/>
      <c r="Q48" s="1486"/>
    </row>
    <row r="49" spans="1:17">
      <c r="A49" s="1485" t="s">
        <v>833</v>
      </c>
      <c r="B49" s="1486" t="s">
        <v>844</v>
      </c>
      <c r="C49" s="1486" t="s">
        <v>844</v>
      </c>
      <c r="D49" s="1486" t="s">
        <v>844</v>
      </c>
      <c r="E49" s="1486" t="s">
        <v>844</v>
      </c>
      <c r="F49" s="1486" t="s">
        <v>844</v>
      </c>
      <c r="G49" s="1486" t="s">
        <v>844</v>
      </c>
      <c r="H49" s="1486" t="s">
        <v>844</v>
      </c>
      <c r="I49" s="1486" t="s">
        <v>844</v>
      </c>
      <c r="J49" s="1486" t="s">
        <v>844</v>
      </c>
      <c r="K49" s="1486" t="s">
        <v>844</v>
      </c>
      <c r="L49" s="1486" t="s">
        <v>844</v>
      </c>
      <c r="M49" s="1486"/>
      <c r="N49" s="1486"/>
      <c r="O49" s="1486"/>
      <c r="P49" s="1486"/>
      <c r="Q49" s="1486"/>
    </row>
    <row r="50" spans="1:17">
      <c r="A50" s="1485" t="s">
        <v>834</v>
      </c>
      <c r="B50" s="1487">
        <v>6000</v>
      </c>
      <c r="C50" s="1487">
        <v>6000</v>
      </c>
      <c r="D50" s="1487">
        <v>6000</v>
      </c>
      <c r="E50" s="1487">
        <v>6000</v>
      </c>
      <c r="F50" s="1487">
        <v>6000</v>
      </c>
      <c r="G50" s="1487">
        <v>6000</v>
      </c>
      <c r="H50" s="1487">
        <v>6000</v>
      </c>
      <c r="I50" s="1487">
        <v>6000</v>
      </c>
      <c r="J50" s="1487">
        <v>6000</v>
      </c>
      <c r="K50" s="1487">
        <v>6000</v>
      </c>
      <c r="L50" s="1487">
        <v>6000</v>
      </c>
      <c r="M50" s="1487"/>
      <c r="N50" s="1487"/>
      <c r="O50" s="1487"/>
      <c r="P50" s="1487"/>
      <c r="Q50" s="1487"/>
    </row>
    <row r="51" spans="1:17">
      <c r="A51" s="1485" t="s">
        <v>835</v>
      </c>
      <c r="B51" s="1486" t="s">
        <v>986</v>
      </c>
      <c r="C51" s="1486" t="s">
        <v>986</v>
      </c>
      <c r="D51" s="1486" t="s">
        <v>986</v>
      </c>
      <c r="E51" s="1486" t="s">
        <v>986</v>
      </c>
      <c r="F51" s="1486" t="s">
        <v>986</v>
      </c>
      <c r="G51" s="1486" t="s">
        <v>986</v>
      </c>
      <c r="H51" s="1486" t="s">
        <v>986</v>
      </c>
      <c r="I51" s="1486" t="s">
        <v>986</v>
      </c>
      <c r="J51" s="1486" t="s">
        <v>986</v>
      </c>
      <c r="K51" s="1486" t="s">
        <v>986</v>
      </c>
      <c r="L51" s="1486" t="s">
        <v>986</v>
      </c>
      <c r="M51" s="1486"/>
      <c r="N51" s="1486"/>
      <c r="O51" s="1486"/>
      <c r="P51" s="1486"/>
      <c r="Q51" s="1486"/>
    </row>
    <row r="52" spans="1:17">
      <c r="A52" s="1485" t="s">
        <v>836</v>
      </c>
      <c r="B52" s="1486" t="s">
        <v>1026</v>
      </c>
      <c r="C52" s="1486" t="s">
        <v>1026</v>
      </c>
      <c r="D52" s="1486" t="s">
        <v>1026</v>
      </c>
      <c r="E52" s="1486" t="s">
        <v>1026</v>
      </c>
      <c r="F52" s="1486" t="s">
        <v>1026</v>
      </c>
      <c r="G52" s="1486" t="s">
        <v>1026</v>
      </c>
      <c r="H52" s="1486" t="s">
        <v>1026</v>
      </c>
      <c r="I52" s="1486" t="s">
        <v>1026</v>
      </c>
      <c r="J52" s="1486" t="s">
        <v>1026</v>
      </c>
      <c r="K52" s="1486" t="s">
        <v>1026</v>
      </c>
      <c r="L52" s="1486" t="s">
        <v>1026</v>
      </c>
      <c r="M52" s="1487"/>
      <c r="N52" s="1487"/>
      <c r="O52" s="1487"/>
      <c r="P52" s="1487"/>
      <c r="Q52" s="1487"/>
    </row>
    <row r="53" spans="1:17" ht="13" thickBot="1">
      <c r="A53" s="1488" t="s">
        <v>837</v>
      </c>
      <c r="B53" s="1489" t="s">
        <v>1014</v>
      </c>
      <c r="C53" s="1489" t="s">
        <v>1014</v>
      </c>
      <c r="D53" s="1489" t="s">
        <v>1014</v>
      </c>
      <c r="E53" s="1489" t="s">
        <v>1014</v>
      </c>
      <c r="F53" s="1489" t="s">
        <v>1014</v>
      </c>
      <c r="G53" s="1489" t="s">
        <v>1014</v>
      </c>
      <c r="H53" s="1489" t="s">
        <v>1014</v>
      </c>
      <c r="I53" s="1489" t="s">
        <v>1014</v>
      </c>
      <c r="J53" s="1489" t="s">
        <v>1014</v>
      </c>
      <c r="K53" s="1489" t="s">
        <v>1014</v>
      </c>
      <c r="L53" s="1489" t="s">
        <v>1014</v>
      </c>
      <c r="M53" s="1489"/>
      <c r="N53" s="1489"/>
      <c r="O53" s="1489"/>
      <c r="P53" s="1489"/>
      <c r="Q53" s="1489"/>
    </row>
    <row r="54" spans="1:17">
      <c r="A54" s="1559" t="s">
        <v>839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  <c r="L54" s="1484"/>
      <c r="M54" s="1484"/>
      <c r="N54" s="1484"/>
      <c r="O54" s="1484"/>
      <c r="P54" s="1484"/>
      <c r="Q54" s="1484"/>
    </row>
    <row r="55" spans="1:17">
      <c r="A55" s="1485" t="s">
        <v>832</v>
      </c>
      <c r="B55" s="1486">
        <v>5</v>
      </c>
      <c r="C55" s="1486">
        <v>5</v>
      </c>
      <c r="D55" s="1486">
        <v>5</v>
      </c>
      <c r="E55" s="1486">
        <v>5</v>
      </c>
      <c r="F55" s="1486">
        <v>5</v>
      </c>
      <c r="G55" s="1486">
        <v>5</v>
      </c>
      <c r="H55" s="1486">
        <v>5</v>
      </c>
      <c r="I55" s="1486">
        <v>5</v>
      </c>
      <c r="J55" s="1486">
        <v>5</v>
      </c>
      <c r="K55" s="1486">
        <v>5</v>
      </c>
      <c r="L55" s="1486">
        <v>5</v>
      </c>
      <c r="M55" s="1486"/>
      <c r="N55" s="1486"/>
      <c r="O55" s="1486"/>
      <c r="P55" s="1486"/>
      <c r="Q55" s="1486"/>
    </row>
    <row r="56" spans="1:17">
      <c r="A56" s="1485" t="s">
        <v>833</v>
      </c>
      <c r="B56" s="1486" t="s">
        <v>981</v>
      </c>
      <c r="C56" s="1486" t="s">
        <v>981</v>
      </c>
      <c r="D56" s="1486" t="s">
        <v>981</v>
      </c>
      <c r="E56" s="1486" t="s">
        <v>981</v>
      </c>
      <c r="F56" s="1486" t="s">
        <v>981</v>
      </c>
      <c r="G56" s="1486" t="s">
        <v>1016</v>
      </c>
      <c r="H56" s="1486" t="s">
        <v>981</v>
      </c>
      <c r="I56" s="1486" t="s">
        <v>981</v>
      </c>
      <c r="J56" s="1486" t="s">
        <v>1011</v>
      </c>
      <c r="K56" s="1486" t="s">
        <v>981</v>
      </c>
      <c r="L56" s="1486" t="s">
        <v>981</v>
      </c>
      <c r="M56" s="1486"/>
      <c r="N56" s="1486"/>
      <c r="O56" s="1486"/>
      <c r="P56" s="1486"/>
      <c r="Q56" s="1486"/>
    </row>
    <row r="57" spans="1:17">
      <c r="A57" s="1485" t="s">
        <v>834</v>
      </c>
      <c r="B57" s="1487">
        <v>60</v>
      </c>
      <c r="C57" s="1487">
        <v>60</v>
      </c>
      <c r="D57" s="1487">
        <v>60</v>
      </c>
      <c r="E57" s="1487">
        <v>60</v>
      </c>
      <c r="F57" s="1487">
        <v>60</v>
      </c>
      <c r="G57" s="1487">
        <v>50</v>
      </c>
      <c r="H57" s="1487">
        <v>60</v>
      </c>
      <c r="I57" s="1487">
        <v>60</v>
      </c>
      <c r="J57" s="1487">
        <v>50</v>
      </c>
      <c r="K57" s="1487">
        <v>60</v>
      </c>
      <c r="L57" s="1487">
        <v>60</v>
      </c>
      <c r="M57" s="1487"/>
      <c r="N57" s="1487"/>
      <c r="O57" s="1487"/>
      <c r="P57" s="1487"/>
      <c r="Q57" s="1487"/>
    </row>
    <row r="58" spans="1:17">
      <c r="A58" s="1485" t="s">
        <v>835</v>
      </c>
      <c r="B58" s="1486" t="s">
        <v>982</v>
      </c>
      <c r="C58" s="1486" t="s">
        <v>982</v>
      </c>
      <c r="D58" s="1486" t="s">
        <v>982</v>
      </c>
      <c r="E58" s="1486" t="s">
        <v>982</v>
      </c>
      <c r="F58" s="1486" t="s">
        <v>982</v>
      </c>
      <c r="G58" s="1486" t="s">
        <v>982</v>
      </c>
      <c r="H58" s="1486" t="s">
        <v>982</v>
      </c>
      <c r="I58" s="1486" t="s">
        <v>982</v>
      </c>
      <c r="J58" s="1486" t="s">
        <v>982</v>
      </c>
      <c r="K58" s="1486" t="s">
        <v>982</v>
      </c>
      <c r="L58" s="1486" t="s">
        <v>982</v>
      </c>
      <c r="M58" s="1487"/>
      <c r="N58" s="1487"/>
      <c r="O58" s="1487"/>
      <c r="P58" s="1487"/>
      <c r="Q58" s="1487"/>
    </row>
    <row r="59" spans="1:17">
      <c r="A59" s="1485" t="s">
        <v>836</v>
      </c>
      <c r="B59" s="1487">
        <v>120</v>
      </c>
      <c r="C59" s="1487">
        <v>120</v>
      </c>
      <c r="D59" s="1487">
        <v>120</v>
      </c>
      <c r="E59" s="1487">
        <v>120</v>
      </c>
      <c r="F59" s="1487">
        <v>120</v>
      </c>
      <c r="G59" s="1487">
        <v>90</v>
      </c>
      <c r="H59" s="1487">
        <v>120</v>
      </c>
      <c r="I59" s="1487">
        <v>120</v>
      </c>
      <c r="J59" s="1487">
        <v>90</v>
      </c>
      <c r="K59" s="1487">
        <v>120</v>
      </c>
      <c r="L59" s="1487">
        <v>120</v>
      </c>
      <c r="M59" s="1487"/>
      <c r="N59" s="1487"/>
      <c r="O59" s="1487"/>
      <c r="P59" s="1487"/>
      <c r="Q59" s="1487"/>
    </row>
    <row r="60" spans="1:17" ht="13" thickBot="1">
      <c r="A60" s="1488" t="s">
        <v>837</v>
      </c>
      <c r="B60" s="1489" t="s">
        <v>983</v>
      </c>
      <c r="C60" s="1489" t="s">
        <v>983</v>
      </c>
      <c r="D60" s="1489" t="s">
        <v>983</v>
      </c>
      <c r="E60" s="1489" t="s">
        <v>983</v>
      </c>
      <c r="F60" s="1489" t="s">
        <v>983</v>
      </c>
      <c r="G60" s="1489" t="s">
        <v>983</v>
      </c>
      <c r="H60" s="1489" t="s">
        <v>983</v>
      </c>
      <c r="I60" s="1489" t="s">
        <v>983</v>
      </c>
      <c r="J60" s="1489" t="s">
        <v>983</v>
      </c>
      <c r="K60" s="1489" t="s">
        <v>983</v>
      </c>
      <c r="L60" s="1489" t="s">
        <v>983</v>
      </c>
      <c r="M60" s="1492"/>
      <c r="N60" s="1492"/>
      <c r="O60" s="1492"/>
      <c r="P60" s="1492"/>
      <c r="Q60" s="1492"/>
    </row>
    <row r="61" spans="1:17">
      <c r="A61" s="1559" t="s">
        <v>840</v>
      </c>
      <c r="B61" s="1484"/>
      <c r="C61" s="1484"/>
      <c r="D61" s="1484"/>
      <c r="E61" s="1484"/>
      <c r="F61" s="1484"/>
      <c r="G61" s="1484"/>
      <c r="H61" s="1484"/>
      <c r="I61" s="1484"/>
      <c r="J61" s="1484"/>
      <c r="K61" s="1484"/>
      <c r="L61" s="1484"/>
      <c r="M61" s="1484"/>
      <c r="N61" s="1484"/>
      <c r="O61" s="1484"/>
      <c r="P61" s="1484"/>
      <c r="Q61" s="1484"/>
    </row>
    <row r="62" spans="1:17">
      <c r="A62" s="1485" t="s">
        <v>832</v>
      </c>
      <c r="B62" s="1486" t="s">
        <v>1017</v>
      </c>
      <c r="C62" s="1486" t="s">
        <v>1017</v>
      </c>
      <c r="D62" s="1486" t="s">
        <v>1017</v>
      </c>
      <c r="E62" s="1486" t="s">
        <v>1017</v>
      </c>
      <c r="F62" s="1486" t="s">
        <v>1017</v>
      </c>
      <c r="G62" s="1486" t="s">
        <v>1017</v>
      </c>
      <c r="H62" s="1486" t="s">
        <v>1017</v>
      </c>
      <c r="I62" s="1486" t="s">
        <v>1017</v>
      </c>
      <c r="J62" s="1486" t="s">
        <v>1017</v>
      </c>
      <c r="K62" s="1486" t="s">
        <v>1017</v>
      </c>
      <c r="L62" s="1486" t="s">
        <v>1017</v>
      </c>
      <c r="M62" s="1486"/>
      <c r="N62" s="1486"/>
      <c r="O62" s="1486"/>
      <c r="P62" s="1486"/>
      <c r="Q62" s="1486"/>
    </row>
    <row r="63" spans="1:17">
      <c r="A63" s="1485" t="s">
        <v>833</v>
      </c>
      <c r="B63" s="1486" t="s">
        <v>984</v>
      </c>
      <c r="C63" s="1486" t="s">
        <v>984</v>
      </c>
      <c r="D63" s="1486" t="s">
        <v>984</v>
      </c>
      <c r="E63" s="1486" t="s">
        <v>984</v>
      </c>
      <c r="F63" s="1486" t="s">
        <v>984</v>
      </c>
      <c r="G63" s="1486" t="s">
        <v>1018</v>
      </c>
      <c r="H63" s="1486" t="s">
        <v>984</v>
      </c>
      <c r="I63" s="1486" t="s">
        <v>984</v>
      </c>
      <c r="J63" s="1486" t="s">
        <v>1011</v>
      </c>
      <c r="K63" s="1486" t="s">
        <v>984</v>
      </c>
      <c r="L63" s="1486" t="s">
        <v>984</v>
      </c>
      <c r="M63" s="1486"/>
      <c r="N63" s="1486"/>
      <c r="O63" s="1486"/>
      <c r="P63" s="1486"/>
      <c r="Q63" s="1486"/>
    </row>
    <row r="64" spans="1:17">
      <c r="A64" s="1485" t="s">
        <v>834</v>
      </c>
      <c r="B64" s="1487">
        <v>100</v>
      </c>
      <c r="C64" s="1487">
        <v>100</v>
      </c>
      <c r="D64" s="1487">
        <v>100</v>
      </c>
      <c r="E64" s="1487">
        <v>100</v>
      </c>
      <c r="F64" s="1487">
        <v>100</v>
      </c>
      <c r="G64" s="1487">
        <v>100</v>
      </c>
      <c r="H64" s="1487">
        <v>100</v>
      </c>
      <c r="I64" s="1487">
        <v>100</v>
      </c>
      <c r="J64" s="1487">
        <v>100</v>
      </c>
      <c r="K64" s="1487">
        <v>100</v>
      </c>
      <c r="L64" s="1487">
        <v>100</v>
      </c>
      <c r="M64" s="1487"/>
      <c r="N64" s="1487"/>
      <c r="O64" s="1487"/>
      <c r="P64" s="1487"/>
      <c r="Q64" s="1487"/>
    </row>
    <row r="65" spans="1:17">
      <c r="A65" s="1485" t="s">
        <v>835</v>
      </c>
      <c r="B65" s="1486" t="s">
        <v>985</v>
      </c>
      <c r="C65" s="1486" t="s">
        <v>985</v>
      </c>
      <c r="D65" s="1486" t="s">
        <v>985</v>
      </c>
      <c r="E65" s="1486" t="s">
        <v>985</v>
      </c>
      <c r="F65" s="1486" t="s">
        <v>985</v>
      </c>
      <c r="G65" s="1486" t="s">
        <v>985</v>
      </c>
      <c r="H65" s="1486" t="s">
        <v>985</v>
      </c>
      <c r="I65" s="1486" t="s">
        <v>985</v>
      </c>
      <c r="J65" s="1486" t="s">
        <v>985</v>
      </c>
      <c r="K65" s="1486" t="s">
        <v>985</v>
      </c>
      <c r="L65" s="1486" t="s">
        <v>985</v>
      </c>
      <c r="M65" s="1486"/>
      <c r="N65" s="1486"/>
      <c r="O65" s="1486"/>
      <c r="P65" s="1486"/>
      <c r="Q65" s="1486"/>
    </row>
    <row r="66" spans="1:17">
      <c r="A66" s="1485" t="s">
        <v>836</v>
      </c>
      <c r="B66" s="1487">
        <v>150</v>
      </c>
      <c r="C66" s="1487">
        <v>150</v>
      </c>
      <c r="D66" s="1487">
        <v>150</v>
      </c>
      <c r="E66" s="1487">
        <v>150</v>
      </c>
      <c r="F66" s="1487">
        <v>150</v>
      </c>
      <c r="G66" s="1487">
        <v>130</v>
      </c>
      <c r="H66" s="1487">
        <v>150</v>
      </c>
      <c r="I66" s="1487">
        <v>150</v>
      </c>
      <c r="J66" s="1487">
        <v>120</v>
      </c>
      <c r="K66" s="1487">
        <v>150</v>
      </c>
      <c r="L66" s="1487">
        <v>150</v>
      </c>
      <c r="M66" s="1487"/>
      <c r="N66" s="1487"/>
      <c r="O66" s="1487"/>
      <c r="P66" s="1487"/>
      <c r="Q66" s="1487"/>
    </row>
    <row r="67" spans="1:17" ht="13" thickBot="1">
      <c r="A67" s="1488" t="s">
        <v>837</v>
      </c>
      <c r="B67" s="1489" t="s">
        <v>980</v>
      </c>
      <c r="C67" s="1489" t="s">
        <v>980</v>
      </c>
      <c r="D67" s="1489" t="s">
        <v>980</v>
      </c>
      <c r="E67" s="1489" t="s">
        <v>980</v>
      </c>
      <c r="F67" s="1489" t="s">
        <v>980</v>
      </c>
      <c r="G67" s="1489" t="s">
        <v>980</v>
      </c>
      <c r="H67" s="1489" t="s">
        <v>980</v>
      </c>
      <c r="I67" s="1489" t="s">
        <v>980</v>
      </c>
      <c r="J67" s="1489" t="s">
        <v>980</v>
      </c>
      <c r="K67" s="1489" t="s">
        <v>980</v>
      </c>
      <c r="L67" s="1489" t="s">
        <v>980</v>
      </c>
      <c r="M67" s="1489"/>
      <c r="N67" s="1489"/>
      <c r="O67" s="1489"/>
      <c r="P67" s="1489"/>
      <c r="Q67" s="1489"/>
    </row>
    <row r="68" spans="1:17">
      <c r="A68" s="1483" t="s">
        <v>820</v>
      </c>
      <c r="B68" s="1484"/>
      <c r="C68" s="1484"/>
      <c r="D68" s="1484"/>
      <c r="E68" s="1484"/>
      <c r="F68" s="1484"/>
      <c r="G68" s="1484"/>
      <c r="H68" s="1484"/>
      <c r="I68" s="1484"/>
      <c r="J68" s="1484"/>
      <c r="K68" s="1484"/>
      <c r="L68" s="1484"/>
      <c r="M68" s="1484"/>
      <c r="N68" s="1484"/>
      <c r="O68" s="1484"/>
      <c r="P68" s="1484"/>
      <c r="Q68" s="1484"/>
    </row>
    <row r="69" spans="1:17">
      <c r="A69" s="1485" t="s">
        <v>832</v>
      </c>
      <c r="B69" s="1486"/>
      <c r="C69" s="1486"/>
      <c r="D69" s="1486"/>
      <c r="E69" s="1486"/>
      <c r="F69" s="1486"/>
      <c r="G69" s="1486"/>
      <c r="H69" s="1486"/>
      <c r="I69" s="1486"/>
      <c r="J69" s="1486"/>
      <c r="K69" s="1486"/>
      <c r="L69" s="1486"/>
      <c r="M69" s="1486"/>
      <c r="N69" s="1486"/>
      <c r="O69" s="1486"/>
      <c r="P69" s="1486"/>
      <c r="Q69" s="1486"/>
    </row>
    <row r="70" spans="1:17">
      <c r="A70" s="1485" t="s">
        <v>833</v>
      </c>
      <c r="B70" s="1486"/>
      <c r="C70" s="1486"/>
      <c r="D70" s="1486"/>
      <c r="E70" s="1486"/>
      <c r="F70" s="1486"/>
      <c r="G70" s="1487"/>
      <c r="H70" s="1486"/>
      <c r="I70" s="1487"/>
      <c r="J70" s="1487"/>
      <c r="K70" s="1487"/>
      <c r="L70" s="1487"/>
      <c r="M70" s="1487"/>
      <c r="N70" s="1487"/>
      <c r="O70" s="1487"/>
      <c r="P70" s="1487"/>
      <c r="Q70" s="1487"/>
    </row>
    <row r="71" spans="1:17">
      <c r="A71" s="1485" t="s">
        <v>834</v>
      </c>
      <c r="B71" s="1487"/>
      <c r="C71" s="1487"/>
      <c r="D71" s="1487"/>
      <c r="E71" s="1487"/>
      <c r="F71" s="1487"/>
      <c r="G71" s="1487"/>
      <c r="H71" s="1487"/>
      <c r="I71" s="1487"/>
      <c r="J71" s="1487"/>
      <c r="K71" s="1487"/>
      <c r="L71" s="1487"/>
      <c r="M71" s="1487"/>
      <c r="N71" s="1487"/>
      <c r="O71" s="1487"/>
      <c r="P71" s="1487"/>
      <c r="Q71" s="1487"/>
    </row>
    <row r="72" spans="1:17">
      <c r="A72" s="1485" t="s">
        <v>835</v>
      </c>
      <c r="B72" s="1486"/>
      <c r="C72" s="1486"/>
      <c r="D72" s="1486"/>
      <c r="E72" s="1486"/>
      <c r="F72" s="1486"/>
      <c r="G72" s="1486"/>
      <c r="H72" s="1486"/>
      <c r="I72" s="1486"/>
      <c r="J72" s="1486"/>
      <c r="K72" s="1487"/>
      <c r="L72" s="1487"/>
      <c r="M72" s="1487"/>
      <c r="N72" s="1487"/>
      <c r="O72" s="1487"/>
      <c r="P72" s="1487"/>
      <c r="Q72" s="1487"/>
    </row>
    <row r="73" spans="1:17">
      <c r="A73" s="1485" t="s">
        <v>836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  <c r="L73" s="1487"/>
      <c r="M73" s="1487"/>
      <c r="N73" s="1487"/>
      <c r="O73" s="1487"/>
      <c r="P73" s="1487"/>
      <c r="Q73" s="1487"/>
    </row>
    <row r="74" spans="1:17" ht="13" thickBot="1">
      <c r="A74" s="1488" t="s">
        <v>837</v>
      </c>
      <c r="B74" s="1489"/>
      <c r="C74" s="1489"/>
      <c r="D74" s="1489"/>
      <c r="E74" s="1492"/>
      <c r="F74" s="1489"/>
      <c r="G74" s="1492"/>
      <c r="H74" s="1489"/>
      <c r="I74" s="1489"/>
      <c r="J74" s="1489"/>
      <c r="K74" s="1492"/>
      <c r="L74" s="1492"/>
      <c r="M74" s="1492"/>
      <c r="N74" s="1492"/>
      <c r="O74" s="1492"/>
      <c r="P74" s="1492"/>
      <c r="Q74" s="1492"/>
    </row>
    <row r="75" spans="1:17">
      <c r="A75" s="1559" t="s">
        <v>841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  <c r="L75" s="1484"/>
      <c r="M75" s="1484"/>
      <c r="N75" s="1484"/>
      <c r="O75" s="1484"/>
      <c r="P75" s="1484"/>
      <c r="Q75" s="1484"/>
    </row>
    <row r="76" spans="1:17">
      <c r="A76" s="1485" t="s">
        <v>832</v>
      </c>
      <c r="B76" s="1486">
        <v>10</v>
      </c>
      <c r="C76" s="1486">
        <v>10</v>
      </c>
      <c r="D76" s="1486">
        <v>10</v>
      </c>
      <c r="E76" s="1486">
        <v>10</v>
      </c>
      <c r="F76" s="1486">
        <v>10</v>
      </c>
      <c r="G76" s="1486">
        <v>10</v>
      </c>
      <c r="H76" s="1486">
        <v>10</v>
      </c>
      <c r="I76" s="1486">
        <v>10</v>
      </c>
      <c r="J76" s="1486">
        <v>10</v>
      </c>
      <c r="K76" s="1486">
        <v>10</v>
      </c>
      <c r="L76" s="1486">
        <v>10</v>
      </c>
      <c r="M76" s="1486"/>
      <c r="N76" s="1486"/>
      <c r="O76" s="1486"/>
      <c r="P76" s="1486"/>
      <c r="Q76" s="1486"/>
    </row>
    <row r="77" spans="1:17">
      <c r="A77" s="1485" t="s">
        <v>833</v>
      </c>
      <c r="B77" s="1486" t="s">
        <v>977</v>
      </c>
      <c r="C77" s="1486" t="s">
        <v>977</v>
      </c>
      <c r="D77" s="1486" t="s">
        <v>977</v>
      </c>
      <c r="E77" s="1486" t="s">
        <v>977</v>
      </c>
      <c r="F77" s="1486" t="s">
        <v>977</v>
      </c>
      <c r="G77" s="1486" t="s">
        <v>1009</v>
      </c>
      <c r="H77" s="1486" t="s">
        <v>977</v>
      </c>
      <c r="I77" s="1486" t="s">
        <v>977</v>
      </c>
      <c r="J77" s="1486" t="s">
        <v>1011</v>
      </c>
      <c r="K77" s="1486" t="s">
        <v>977</v>
      </c>
      <c r="L77" s="1486" t="s">
        <v>977</v>
      </c>
      <c r="M77" s="1486"/>
      <c r="N77" s="1486"/>
      <c r="O77" s="1486"/>
      <c r="P77" s="1486"/>
      <c r="Q77" s="1486"/>
    </row>
    <row r="78" spans="1:17">
      <c r="A78" s="1485" t="s">
        <v>834</v>
      </c>
      <c r="B78" s="1487">
        <v>110</v>
      </c>
      <c r="C78" s="1487">
        <v>110</v>
      </c>
      <c r="D78" s="1487">
        <v>110</v>
      </c>
      <c r="E78" s="1487">
        <v>110</v>
      </c>
      <c r="F78" s="1487">
        <v>110</v>
      </c>
      <c r="G78" s="1487">
        <v>110</v>
      </c>
      <c r="H78" s="1487">
        <v>110</v>
      </c>
      <c r="I78" s="1487">
        <v>110</v>
      </c>
      <c r="J78" s="1487">
        <v>110</v>
      </c>
      <c r="K78" s="1487">
        <v>110</v>
      </c>
      <c r="L78" s="1487">
        <v>110</v>
      </c>
      <c r="M78" s="1487"/>
      <c r="N78" s="1487"/>
      <c r="O78" s="1487"/>
      <c r="P78" s="1487"/>
      <c r="Q78" s="1487"/>
    </row>
    <row r="79" spans="1:17">
      <c r="A79" s="1485" t="s">
        <v>835</v>
      </c>
      <c r="B79" s="1486" t="s">
        <v>986</v>
      </c>
      <c r="C79" s="1486" t="s">
        <v>986</v>
      </c>
      <c r="D79" s="1486" t="s">
        <v>986</v>
      </c>
      <c r="E79" s="1486" t="s">
        <v>986</v>
      </c>
      <c r="F79" s="1486" t="s">
        <v>986</v>
      </c>
      <c r="G79" s="1486" t="s">
        <v>986</v>
      </c>
      <c r="H79" s="1486" t="s">
        <v>986</v>
      </c>
      <c r="I79" s="1486" t="s">
        <v>986</v>
      </c>
      <c r="J79" s="1486" t="s">
        <v>986</v>
      </c>
      <c r="K79" s="1486" t="s">
        <v>986</v>
      </c>
      <c r="L79" s="1486" t="s">
        <v>986</v>
      </c>
      <c r="M79" s="1487"/>
      <c r="N79" s="1487"/>
      <c r="O79" s="1487"/>
      <c r="P79" s="1487"/>
      <c r="Q79" s="1487"/>
    </row>
    <row r="80" spans="1:17">
      <c r="A80" s="1485" t="s">
        <v>836</v>
      </c>
      <c r="B80" s="1487">
        <v>130</v>
      </c>
      <c r="C80" s="1487">
        <v>130</v>
      </c>
      <c r="D80" s="1487">
        <v>130</v>
      </c>
      <c r="E80" s="1487">
        <v>130</v>
      </c>
      <c r="F80" s="1487">
        <v>130</v>
      </c>
      <c r="G80" s="1487">
        <v>120</v>
      </c>
      <c r="H80" s="1487">
        <v>130</v>
      </c>
      <c r="I80" s="1487">
        <v>130</v>
      </c>
      <c r="J80" s="1487">
        <v>120</v>
      </c>
      <c r="K80" s="1487">
        <v>130</v>
      </c>
      <c r="L80" s="1487">
        <v>130</v>
      </c>
      <c r="M80" s="1487"/>
      <c r="N80" s="1487"/>
      <c r="O80" s="1487"/>
      <c r="P80" s="1487"/>
      <c r="Q80" s="1487"/>
    </row>
    <row r="81" spans="1:17" ht="13" thickBot="1">
      <c r="A81" s="1488" t="s">
        <v>837</v>
      </c>
      <c r="B81" s="1489" t="s">
        <v>986</v>
      </c>
      <c r="C81" s="1489" t="s">
        <v>986</v>
      </c>
      <c r="D81" s="1489" t="s">
        <v>986</v>
      </c>
      <c r="E81" s="1489" t="s">
        <v>986</v>
      </c>
      <c r="F81" s="1489" t="s">
        <v>986</v>
      </c>
      <c r="G81" s="1489" t="s">
        <v>986</v>
      </c>
      <c r="H81" s="1489" t="s">
        <v>986</v>
      </c>
      <c r="I81" s="1489" t="s">
        <v>986</v>
      </c>
      <c r="J81" s="1489" t="s">
        <v>986</v>
      </c>
      <c r="K81" s="1489" t="s">
        <v>986</v>
      </c>
      <c r="L81" s="1489" t="s">
        <v>986</v>
      </c>
      <c r="M81" s="1492"/>
      <c r="N81" s="1492"/>
      <c r="O81" s="1492"/>
      <c r="P81" s="1492"/>
      <c r="Q81" s="1492"/>
    </row>
    <row r="82" spans="1:17">
      <c r="A82" s="1559" t="s">
        <v>336</v>
      </c>
      <c r="B82" s="1484"/>
      <c r="C82" s="1484"/>
      <c r="D82" s="1484"/>
      <c r="E82" s="1484"/>
      <c r="F82" s="1484"/>
      <c r="G82" s="1484"/>
      <c r="H82" s="1484"/>
      <c r="I82" s="1484"/>
      <c r="J82" s="1484"/>
      <c r="K82" s="1484"/>
      <c r="L82" s="1484"/>
      <c r="M82" s="1484"/>
      <c r="N82" s="1484"/>
      <c r="O82" s="1484"/>
      <c r="P82" s="1484"/>
      <c r="Q82" s="1484"/>
    </row>
    <row r="83" spans="1:17">
      <c r="A83" s="1485" t="s">
        <v>832</v>
      </c>
      <c r="B83" s="1486" t="s">
        <v>987</v>
      </c>
      <c r="C83" s="1486" t="s">
        <v>987</v>
      </c>
      <c r="D83" s="1486" t="s">
        <v>987</v>
      </c>
      <c r="E83" s="1486" t="s">
        <v>987</v>
      </c>
      <c r="F83" s="1486" t="s">
        <v>987</v>
      </c>
      <c r="G83" s="1486" t="s">
        <v>987</v>
      </c>
      <c r="H83" s="1486" t="s">
        <v>987</v>
      </c>
      <c r="I83" s="1486" t="s">
        <v>987</v>
      </c>
      <c r="J83" s="1486" t="s">
        <v>987</v>
      </c>
      <c r="K83" s="1486" t="s">
        <v>987</v>
      </c>
      <c r="L83" s="1486" t="s">
        <v>987</v>
      </c>
      <c r="M83" s="1486"/>
      <c r="N83" s="1486"/>
      <c r="O83" s="1486"/>
      <c r="P83" s="1486"/>
      <c r="Q83" s="1486"/>
    </row>
    <row r="84" spans="1:17">
      <c r="A84" s="1485" t="s">
        <v>833</v>
      </c>
      <c r="B84" s="1486" t="s">
        <v>977</v>
      </c>
      <c r="C84" s="1486" t="s">
        <v>977</v>
      </c>
      <c r="D84" s="1486" t="s">
        <v>977</v>
      </c>
      <c r="E84" s="1486" t="s">
        <v>977</v>
      </c>
      <c r="F84" s="1486" t="s">
        <v>977</v>
      </c>
      <c r="G84" s="1486" t="s">
        <v>1019</v>
      </c>
      <c r="H84" s="1486" t="s">
        <v>977</v>
      </c>
      <c r="I84" s="1486" t="s">
        <v>977</v>
      </c>
      <c r="J84" s="1486" t="s">
        <v>1011</v>
      </c>
      <c r="K84" s="1486" t="s">
        <v>977</v>
      </c>
      <c r="L84" s="1486" t="s">
        <v>977</v>
      </c>
      <c r="M84" s="1486"/>
      <c r="N84" s="1486"/>
      <c r="O84" s="1486"/>
      <c r="P84" s="1486"/>
      <c r="Q84" s="1486"/>
    </row>
    <row r="85" spans="1:17">
      <c r="A85" s="1485" t="s">
        <v>834</v>
      </c>
      <c r="B85" s="1487">
        <v>43</v>
      </c>
      <c r="C85" s="1487">
        <v>43</v>
      </c>
      <c r="D85" s="1487">
        <v>43</v>
      </c>
      <c r="E85" s="1487">
        <v>43</v>
      </c>
      <c r="F85" s="1487">
        <v>43</v>
      </c>
      <c r="G85" s="1487">
        <v>43</v>
      </c>
      <c r="H85" s="1487">
        <v>43</v>
      </c>
      <c r="I85" s="1487">
        <v>43</v>
      </c>
      <c r="J85" s="1487">
        <v>43</v>
      </c>
      <c r="K85" s="1487">
        <v>43</v>
      </c>
      <c r="L85" s="1487">
        <v>43</v>
      </c>
      <c r="M85" s="1487"/>
      <c r="N85" s="1487"/>
      <c r="O85" s="1487"/>
      <c r="P85" s="1487"/>
      <c r="Q85" s="1487"/>
    </row>
    <row r="86" spans="1:17">
      <c r="A86" s="1485" t="s">
        <v>835</v>
      </c>
      <c r="B86" s="1486" t="s">
        <v>986</v>
      </c>
      <c r="C86" s="1486" t="s">
        <v>986</v>
      </c>
      <c r="D86" s="1486" t="s">
        <v>986</v>
      </c>
      <c r="E86" s="1486" t="s">
        <v>986</v>
      </c>
      <c r="F86" s="1486" t="s">
        <v>986</v>
      </c>
      <c r="G86" s="1486" t="s">
        <v>986</v>
      </c>
      <c r="H86" s="1486" t="s">
        <v>986</v>
      </c>
      <c r="I86" s="1486" t="s">
        <v>986</v>
      </c>
      <c r="J86" s="1486" t="s">
        <v>986</v>
      </c>
      <c r="K86" s="1486" t="s">
        <v>986</v>
      </c>
      <c r="L86" s="1486" t="s">
        <v>986</v>
      </c>
      <c r="M86" s="1486"/>
      <c r="N86" s="1486"/>
      <c r="O86" s="1486"/>
      <c r="P86" s="1486"/>
      <c r="Q86" s="1486"/>
    </row>
    <row r="87" spans="1:17">
      <c r="A87" s="1485" t="s">
        <v>836</v>
      </c>
      <c r="B87" s="1487">
        <v>55</v>
      </c>
      <c r="C87" s="1487">
        <v>55</v>
      </c>
      <c r="D87" s="1487">
        <v>55</v>
      </c>
      <c r="E87" s="1487">
        <v>55</v>
      </c>
      <c r="F87" s="1487">
        <v>55</v>
      </c>
      <c r="G87" s="1487">
        <v>55</v>
      </c>
      <c r="H87" s="1487">
        <v>55</v>
      </c>
      <c r="I87" s="1487">
        <v>55</v>
      </c>
      <c r="J87" s="1487">
        <v>55</v>
      </c>
      <c r="K87" s="1487">
        <v>55</v>
      </c>
      <c r="L87" s="1487">
        <v>55</v>
      </c>
      <c r="M87" s="1487"/>
      <c r="N87" s="1487"/>
      <c r="O87" s="1487"/>
      <c r="P87" s="1487"/>
      <c r="Q87" s="1487"/>
    </row>
    <row r="88" spans="1:17" ht="13" thickBot="1">
      <c r="A88" s="1488" t="s">
        <v>837</v>
      </c>
      <c r="B88" s="1489" t="s">
        <v>986</v>
      </c>
      <c r="C88" s="1489" t="s">
        <v>986</v>
      </c>
      <c r="D88" s="1489" t="s">
        <v>986</v>
      </c>
      <c r="E88" s="1489" t="s">
        <v>986</v>
      </c>
      <c r="F88" s="1489" t="s">
        <v>986</v>
      </c>
      <c r="G88" s="1489" t="s">
        <v>986</v>
      </c>
      <c r="H88" s="1489" t="s">
        <v>986</v>
      </c>
      <c r="I88" s="1489" t="s">
        <v>986</v>
      </c>
      <c r="J88" s="1489" t="s">
        <v>986</v>
      </c>
      <c r="K88" s="1489" t="s">
        <v>986</v>
      </c>
      <c r="L88" s="1489" t="s">
        <v>986</v>
      </c>
      <c r="M88" s="1489"/>
      <c r="N88" s="1489"/>
      <c r="O88" s="1489"/>
      <c r="P88" s="1489"/>
      <c r="Q88" s="1489"/>
    </row>
    <row r="89" spans="1:17">
      <c r="A89" s="1483" t="s">
        <v>842</v>
      </c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  <c r="L89" s="1484"/>
      <c r="M89" s="1484"/>
      <c r="N89" s="1484"/>
      <c r="O89" s="1484"/>
      <c r="P89" s="1484"/>
      <c r="Q89" s="1484"/>
    </row>
    <row r="90" spans="1:17">
      <c r="A90" s="1485" t="s">
        <v>832</v>
      </c>
      <c r="B90" s="1486"/>
      <c r="C90" s="1487"/>
      <c r="D90" s="1487"/>
      <c r="E90" s="1486"/>
      <c r="F90" s="1487"/>
      <c r="G90" s="1487"/>
      <c r="H90" s="1487"/>
      <c r="I90" s="1487"/>
      <c r="J90" s="1487"/>
      <c r="K90" s="1487"/>
      <c r="L90" s="1487"/>
      <c r="M90" s="1487"/>
      <c r="N90" s="1487"/>
      <c r="O90" s="1487"/>
      <c r="P90" s="1487"/>
      <c r="Q90" s="1487"/>
    </row>
    <row r="91" spans="1:17">
      <c r="A91" s="1485" t="s">
        <v>833</v>
      </c>
      <c r="B91" s="1486"/>
      <c r="C91" s="1487"/>
      <c r="D91" s="1487"/>
      <c r="E91" s="1486"/>
      <c r="F91" s="1487"/>
      <c r="G91" s="1487"/>
      <c r="H91" s="1487"/>
      <c r="I91" s="1487"/>
      <c r="J91" s="1487"/>
      <c r="K91" s="1487"/>
      <c r="L91" s="1487"/>
      <c r="M91" s="1487"/>
      <c r="N91" s="1487"/>
      <c r="O91" s="1487"/>
      <c r="P91" s="1487"/>
      <c r="Q91" s="1487"/>
    </row>
    <row r="92" spans="1:17">
      <c r="A92" s="1485" t="s">
        <v>834</v>
      </c>
      <c r="B92" s="1487"/>
      <c r="C92" s="1487"/>
      <c r="D92" s="1487"/>
      <c r="E92" s="1487"/>
      <c r="F92" s="1487"/>
      <c r="G92" s="1487"/>
      <c r="H92" s="1487"/>
      <c r="I92" s="1487"/>
      <c r="J92" s="1487"/>
      <c r="K92" s="1487"/>
      <c r="L92" s="1487"/>
      <c r="M92" s="1487"/>
      <c r="N92" s="1487"/>
      <c r="O92" s="1487"/>
      <c r="P92" s="1487"/>
      <c r="Q92" s="1487"/>
    </row>
    <row r="93" spans="1:17">
      <c r="A93" s="1485" t="s">
        <v>835</v>
      </c>
      <c r="B93" s="1486"/>
      <c r="C93" s="1486"/>
      <c r="D93" s="1486"/>
      <c r="E93" s="1486"/>
      <c r="F93" s="1486"/>
      <c r="G93" s="1486"/>
      <c r="H93" s="1486"/>
      <c r="I93" s="1486"/>
      <c r="J93" s="1487"/>
      <c r="K93" s="1487"/>
      <c r="L93" s="1487"/>
      <c r="M93" s="1487"/>
      <c r="N93" s="1487"/>
      <c r="O93" s="1487"/>
      <c r="P93" s="1487"/>
      <c r="Q93" s="1487"/>
    </row>
    <row r="94" spans="1:17">
      <c r="A94" s="1485" t="s">
        <v>836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  <c r="L94" s="1487"/>
      <c r="M94" s="1487"/>
      <c r="N94" s="1487"/>
      <c r="O94" s="1487"/>
      <c r="P94" s="1487"/>
      <c r="Q94" s="1487"/>
    </row>
    <row r="95" spans="1:17" ht="13" thickBot="1">
      <c r="A95" s="1488" t="s">
        <v>837</v>
      </c>
      <c r="B95" s="1489"/>
      <c r="C95" s="1492"/>
      <c r="D95" s="1492"/>
      <c r="E95" s="1492"/>
      <c r="F95" s="1492"/>
      <c r="G95" s="1492"/>
      <c r="H95" s="1492"/>
      <c r="I95" s="1492"/>
      <c r="J95" s="1492"/>
      <c r="K95" s="1492"/>
      <c r="L95" s="1492"/>
      <c r="M95" s="1492"/>
      <c r="N95" s="1492"/>
      <c r="O95" s="1492"/>
      <c r="P95" s="1492"/>
      <c r="Q95" s="1492"/>
    </row>
    <row r="96" spans="1:17">
      <c r="A96" s="1483" t="s">
        <v>843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  <c r="L96" s="1484"/>
      <c r="M96" s="1484"/>
      <c r="N96" s="1484"/>
      <c r="O96" s="1484"/>
      <c r="P96" s="1484"/>
      <c r="Q96" s="1484"/>
    </row>
    <row r="97" spans="1:17">
      <c r="A97" s="1485" t="s">
        <v>832</v>
      </c>
      <c r="B97" s="1486"/>
      <c r="C97" s="1486"/>
      <c r="D97" s="1486"/>
      <c r="E97" s="1486"/>
      <c r="F97" s="1486"/>
      <c r="G97" s="1486"/>
      <c r="H97" s="1486"/>
      <c r="I97" s="1486"/>
      <c r="J97" s="1486"/>
      <c r="K97" s="1486"/>
      <c r="L97" s="1486"/>
      <c r="M97" s="1486"/>
      <c r="N97" s="1486"/>
      <c r="O97" s="1486"/>
      <c r="P97" s="1486"/>
      <c r="Q97" s="1486"/>
    </row>
    <row r="98" spans="1:17">
      <c r="A98" s="1485" t="s">
        <v>833</v>
      </c>
      <c r="B98" s="1486"/>
      <c r="C98" s="1487"/>
      <c r="D98" s="1487"/>
      <c r="E98" s="1486"/>
      <c r="F98" s="1487"/>
      <c r="G98" s="1487"/>
      <c r="H98" s="1487"/>
      <c r="I98" s="1486"/>
      <c r="J98" s="1486"/>
      <c r="K98" s="1486"/>
      <c r="L98" s="1486"/>
      <c r="M98" s="1486"/>
      <c r="N98" s="1486"/>
      <c r="O98" s="1486"/>
      <c r="P98" s="1486"/>
      <c r="Q98" s="1486"/>
    </row>
    <row r="99" spans="1:17">
      <c r="A99" s="1485" t="s">
        <v>834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  <c r="L99" s="1487"/>
      <c r="M99" s="1487"/>
      <c r="N99" s="1487"/>
      <c r="O99" s="1487"/>
      <c r="P99" s="1487"/>
      <c r="Q99" s="1487"/>
    </row>
    <row r="100" spans="1:17">
      <c r="A100" s="1485" t="s">
        <v>835</v>
      </c>
      <c r="B100" s="1486"/>
      <c r="C100" s="1486"/>
      <c r="D100" s="1486"/>
      <c r="E100" s="1486"/>
      <c r="F100" s="1486"/>
      <c r="G100" s="1486"/>
      <c r="H100" s="1486"/>
      <c r="I100" s="1486"/>
      <c r="J100" s="1486"/>
      <c r="K100" s="1486"/>
      <c r="L100" s="1486"/>
      <c r="M100" s="1486"/>
      <c r="N100" s="1486"/>
      <c r="O100" s="1486"/>
      <c r="P100" s="1486"/>
      <c r="Q100" s="1486"/>
    </row>
    <row r="101" spans="1:17">
      <c r="A101" s="1485" t="s">
        <v>836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  <c r="L101" s="1487"/>
      <c r="M101" s="1487"/>
      <c r="N101" s="1487"/>
      <c r="O101" s="1487"/>
      <c r="P101" s="1487"/>
      <c r="Q101" s="1487"/>
    </row>
    <row r="102" spans="1:17" ht="13" thickBot="1">
      <c r="A102" s="1488" t="s">
        <v>837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  <c r="L102" s="1489"/>
      <c r="M102" s="1489"/>
      <c r="N102" s="1489"/>
      <c r="O102" s="1489"/>
      <c r="P102" s="1489"/>
      <c r="Q102" s="1489"/>
    </row>
    <row r="103" spans="1:17">
      <c r="A103" s="1483" t="s">
        <v>845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</row>
    <row r="104" spans="1:17">
      <c r="A104" s="1485" t="s">
        <v>832</v>
      </c>
      <c r="B104" s="1486"/>
      <c r="C104" s="1486"/>
      <c r="D104" s="1486"/>
      <c r="E104" s="1486"/>
      <c r="F104" s="1486"/>
      <c r="G104" s="1486"/>
      <c r="H104" s="1486"/>
      <c r="I104" s="1486"/>
      <c r="J104" s="1486"/>
      <c r="K104" s="1486"/>
      <c r="L104" s="1486"/>
      <c r="M104" s="1486"/>
      <c r="N104" s="1486"/>
      <c r="O104" s="1486"/>
      <c r="P104" s="1486"/>
      <c r="Q104" s="1486"/>
    </row>
    <row r="105" spans="1:17">
      <c r="A105" s="1485" t="s">
        <v>833</v>
      </c>
      <c r="B105" s="1486"/>
      <c r="C105" s="1486"/>
      <c r="D105" s="1486"/>
      <c r="E105" s="1487"/>
      <c r="F105" s="1486"/>
      <c r="G105" s="1486"/>
      <c r="H105" s="1486"/>
      <c r="I105" s="1486"/>
      <c r="J105" s="1486"/>
      <c r="K105" s="1486"/>
      <c r="L105" s="1486"/>
      <c r="M105" s="1486"/>
      <c r="N105" s="1486"/>
      <c r="O105" s="1486"/>
      <c r="P105" s="1486"/>
      <c r="Q105" s="1486"/>
    </row>
    <row r="106" spans="1:17">
      <c r="A106" s="1485" t="s">
        <v>834</v>
      </c>
      <c r="B106" s="1486"/>
      <c r="C106" s="1487"/>
      <c r="D106" s="1487"/>
      <c r="E106" s="1486"/>
      <c r="F106" s="1487"/>
      <c r="G106" s="1487"/>
      <c r="H106" s="1487"/>
      <c r="I106" s="1487"/>
      <c r="J106" s="1487"/>
      <c r="K106" s="1487"/>
      <c r="L106" s="1487"/>
      <c r="M106" s="1487"/>
      <c r="N106" s="1487"/>
      <c r="O106" s="1487"/>
      <c r="P106" s="1487"/>
      <c r="Q106" s="1487"/>
    </row>
    <row r="107" spans="1:17">
      <c r="A107" s="1485" t="s">
        <v>835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  <c r="L107" s="1486"/>
      <c r="M107" s="1486"/>
      <c r="N107" s="1486"/>
      <c r="O107" s="1486"/>
      <c r="P107" s="1486"/>
      <c r="Q107" s="1486"/>
    </row>
    <row r="108" spans="1:17">
      <c r="A108" s="1485" t="s">
        <v>836</v>
      </c>
      <c r="B108" s="1487"/>
      <c r="C108" s="1487"/>
      <c r="D108" s="1487"/>
      <c r="E108" s="1486"/>
      <c r="F108" s="1487"/>
      <c r="G108" s="1487"/>
      <c r="H108" s="1487"/>
      <c r="I108" s="1487"/>
      <c r="J108" s="1487"/>
      <c r="K108" s="1487"/>
      <c r="L108" s="1487"/>
      <c r="M108" s="1487"/>
      <c r="N108" s="1487"/>
      <c r="O108" s="1487"/>
      <c r="P108" s="1487"/>
      <c r="Q108" s="1487"/>
    </row>
    <row r="109" spans="1:17" ht="13" thickBot="1">
      <c r="A109" s="1488" t="s">
        <v>837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  <c r="L109" s="1489"/>
      <c r="M109" s="1489"/>
      <c r="N109" s="1489"/>
      <c r="O109" s="1489"/>
      <c r="P109" s="1489"/>
      <c r="Q109" s="1489"/>
    </row>
    <row r="110" spans="1:17">
      <c r="A110" s="1559" t="s">
        <v>342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  <c r="L110" s="1484"/>
      <c r="M110" s="1484"/>
      <c r="N110" s="1484"/>
      <c r="O110" s="1484"/>
      <c r="P110" s="1484"/>
      <c r="Q110" s="1484"/>
    </row>
    <row r="111" spans="1:17">
      <c r="A111" s="1485" t="s">
        <v>832</v>
      </c>
      <c r="B111" s="1486" t="s">
        <v>989</v>
      </c>
      <c r="C111" s="1486" t="s">
        <v>989</v>
      </c>
      <c r="D111" s="1486" t="s">
        <v>989</v>
      </c>
      <c r="E111" s="1486" t="s">
        <v>989</v>
      </c>
      <c r="F111" s="1486" t="s">
        <v>989</v>
      </c>
      <c r="G111" s="1486" t="s">
        <v>989</v>
      </c>
      <c r="H111" s="1486" t="s">
        <v>989</v>
      </c>
      <c r="I111" s="1486" t="s">
        <v>989</v>
      </c>
      <c r="J111" s="1486" t="s">
        <v>989</v>
      </c>
      <c r="K111" s="1486" t="s">
        <v>989</v>
      </c>
      <c r="L111" s="1486" t="s">
        <v>989</v>
      </c>
      <c r="M111" s="1487"/>
      <c r="N111" s="1487"/>
      <c r="O111" s="1487"/>
      <c r="P111" s="1487"/>
      <c r="Q111" s="1487"/>
    </row>
    <row r="112" spans="1:17">
      <c r="A112" s="1485" t="s">
        <v>833</v>
      </c>
      <c r="B112" s="1486" t="s">
        <v>990</v>
      </c>
      <c r="C112" s="1486" t="s">
        <v>990</v>
      </c>
      <c r="D112" s="1486" t="s">
        <v>990</v>
      </c>
      <c r="E112" s="1486" t="s">
        <v>990</v>
      </c>
      <c r="F112" s="1486" t="s">
        <v>990</v>
      </c>
      <c r="G112" s="1486" t="s">
        <v>990</v>
      </c>
      <c r="H112" s="1486" t="s">
        <v>990</v>
      </c>
      <c r="I112" s="1486" t="s">
        <v>990</v>
      </c>
      <c r="J112" s="1486" t="s">
        <v>990</v>
      </c>
      <c r="K112" s="1486" t="s">
        <v>990</v>
      </c>
      <c r="L112" s="1486" t="s">
        <v>990</v>
      </c>
      <c r="M112" s="1487"/>
      <c r="N112" s="1487"/>
      <c r="O112" s="1487"/>
      <c r="P112" s="1487"/>
      <c r="Q112" s="1487"/>
    </row>
    <row r="113" spans="1:17">
      <c r="A113" s="1485" t="s">
        <v>834</v>
      </c>
      <c r="B113" s="1487">
        <v>500</v>
      </c>
      <c r="C113" s="1487">
        <v>500</v>
      </c>
      <c r="D113" s="1487">
        <v>500</v>
      </c>
      <c r="E113" s="1487">
        <v>500</v>
      </c>
      <c r="F113" s="1487">
        <v>500</v>
      </c>
      <c r="G113" s="1487">
        <v>500</v>
      </c>
      <c r="H113" s="1487">
        <v>500</v>
      </c>
      <c r="I113" s="1487">
        <v>500</v>
      </c>
      <c r="J113" s="1487">
        <v>500</v>
      </c>
      <c r="K113" s="1487">
        <v>500</v>
      </c>
      <c r="L113" s="1487">
        <v>500</v>
      </c>
      <c r="M113" s="1487"/>
      <c r="N113" s="1487"/>
      <c r="O113" s="1487"/>
      <c r="P113" s="1487"/>
      <c r="Q113" s="1487"/>
    </row>
    <row r="114" spans="1:17">
      <c r="A114" s="1485" t="s">
        <v>835</v>
      </c>
      <c r="B114" s="1486" t="s">
        <v>986</v>
      </c>
      <c r="C114" s="1486" t="s">
        <v>986</v>
      </c>
      <c r="D114" s="1486" t="s">
        <v>986</v>
      </c>
      <c r="E114" s="1486" t="s">
        <v>986</v>
      </c>
      <c r="F114" s="1486" t="s">
        <v>986</v>
      </c>
      <c r="G114" s="1486" t="s">
        <v>986</v>
      </c>
      <c r="H114" s="1486" t="s">
        <v>986</v>
      </c>
      <c r="I114" s="1486" t="s">
        <v>986</v>
      </c>
      <c r="J114" s="1486" t="s">
        <v>986</v>
      </c>
      <c r="K114" s="1486" t="s">
        <v>986</v>
      </c>
      <c r="L114" s="1486" t="s">
        <v>986</v>
      </c>
      <c r="M114" s="1487"/>
      <c r="N114" s="1487"/>
      <c r="O114" s="1487"/>
      <c r="P114" s="1487"/>
      <c r="Q114" s="1487"/>
    </row>
    <row r="115" spans="1:17">
      <c r="A115" s="1485" t="s">
        <v>836</v>
      </c>
      <c r="B115" s="1487">
        <v>700</v>
      </c>
      <c r="C115" s="1487">
        <v>700</v>
      </c>
      <c r="D115" s="1487">
        <v>700</v>
      </c>
      <c r="E115" s="1487">
        <v>700</v>
      </c>
      <c r="F115" s="1487">
        <v>700</v>
      </c>
      <c r="G115" s="1487">
        <v>700</v>
      </c>
      <c r="H115" s="1487">
        <v>700</v>
      </c>
      <c r="I115" s="1487">
        <v>700</v>
      </c>
      <c r="J115" s="1487">
        <v>700</v>
      </c>
      <c r="K115" s="1487">
        <v>700</v>
      </c>
      <c r="L115" s="1487">
        <v>700</v>
      </c>
      <c r="M115" s="1487"/>
      <c r="N115" s="1487"/>
      <c r="O115" s="1487"/>
      <c r="P115" s="1487"/>
      <c r="Q115" s="1487"/>
    </row>
    <row r="116" spans="1:17" ht="13" thickBot="1">
      <c r="A116" s="1488" t="s">
        <v>837</v>
      </c>
      <c r="B116" s="1489" t="s">
        <v>986</v>
      </c>
      <c r="C116" s="1489" t="s">
        <v>986</v>
      </c>
      <c r="D116" s="1489" t="s">
        <v>986</v>
      </c>
      <c r="E116" s="1489" t="s">
        <v>986</v>
      </c>
      <c r="F116" s="1489" t="s">
        <v>986</v>
      </c>
      <c r="G116" s="1489" t="s">
        <v>986</v>
      </c>
      <c r="H116" s="1489" t="s">
        <v>986</v>
      </c>
      <c r="I116" s="1489" t="s">
        <v>986</v>
      </c>
      <c r="J116" s="1489" t="s">
        <v>986</v>
      </c>
      <c r="K116" s="1489" t="s">
        <v>986</v>
      </c>
      <c r="L116" s="1489" t="s">
        <v>986</v>
      </c>
      <c r="M116" s="1492"/>
      <c r="N116" s="1492"/>
      <c r="O116" s="1492"/>
      <c r="P116" s="1492"/>
      <c r="Q116" s="1492"/>
    </row>
    <row r="117" spans="1:17">
      <c r="A117" s="1559" t="s">
        <v>846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  <c r="L117" s="1484"/>
      <c r="M117" s="1484"/>
      <c r="N117" s="1484"/>
      <c r="O117" s="1484"/>
      <c r="P117" s="1484"/>
      <c r="Q117" s="1484"/>
    </row>
    <row r="118" spans="1:17">
      <c r="A118" s="1485" t="s">
        <v>832</v>
      </c>
      <c r="B118" s="1486">
        <v>5</v>
      </c>
      <c r="C118" s="1486">
        <v>5</v>
      </c>
      <c r="D118" s="1486">
        <v>5</v>
      </c>
      <c r="E118" s="1486">
        <v>5</v>
      </c>
      <c r="F118" s="1486">
        <v>5</v>
      </c>
      <c r="G118" s="1486">
        <v>5</v>
      </c>
      <c r="H118" s="1486">
        <v>5</v>
      </c>
      <c r="I118" s="1486">
        <v>5</v>
      </c>
      <c r="J118" s="1486">
        <v>5</v>
      </c>
      <c r="K118" s="1486">
        <v>5</v>
      </c>
      <c r="L118" s="1486">
        <v>5</v>
      </c>
      <c r="M118" s="1486"/>
      <c r="N118" s="1486"/>
      <c r="O118" s="1486"/>
      <c r="P118" s="1486"/>
      <c r="Q118" s="1486"/>
    </row>
    <row r="119" spans="1:17">
      <c r="A119" s="1485" t="s">
        <v>833</v>
      </c>
      <c r="B119" s="1486" t="s">
        <v>991</v>
      </c>
      <c r="C119" s="1486" t="s">
        <v>991</v>
      </c>
      <c r="D119" s="1486" t="s">
        <v>991</v>
      </c>
      <c r="E119" s="1486" t="s">
        <v>991</v>
      </c>
      <c r="F119" s="1486" t="s">
        <v>991</v>
      </c>
      <c r="G119" s="1486" t="s">
        <v>1019</v>
      </c>
      <c r="H119" s="1486" t="s">
        <v>991</v>
      </c>
      <c r="I119" s="1486" t="s">
        <v>991</v>
      </c>
      <c r="J119" s="1486" t="s">
        <v>1011</v>
      </c>
      <c r="K119" s="1486" t="s">
        <v>991</v>
      </c>
      <c r="L119" s="1486" t="s">
        <v>991</v>
      </c>
      <c r="M119" s="1486"/>
      <c r="N119" s="1486"/>
      <c r="O119" s="1486"/>
      <c r="P119" s="1486"/>
      <c r="Q119" s="1486"/>
    </row>
    <row r="120" spans="1:17">
      <c r="A120" s="1485" t="s">
        <v>834</v>
      </c>
      <c r="B120" s="1487">
        <v>89</v>
      </c>
      <c r="C120" s="1487">
        <v>89</v>
      </c>
      <c r="D120" s="1487">
        <v>89</v>
      </c>
      <c r="E120" s="1487">
        <v>89</v>
      </c>
      <c r="F120" s="1487">
        <v>89</v>
      </c>
      <c r="G120" s="1487">
        <v>89</v>
      </c>
      <c r="H120" s="1487">
        <v>89</v>
      </c>
      <c r="I120" s="1487">
        <v>89</v>
      </c>
      <c r="J120" s="1487">
        <v>89</v>
      </c>
      <c r="K120" s="1487">
        <v>89</v>
      </c>
      <c r="L120" s="1487">
        <v>89</v>
      </c>
      <c r="M120" s="1487"/>
      <c r="N120" s="1487"/>
      <c r="O120" s="1487"/>
      <c r="P120" s="1487"/>
      <c r="Q120" s="1487"/>
    </row>
    <row r="121" spans="1:17">
      <c r="A121" s="1485" t="s">
        <v>835</v>
      </c>
      <c r="B121" s="1486" t="s">
        <v>986</v>
      </c>
      <c r="C121" s="1486" t="s">
        <v>986</v>
      </c>
      <c r="D121" s="1486" t="s">
        <v>986</v>
      </c>
      <c r="E121" s="1486" t="s">
        <v>986</v>
      </c>
      <c r="F121" s="1486" t="s">
        <v>986</v>
      </c>
      <c r="G121" s="1486" t="s">
        <v>986</v>
      </c>
      <c r="H121" s="1486" t="s">
        <v>986</v>
      </c>
      <c r="I121" s="1486" t="s">
        <v>986</v>
      </c>
      <c r="J121" s="1486" t="s">
        <v>986</v>
      </c>
      <c r="K121" s="1486" t="s">
        <v>986</v>
      </c>
      <c r="L121" s="1486" t="s">
        <v>986</v>
      </c>
      <c r="M121" s="1486"/>
      <c r="N121" s="1486"/>
      <c r="O121" s="1486"/>
      <c r="P121" s="1486"/>
      <c r="Q121" s="1486"/>
    </row>
    <row r="122" spans="1:17">
      <c r="A122" s="1485" t="s">
        <v>836</v>
      </c>
      <c r="B122" s="1487">
        <v>100</v>
      </c>
      <c r="C122" s="1487">
        <v>100</v>
      </c>
      <c r="D122" s="1487">
        <v>100</v>
      </c>
      <c r="E122" s="1487">
        <v>100</v>
      </c>
      <c r="F122" s="1487">
        <v>100</v>
      </c>
      <c r="G122" s="1487">
        <v>100</v>
      </c>
      <c r="H122" s="1487">
        <v>100</v>
      </c>
      <c r="I122" s="1487">
        <v>100</v>
      </c>
      <c r="J122" s="1487">
        <v>100</v>
      </c>
      <c r="K122" s="1487">
        <v>100</v>
      </c>
      <c r="L122" s="1487">
        <v>100</v>
      </c>
      <c r="M122" s="1487"/>
      <c r="N122" s="1487"/>
      <c r="O122" s="1487"/>
      <c r="P122" s="1487"/>
      <c r="Q122" s="1487"/>
    </row>
    <row r="123" spans="1:17" ht="13" thickBot="1">
      <c r="A123" s="1488" t="s">
        <v>837</v>
      </c>
      <c r="B123" s="1489" t="s">
        <v>986</v>
      </c>
      <c r="C123" s="1489" t="s">
        <v>986</v>
      </c>
      <c r="D123" s="1489" t="s">
        <v>986</v>
      </c>
      <c r="E123" s="1489" t="s">
        <v>986</v>
      </c>
      <c r="F123" s="1489" t="s">
        <v>986</v>
      </c>
      <c r="G123" s="1489" t="s">
        <v>986</v>
      </c>
      <c r="H123" s="1489" t="s">
        <v>986</v>
      </c>
      <c r="I123" s="1489" t="s">
        <v>986</v>
      </c>
      <c r="J123" s="1489" t="s">
        <v>986</v>
      </c>
      <c r="K123" s="1489" t="s">
        <v>986</v>
      </c>
      <c r="L123" s="1489" t="s">
        <v>986</v>
      </c>
      <c r="M123" s="1489"/>
      <c r="N123" s="1489"/>
      <c r="O123" s="1489"/>
      <c r="P123" s="1489"/>
      <c r="Q123" s="1489"/>
    </row>
    <row r="124" spans="1:17">
      <c r="A124" s="1560" t="s">
        <v>335</v>
      </c>
      <c r="B124" s="1484"/>
      <c r="C124" s="1484"/>
      <c r="D124" s="1484"/>
      <c r="E124" s="1484"/>
      <c r="F124" s="1484"/>
      <c r="G124" s="1484"/>
      <c r="H124" s="1484"/>
      <c r="I124" s="1484"/>
      <c r="J124" s="1484"/>
      <c r="K124" s="1484"/>
      <c r="L124" s="1484"/>
      <c r="M124" s="1484"/>
      <c r="N124" s="1484"/>
      <c r="O124" s="1484"/>
      <c r="P124" s="1484"/>
      <c r="Q124" s="1484"/>
    </row>
    <row r="125" spans="1:17">
      <c r="A125" s="1485" t="s">
        <v>832</v>
      </c>
      <c r="B125" s="1486">
        <v>1</v>
      </c>
      <c r="C125" s="1486">
        <v>1</v>
      </c>
      <c r="D125" s="1486">
        <v>1</v>
      </c>
      <c r="E125" s="1486">
        <v>1</v>
      </c>
      <c r="F125" s="1486">
        <v>1</v>
      </c>
      <c r="G125" s="1486">
        <v>1</v>
      </c>
      <c r="H125" s="1486">
        <v>1</v>
      </c>
      <c r="I125" s="1486">
        <v>1</v>
      </c>
      <c r="J125" s="1486">
        <v>1</v>
      </c>
      <c r="K125" s="1486">
        <v>1</v>
      </c>
      <c r="L125" s="1486">
        <v>1</v>
      </c>
      <c r="M125" s="1486"/>
      <c r="N125" s="1486"/>
      <c r="O125" s="1486"/>
      <c r="P125" s="1486"/>
      <c r="Q125" s="1486"/>
    </row>
    <row r="126" spans="1:17">
      <c r="A126" s="1485" t="s">
        <v>833</v>
      </c>
      <c r="B126" s="1486" t="s">
        <v>977</v>
      </c>
      <c r="C126" s="1486" t="s">
        <v>977</v>
      </c>
      <c r="D126" s="1486" t="s">
        <v>977</v>
      </c>
      <c r="E126" s="1486" t="s">
        <v>977</v>
      </c>
      <c r="F126" s="1486" t="s">
        <v>977</v>
      </c>
      <c r="G126" s="1486" t="s">
        <v>1019</v>
      </c>
      <c r="H126" s="1486" t="s">
        <v>977</v>
      </c>
      <c r="I126" s="1486" t="s">
        <v>977</v>
      </c>
      <c r="J126" s="1486" t="s">
        <v>1011</v>
      </c>
      <c r="K126" s="1486" t="s">
        <v>977</v>
      </c>
      <c r="L126" s="1486" t="s">
        <v>977</v>
      </c>
      <c r="M126" s="1486"/>
      <c r="N126" s="1486"/>
      <c r="O126" s="1486"/>
      <c r="P126" s="1486"/>
      <c r="Q126" s="1486"/>
    </row>
    <row r="127" spans="1:17">
      <c r="A127" s="1485" t="s">
        <v>834</v>
      </c>
      <c r="B127" s="1487">
        <v>15</v>
      </c>
      <c r="C127" s="1487">
        <v>15</v>
      </c>
      <c r="D127" s="1487">
        <v>15</v>
      </c>
      <c r="E127" s="1487">
        <v>15</v>
      </c>
      <c r="F127" s="1487">
        <v>15</v>
      </c>
      <c r="G127" s="1487">
        <v>15</v>
      </c>
      <c r="H127" s="1487">
        <v>15</v>
      </c>
      <c r="I127" s="1487">
        <v>15</v>
      </c>
      <c r="J127" s="1487">
        <v>15</v>
      </c>
      <c r="K127" s="1487">
        <v>15</v>
      </c>
      <c r="L127" s="1487">
        <v>15</v>
      </c>
      <c r="M127" s="1487"/>
      <c r="N127" s="1487"/>
      <c r="O127" s="1487"/>
      <c r="P127" s="1487"/>
      <c r="Q127" s="1487"/>
    </row>
    <row r="128" spans="1:17">
      <c r="A128" s="1485" t="s">
        <v>835</v>
      </c>
      <c r="B128" s="1486" t="s">
        <v>986</v>
      </c>
      <c r="C128" s="1486" t="s">
        <v>986</v>
      </c>
      <c r="D128" s="1486" t="s">
        <v>986</v>
      </c>
      <c r="E128" s="1486" t="s">
        <v>986</v>
      </c>
      <c r="F128" s="1486" t="s">
        <v>986</v>
      </c>
      <c r="G128" s="1486" t="s">
        <v>986</v>
      </c>
      <c r="H128" s="1486" t="s">
        <v>986</v>
      </c>
      <c r="I128" s="1486" t="s">
        <v>986</v>
      </c>
      <c r="J128" s="1486" t="s">
        <v>986</v>
      </c>
      <c r="K128" s="1486" t="s">
        <v>986</v>
      </c>
      <c r="L128" s="1486" t="s">
        <v>986</v>
      </c>
      <c r="M128" s="1486"/>
      <c r="N128" s="1486"/>
      <c r="O128" s="1486"/>
      <c r="P128" s="1486"/>
      <c r="Q128" s="1486"/>
    </row>
    <row r="129" spans="1:17">
      <c r="A129" s="1485" t="s">
        <v>836</v>
      </c>
      <c r="B129" s="1487">
        <v>16</v>
      </c>
      <c r="C129" s="1487">
        <v>16</v>
      </c>
      <c r="D129" s="1487">
        <v>16</v>
      </c>
      <c r="E129" s="1487">
        <v>16</v>
      </c>
      <c r="F129" s="1487">
        <v>16</v>
      </c>
      <c r="G129" s="1487">
        <v>16</v>
      </c>
      <c r="H129" s="1487">
        <v>16</v>
      </c>
      <c r="I129" s="1487">
        <v>16</v>
      </c>
      <c r="J129" s="1487">
        <v>16</v>
      </c>
      <c r="K129" s="1487">
        <v>16</v>
      </c>
      <c r="L129" s="1487">
        <v>16</v>
      </c>
      <c r="M129" s="1487"/>
      <c r="N129" s="1487"/>
      <c r="O129" s="1487"/>
      <c r="P129" s="1487"/>
      <c r="Q129" s="1487"/>
    </row>
    <row r="130" spans="1:17" ht="13" thickBot="1">
      <c r="A130" s="1488" t="s">
        <v>837</v>
      </c>
      <c r="B130" s="1489" t="s">
        <v>986</v>
      </c>
      <c r="C130" s="1489" t="s">
        <v>986</v>
      </c>
      <c r="D130" s="1489" t="s">
        <v>986</v>
      </c>
      <c r="E130" s="1489" t="s">
        <v>986</v>
      </c>
      <c r="F130" s="1489" t="s">
        <v>986</v>
      </c>
      <c r="G130" s="1489" t="s">
        <v>986</v>
      </c>
      <c r="H130" s="1489" t="s">
        <v>986</v>
      </c>
      <c r="I130" s="1489" t="s">
        <v>986</v>
      </c>
      <c r="J130" s="1489" t="s">
        <v>986</v>
      </c>
      <c r="K130" s="1489" t="s">
        <v>986</v>
      </c>
      <c r="L130" s="1489" t="s">
        <v>986</v>
      </c>
      <c r="M130" s="1489"/>
      <c r="N130" s="1489"/>
      <c r="O130" s="1489"/>
      <c r="P130" s="1489"/>
      <c r="Q130" s="1489"/>
    </row>
    <row r="131" spans="1:17">
      <c r="A131" s="1483" t="s">
        <v>790</v>
      </c>
      <c r="B131" s="1484"/>
      <c r="C131" s="1484"/>
      <c r="D131" s="1484"/>
      <c r="E131" s="1484"/>
      <c r="F131" s="1484"/>
      <c r="G131" s="1484"/>
      <c r="H131" s="1484"/>
      <c r="I131" s="1484"/>
      <c r="J131" s="1484"/>
      <c r="K131" s="1484"/>
      <c r="L131" s="1484"/>
      <c r="M131" s="1484"/>
      <c r="N131" s="1484"/>
      <c r="O131" s="1484"/>
      <c r="P131" s="1484"/>
      <c r="Q131" s="1484"/>
    </row>
    <row r="132" spans="1:17">
      <c r="A132" s="1485" t="s">
        <v>832</v>
      </c>
      <c r="B132" s="1486"/>
      <c r="C132" s="1486"/>
      <c r="D132" s="1486"/>
      <c r="E132" s="1486"/>
      <c r="F132" s="1486"/>
      <c r="G132" s="1486"/>
      <c r="H132" s="1486"/>
      <c r="I132" s="1486"/>
      <c r="J132" s="1486"/>
      <c r="K132" s="1486"/>
      <c r="L132" s="1486"/>
      <c r="M132" s="1486"/>
      <c r="N132" s="1486"/>
      <c r="O132" s="1486"/>
      <c r="P132" s="1486"/>
      <c r="Q132" s="1486"/>
    </row>
    <row r="133" spans="1:17">
      <c r="A133" s="1485" t="s">
        <v>833</v>
      </c>
      <c r="B133" s="1486"/>
      <c r="C133" s="1486"/>
      <c r="D133" s="1486"/>
      <c r="E133" s="1486"/>
      <c r="F133" s="1486"/>
      <c r="G133" s="1486"/>
      <c r="H133" s="1486"/>
      <c r="I133" s="1486"/>
      <c r="J133" s="1486"/>
      <c r="K133" s="1486"/>
      <c r="L133" s="1486"/>
      <c r="M133" s="1486"/>
      <c r="N133" s="1486"/>
      <c r="O133" s="1486"/>
      <c r="P133" s="1486"/>
      <c r="Q133" s="1486"/>
    </row>
    <row r="134" spans="1:17">
      <c r="A134" s="1485" t="s">
        <v>834</v>
      </c>
      <c r="B134" s="1487"/>
      <c r="C134" s="1487"/>
      <c r="D134" s="1487"/>
      <c r="E134" s="1487"/>
      <c r="F134" s="1487"/>
      <c r="G134" s="1487"/>
      <c r="H134" s="1487"/>
      <c r="I134" s="1487"/>
      <c r="J134" s="1487"/>
      <c r="K134" s="1487"/>
      <c r="L134" s="1487"/>
      <c r="M134" s="1487"/>
      <c r="N134" s="1487"/>
      <c r="O134" s="1487"/>
      <c r="P134" s="1487"/>
      <c r="Q134" s="1487"/>
    </row>
    <row r="135" spans="1:17">
      <c r="A135" s="1485" t="s">
        <v>835</v>
      </c>
      <c r="B135" s="1486"/>
      <c r="C135" s="1486"/>
      <c r="D135" s="1486"/>
      <c r="E135" s="1486"/>
      <c r="F135" s="1486"/>
      <c r="G135" s="1486"/>
      <c r="H135" s="1486"/>
      <c r="I135" s="1486"/>
      <c r="J135" s="1486"/>
      <c r="K135" s="1486"/>
      <c r="L135" s="1486"/>
      <c r="M135" s="1486"/>
      <c r="N135" s="1486"/>
      <c r="O135" s="1486"/>
      <c r="P135" s="1486"/>
      <c r="Q135" s="1486"/>
    </row>
    <row r="136" spans="1:17">
      <c r="A136" s="1485" t="s">
        <v>836</v>
      </c>
      <c r="B136" s="1487"/>
      <c r="C136" s="1487"/>
      <c r="D136" s="1487"/>
      <c r="E136" s="1487"/>
      <c r="F136" s="1487"/>
      <c r="G136" s="1487"/>
      <c r="H136" s="1487"/>
      <c r="I136" s="1487"/>
      <c r="J136" s="1487"/>
      <c r="K136" s="1487"/>
      <c r="L136" s="1487"/>
      <c r="M136" s="1487"/>
      <c r="N136" s="1487"/>
      <c r="O136" s="1487"/>
      <c r="P136" s="1487"/>
      <c r="Q136" s="1487"/>
    </row>
    <row r="137" spans="1:17" ht="13" thickBot="1">
      <c r="A137" s="1488" t="s">
        <v>837</v>
      </c>
      <c r="B137" s="1489"/>
      <c r="C137" s="1489"/>
      <c r="D137" s="1489"/>
      <c r="E137" s="1489"/>
      <c r="F137" s="1489"/>
      <c r="G137" s="1489"/>
      <c r="H137" s="1489"/>
      <c r="I137" s="1489"/>
      <c r="J137" s="1489"/>
      <c r="K137" s="1489"/>
      <c r="L137" s="1489"/>
      <c r="M137" s="1489"/>
      <c r="N137" s="1489"/>
      <c r="O137" s="1489"/>
      <c r="P137" s="1489"/>
      <c r="Q137" s="1489"/>
    </row>
    <row r="138" spans="1:17">
      <c r="A138" s="1559" t="s">
        <v>992</v>
      </c>
      <c r="B138" s="1484"/>
      <c r="C138" s="1484"/>
      <c r="D138" s="1484"/>
      <c r="E138" s="1484"/>
      <c r="F138" s="1484"/>
      <c r="G138" s="1484"/>
      <c r="H138" s="1484"/>
      <c r="I138" s="1484"/>
      <c r="J138" s="1484"/>
      <c r="K138" s="1484"/>
      <c r="L138" s="1484"/>
      <c r="M138" s="1484"/>
      <c r="N138" s="1484"/>
      <c r="O138" s="1484"/>
      <c r="P138" s="1484"/>
      <c r="Q138" s="1484"/>
    </row>
    <row r="139" spans="1:17">
      <c r="A139" s="1485" t="s">
        <v>832</v>
      </c>
      <c r="B139" s="1486">
        <v>10</v>
      </c>
      <c r="C139" s="1486">
        <v>10</v>
      </c>
      <c r="D139" s="1486">
        <v>10</v>
      </c>
      <c r="E139" s="1486">
        <v>10</v>
      </c>
      <c r="F139" s="1486">
        <v>10</v>
      </c>
      <c r="G139" s="1486">
        <v>10</v>
      </c>
      <c r="H139" s="1486">
        <v>10</v>
      </c>
      <c r="I139" s="1486">
        <v>10</v>
      </c>
      <c r="J139" s="1486">
        <v>10</v>
      </c>
      <c r="K139" s="1486">
        <v>10</v>
      </c>
      <c r="L139" s="1486">
        <v>10</v>
      </c>
      <c r="M139" s="1487"/>
      <c r="N139" s="1487"/>
      <c r="O139" s="1487"/>
      <c r="P139" s="1487"/>
      <c r="Q139" s="1487"/>
    </row>
    <row r="140" spans="1:17">
      <c r="A140" s="1485" t="s">
        <v>833</v>
      </c>
      <c r="B140" s="1486" t="s">
        <v>991</v>
      </c>
      <c r="C140" s="1486" t="s">
        <v>991</v>
      </c>
      <c r="D140" s="1486" t="s">
        <v>991</v>
      </c>
      <c r="E140" s="1486" t="s">
        <v>991</v>
      </c>
      <c r="F140" s="1486" t="s">
        <v>991</v>
      </c>
      <c r="G140" s="1486" t="s">
        <v>1009</v>
      </c>
      <c r="H140" s="1486" t="s">
        <v>991</v>
      </c>
      <c r="I140" s="1486" t="s">
        <v>991</v>
      </c>
      <c r="J140" s="1486" t="s">
        <v>1011</v>
      </c>
      <c r="K140" s="1486" t="s">
        <v>991</v>
      </c>
      <c r="L140" s="1486" t="s">
        <v>991</v>
      </c>
      <c r="M140" s="1487"/>
      <c r="N140" s="1487"/>
      <c r="O140" s="1487"/>
      <c r="P140" s="1487"/>
      <c r="Q140" s="1487"/>
    </row>
    <row r="141" spans="1:17">
      <c r="A141" s="1485" t="s">
        <v>834</v>
      </c>
      <c r="B141" s="1487">
        <v>69</v>
      </c>
      <c r="C141" s="1487">
        <v>69</v>
      </c>
      <c r="D141" s="1487">
        <v>69</v>
      </c>
      <c r="E141" s="1487">
        <v>69</v>
      </c>
      <c r="F141" s="1487">
        <v>69</v>
      </c>
      <c r="G141" s="1487">
        <v>69</v>
      </c>
      <c r="H141" s="1487">
        <v>69</v>
      </c>
      <c r="I141" s="1487">
        <v>69</v>
      </c>
      <c r="J141" s="1487">
        <v>69</v>
      </c>
      <c r="K141" s="1487">
        <v>69</v>
      </c>
      <c r="L141" s="1487">
        <v>69</v>
      </c>
      <c r="M141" s="1487"/>
      <c r="N141" s="1487"/>
      <c r="O141" s="1487"/>
      <c r="P141" s="1487"/>
      <c r="Q141" s="1487"/>
    </row>
    <row r="142" spans="1:17">
      <c r="A142" s="1485" t="s">
        <v>835</v>
      </c>
      <c r="B142" s="1486" t="s">
        <v>986</v>
      </c>
      <c r="C142" s="1486" t="s">
        <v>986</v>
      </c>
      <c r="D142" s="1486" t="s">
        <v>986</v>
      </c>
      <c r="E142" s="1486" t="s">
        <v>986</v>
      </c>
      <c r="F142" s="1486" t="s">
        <v>986</v>
      </c>
      <c r="G142" s="1486" t="s">
        <v>986</v>
      </c>
      <c r="H142" s="1486" t="s">
        <v>986</v>
      </c>
      <c r="I142" s="1486" t="s">
        <v>986</v>
      </c>
      <c r="J142" s="1486" t="s">
        <v>986</v>
      </c>
      <c r="K142" s="1486" t="s">
        <v>986</v>
      </c>
      <c r="L142" s="1486" t="s">
        <v>986</v>
      </c>
      <c r="M142" s="1487"/>
      <c r="N142" s="1487"/>
      <c r="O142" s="1487"/>
      <c r="P142" s="1487"/>
      <c r="Q142" s="1487"/>
    </row>
    <row r="143" spans="1:17">
      <c r="A143" s="1485" t="s">
        <v>836</v>
      </c>
      <c r="B143" s="1486">
        <v>90</v>
      </c>
      <c r="C143" s="1486">
        <v>90</v>
      </c>
      <c r="D143" s="1486">
        <v>90</v>
      </c>
      <c r="E143" s="1486">
        <v>90</v>
      </c>
      <c r="F143" s="1486">
        <v>90</v>
      </c>
      <c r="G143" s="1486">
        <v>90</v>
      </c>
      <c r="H143" s="1486">
        <v>90</v>
      </c>
      <c r="I143" s="1486">
        <v>90</v>
      </c>
      <c r="J143" s="1486">
        <v>90</v>
      </c>
      <c r="K143" s="1486">
        <v>90</v>
      </c>
      <c r="L143" s="1486">
        <v>90</v>
      </c>
      <c r="M143" s="1487"/>
      <c r="N143" s="1487"/>
      <c r="O143" s="1487"/>
      <c r="P143" s="1487"/>
      <c r="Q143" s="1487"/>
    </row>
    <row r="144" spans="1:17" ht="13" thickBot="1">
      <c r="A144" s="1488" t="s">
        <v>837</v>
      </c>
      <c r="B144" s="1489" t="s">
        <v>986</v>
      </c>
      <c r="C144" s="1489" t="s">
        <v>986</v>
      </c>
      <c r="D144" s="1489" t="s">
        <v>986</v>
      </c>
      <c r="E144" s="1489" t="s">
        <v>986</v>
      </c>
      <c r="F144" s="1489" t="s">
        <v>986</v>
      </c>
      <c r="G144" s="1489" t="s">
        <v>986</v>
      </c>
      <c r="H144" s="1489" t="s">
        <v>986</v>
      </c>
      <c r="I144" s="1489" t="s">
        <v>986</v>
      </c>
      <c r="J144" s="1489" t="s">
        <v>986</v>
      </c>
      <c r="K144" s="1489" t="s">
        <v>986</v>
      </c>
      <c r="L144" s="1489" t="s">
        <v>986</v>
      </c>
      <c r="M144" s="1492"/>
      <c r="N144" s="1492"/>
      <c r="O144" s="1492"/>
      <c r="P144" s="1492"/>
      <c r="Q144" s="1492"/>
    </row>
    <row r="145" spans="1:17">
      <c r="A145" s="1559" t="s">
        <v>993</v>
      </c>
      <c r="B145" s="1484"/>
      <c r="C145" s="1484"/>
      <c r="D145" s="1484"/>
      <c r="E145" s="1484"/>
      <c r="F145" s="1484"/>
      <c r="G145" s="1484"/>
      <c r="H145" s="1484"/>
      <c r="I145" s="1484"/>
      <c r="J145" s="1484"/>
      <c r="K145" s="1484"/>
      <c r="L145" s="1484"/>
      <c r="M145" s="1484"/>
      <c r="N145" s="1484"/>
      <c r="O145" s="1484"/>
      <c r="P145" s="1484"/>
      <c r="Q145" s="1484"/>
    </row>
    <row r="146" spans="1:17">
      <c r="A146" s="1485" t="s">
        <v>832</v>
      </c>
      <c r="B146" s="1486">
        <v>10</v>
      </c>
      <c r="C146" s="1486">
        <v>10</v>
      </c>
      <c r="D146" s="1486">
        <v>10</v>
      </c>
      <c r="E146" s="1486">
        <v>10</v>
      </c>
      <c r="F146" s="1486">
        <v>10</v>
      </c>
      <c r="G146" s="1486">
        <v>10</v>
      </c>
      <c r="H146" s="1486">
        <v>10</v>
      </c>
      <c r="I146" s="1486">
        <v>10</v>
      </c>
      <c r="J146" s="1486">
        <v>10</v>
      </c>
      <c r="K146" s="1486">
        <v>10</v>
      </c>
      <c r="L146" s="1486">
        <v>10</v>
      </c>
      <c r="M146" s="1486"/>
      <c r="N146" s="1486"/>
      <c r="O146" s="1486"/>
      <c r="P146" s="1486"/>
      <c r="Q146" s="1486"/>
    </row>
    <row r="147" spans="1:17">
      <c r="A147" s="1485" t="s">
        <v>833</v>
      </c>
      <c r="B147" s="1486" t="s">
        <v>991</v>
      </c>
      <c r="C147" s="1486" t="s">
        <v>991</v>
      </c>
      <c r="D147" s="1486" t="s">
        <v>991</v>
      </c>
      <c r="E147" s="1486" t="s">
        <v>991</v>
      </c>
      <c r="F147" s="1486" t="s">
        <v>991</v>
      </c>
      <c r="G147" s="1486" t="s">
        <v>991</v>
      </c>
      <c r="H147" s="1486" t="s">
        <v>991</v>
      </c>
      <c r="I147" s="1486" t="s">
        <v>991</v>
      </c>
      <c r="J147" s="1486" t="s">
        <v>991</v>
      </c>
      <c r="K147" s="1486" t="s">
        <v>991</v>
      </c>
      <c r="L147" s="1486" t="s">
        <v>991</v>
      </c>
      <c r="M147" s="1486"/>
      <c r="N147" s="1486"/>
      <c r="O147" s="1486"/>
      <c r="P147" s="1486"/>
      <c r="Q147" s="1486"/>
    </row>
    <row r="148" spans="1:17">
      <c r="A148" s="1485" t="s">
        <v>834</v>
      </c>
      <c r="B148" s="1487">
        <v>70</v>
      </c>
      <c r="C148" s="1487">
        <v>70</v>
      </c>
      <c r="D148" s="1487">
        <v>70</v>
      </c>
      <c r="E148" s="1487">
        <v>70</v>
      </c>
      <c r="F148" s="1487">
        <v>70</v>
      </c>
      <c r="G148" s="1487">
        <v>70</v>
      </c>
      <c r="H148" s="1487">
        <v>70</v>
      </c>
      <c r="I148" s="1487">
        <v>70</v>
      </c>
      <c r="J148" s="1487">
        <v>70</v>
      </c>
      <c r="K148" s="1487">
        <v>70</v>
      </c>
      <c r="L148" s="1487">
        <v>70</v>
      </c>
      <c r="M148" s="1487"/>
      <c r="N148" s="1487"/>
      <c r="O148" s="1487"/>
      <c r="P148" s="1487"/>
      <c r="Q148" s="1487"/>
    </row>
    <row r="149" spans="1:17">
      <c r="A149" s="1485" t="s">
        <v>835</v>
      </c>
      <c r="B149" s="1486" t="s">
        <v>986</v>
      </c>
      <c r="C149" s="1486" t="s">
        <v>986</v>
      </c>
      <c r="D149" s="1486" t="s">
        <v>986</v>
      </c>
      <c r="E149" s="1486" t="s">
        <v>986</v>
      </c>
      <c r="F149" s="1486" t="s">
        <v>986</v>
      </c>
      <c r="G149" s="1486" t="s">
        <v>986</v>
      </c>
      <c r="H149" s="1486" t="s">
        <v>986</v>
      </c>
      <c r="I149" s="1486" t="s">
        <v>986</v>
      </c>
      <c r="J149" s="1486" t="s">
        <v>986</v>
      </c>
      <c r="K149" s="1486" t="s">
        <v>986</v>
      </c>
      <c r="L149" s="1486" t="s">
        <v>986</v>
      </c>
      <c r="M149" s="1487"/>
      <c r="N149" s="1487"/>
      <c r="O149" s="1487"/>
      <c r="P149" s="1487"/>
      <c r="Q149" s="1487"/>
    </row>
    <row r="150" spans="1:17">
      <c r="A150" s="1485" t="s">
        <v>836</v>
      </c>
      <c r="B150" s="1487">
        <v>90</v>
      </c>
      <c r="C150" s="1487">
        <v>90</v>
      </c>
      <c r="D150" s="1487">
        <v>90</v>
      </c>
      <c r="E150" s="1487">
        <v>90</v>
      </c>
      <c r="F150" s="1487">
        <v>90</v>
      </c>
      <c r="G150" s="1487">
        <v>90</v>
      </c>
      <c r="H150" s="1487">
        <v>90</v>
      </c>
      <c r="I150" s="1487">
        <v>90</v>
      </c>
      <c r="J150" s="1487">
        <v>90</v>
      </c>
      <c r="K150" s="1487">
        <v>90</v>
      </c>
      <c r="L150" s="1487">
        <v>90</v>
      </c>
      <c r="M150" s="1487"/>
      <c r="N150" s="1487"/>
      <c r="O150" s="1487"/>
      <c r="P150" s="1487"/>
      <c r="Q150" s="1487"/>
    </row>
    <row r="151" spans="1:17" ht="13" thickBot="1">
      <c r="A151" s="1488" t="s">
        <v>837</v>
      </c>
      <c r="B151" s="1489" t="s">
        <v>986</v>
      </c>
      <c r="C151" s="1489" t="s">
        <v>986</v>
      </c>
      <c r="D151" s="1489" t="s">
        <v>986</v>
      </c>
      <c r="E151" s="1489" t="s">
        <v>986</v>
      </c>
      <c r="F151" s="1489" t="s">
        <v>986</v>
      </c>
      <c r="G151" s="1489" t="s">
        <v>986</v>
      </c>
      <c r="H151" s="1489" t="s">
        <v>986</v>
      </c>
      <c r="I151" s="1489" t="s">
        <v>986</v>
      </c>
      <c r="J151" s="1489" t="s">
        <v>986</v>
      </c>
      <c r="K151" s="1489" t="s">
        <v>986</v>
      </c>
      <c r="L151" s="1489" t="s">
        <v>986</v>
      </c>
      <c r="M151" s="1489"/>
      <c r="N151" s="1489"/>
      <c r="O151" s="1489"/>
      <c r="P151" s="1489"/>
      <c r="Q151" s="1489"/>
    </row>
    <row r="152" spans="1:17">
      <c r="A152" s="1559" t="s">
        <v>994</v>
      </c>
      <c r="B152" s="1484"/>
      <c r="C152" s="1484"/>
      <c r="D152" s="1484"/>
      <c r="E152" s="1484"/>
      <c r="F152" s="1484"/>
      <c r="G152" s="1484"/>
      <c r="H152" s="1484"/>
      <c r="I152" s="1484"/>
      <c r="J152" s="1484"/>
      <c r="K152" s="1484"/>
      <c r="L152" s="1484"/>
      <c r="M152" s="1484"/>
      <c r="N152" s="1484"/>
      <c r="O152" s="1484"/>
      <c r="P152" s="1484"/>
      <c r="Q152" s="1484"/>
    </row>
    <row r="153" spans="1:17">
      <c r="A153" s="1485" t="s">
        <v>832</v>
      </c>
      <c r="B153" s="1486">
        <v>3</v>
      </c>
      <c r="C153" s="1486">
        <v>3</v>
      </c>
      <c r="D153" s="1486">
        <v>3</v>
      </c>
      <c r="E153" s="1486">
        <v>3</v>
      </c>
      <c r="F153" s="1486">
        <v>3</v>
      </c>
      <c r="G153" s="1486">
        <v>3</v>
      </c>
      <c r="H153" s="1486">
        <v>3</v>
      </c>
      <c r="I153" s="1486">
        <v>3</v>
      </c>
      <c r="J153" s="1486">
        <v>3</v>
      </c>
      <c r="K153" s="1486">
        <v>3</v>
      </c>
      <c r="L153" s="1486">
        <v>3</v>
      </c>
      <c r="M153" s="1486"/>
      <c r="N153" s="1486"/>
      <c r="O153" s="1486"/>
      <c r="P153" s="1486"/>
      <c r="Q153" s="1486"/>
    </row>
    <row r="154" spans="1:17">
      <c r="A154" s="1485" t="s">
        <v>833</v>
      </c>
      <c r="B154" s="1486" t="s">
        <v>991</v>
      </c>
      <c r="C154" s="1486" t="s">
        <v>991</v>
      </c>
      <c r="D154" s="1486" t="s">
        <v>991</v>
      </c>
      <c r="E154" s="1486" t="s">
        <v>991</v>
      </c>
      <c r="F154" s="1486" t="s">
        <v>991</v>
      </c>
      <c r="G154" s="1486" t="s">
        <v>1009</v>
      </c>
      <c r="H154" s="1486" t="s">
        <v>991</v>
      </c>
      <c r="I154" s="1486" t="s">
        <v>991</v>
      </c>
      <c r="J154" s="1486" t="s">
        <v>1011</v>
      </c>
      <c r="K154" s="1486" t="s">
        <v>991</v>
      </c>
      <c r="L154" s="1486" t="s">
        <v>991</v>
      </c>
      <c r="M154" s="1486"/>
      <c r="N154" s="1486"/>
      <c r="O154" s="1486"/>
      <c r="P154" s="1486"/>
      <c r="Q154" s="1486"/>
    </row>
    <row r="155" spans="1:17">
      <c r="A155" s="1485" t="s">
        <v>834</v>
      </c>
      <c r="B155" s="1487">
        <v>15</v>
      </c>
      <c r="C155" s="1487">
        <v>15</v>
      </c>
      <c r="D155" s="1487">
        <v>15</v>
      </c>
      <c r="E155" s="1487">
        <v>15</v>
      </c>
      <c r="F155" s="1487">
        <v>15</v>
      </c>
      <c r="G155" s="1487">
        <v>15</v>
      </c>
      <c r="H155" s="1487">
        <v>15</v>
      </c>
      <c r="I155" s="1487">
        <v>15</v>
      </c>
      <c r="J155" s="1487">
        <v>15</v>
      </c>
      <c r="K155" s="1487">
        <v>15</v>
      </c>
      <c r="L155" s="1487">
        <v>15</v>
      </c>
      <c r="M155" s="1487"/>
      <c r="N155" s="1487"/>
      <c r="O155" s="1487"/>
      <c r="P155" s="1487"/>
      <c r="Q155" s="1487"/>
    </row>
    <row r="156" spans="1:17">
      <c r="A156" s="1485" t="s">
        <v>835</v>
      </c>
      <c r="B156" s="1486" t="s">
        <v>986</v>
      </c>
      <c r="C156" s="1486" t="s">
        <v>986</v>
      </c>
      <c r="D156" s="1486" t="s">
        <v>986</v>
      </c>
      <c r="E156" s="1486" t="s">
        <v>986</v>
      </c>
      <c r="F156" s="1486" t="s">
        <v>986</v>
      </c>
      <c r="G156" s="1486" t="s">
        <v>986</v>
      </c>
      <c r="H156" s="1486" t="s">
        <v>986</v>
      </c>
      <c r="I156" s="1486" t="s">
        <v>986</v>
      </c>
      <c r="J156" s="1486" t="s">
        <v>986</v>
      </c>
      <c r="K156" s="1486" t="s">
        <v>986</v>
      </c>
      <c r="L156" s="1486" t="s">
        <v>986</v>
      </c>
      <c r="M156" s="1487"/>
      <c r="N156" s="1487"/>
      <c r="O156" s="1487"/>
      <c r="P156" s="1487"/>
      <c r="Q156" s="1487"/>
    </row>
    <row r="157" spans="1:17">
      <c r="A157" s="1485" t="s">
        <v>836</v>
      </c>
      <c r="B157" s="1487">
        <v>25</v>
      </c>
      <c r="C157" s="1487">
        <v>25</v>
      </c>
      <c r="D157" s="1487">
        <v>25</v>
      </c>
      <c r="E157" s="1487">
        <v>25</v>
      </c>
      <c r="F157" s="1487">
        <v>25</v>
      </c>
      <c r="G157" s="1487">
        <v>25</v>
      </c>
      <c r="H157" s="1487">
        <v>25</v>
      </c>
      <c r="I157" s="1487">
        <v>25</v>
      </c>
      <c r="J157" s="1487">
        <v>25</v>
      </c>
      <c r="K157" s="1487">
        <v>25</v>
      </c>
      <c r="L157" s="1487">
        <v>25</v>
      </c>
      <c r="M157" s="1487"/>
      <c r="N157" s="1487"/>
      <c r="O157" s="1487"/>
      <c r="P157" s="1487"/>
      <c r="Q157" s="1487"/>
    </row>
    <row r="158" spans="1:17" ht="13" thickBot="1">
      <c r="A158" s="1488" t="s">
        <v>837</v>
      </c>
      <c r="B158" s="1489" t="s">
        <v>986</v>
      </c>
      <c r="C158" s="1489" t="s">
        <v>986</v>
      </c>
      <c r="D158" s="1489" t="s">
        <v>986</v>
      </c>
      <c r="E158" s="1489" t="s">
        <v>986</v>
      </c>
      <c r="F158" s="1489" t="s">
        <v>986</v>
      </c>
      <c r="G158" s="1489" t="s">
        <v>986</v>
      </c>
      <c r="H158" s="1489" t="s">
        <v>986</v>
      </c>
      <c r="I158" s="1489" t="s">
        <v>986</v>
      </c>
      <c r="J158" s="1489" t="s">
        <v>986</v>
      </c>
      <c r="K158" s="1489" t="s">
        <v>986</v>
      </c>
      <c r="L158" s="1489" t="s">
        <v>986</v>
      </c>
      <c r="M158" s="1489"/>
      <c r="N158" s="1489"/>
      <c r="O158" s="1489"/>
      <c r="P158" s="1489"/>
      <c r="Q158" s="1489"/>
    </row>
    <row r="159" spans="1:17">
      <c r="A159" s="1559" t="s">
        <v>995</v>
      </c>
      <c r="B159" s="1484"/>
      <c r="C159" s="1484"/>
      <c r="D159" s="1484"/>
      <c r="E159" s="1484"/>
      <c r="F159" s="1484"/>
      <c r="G159" s="1484"/>
      <c r="H159" s="1484"/>
      <c r="I159" s="1484"/>
      <c r="J159" s="1484"/>
      <c r="K159" s="1484"/>
      <c r="L159" s="1484"/>
      <c r="M159" s="1484"/>
      <c r="N159" s="1484"/>
      <c r="O159" s="1484"/>
      <c r="P159" s="1484"/>
      <c r="Q159" s="1484"/>
    </row>
    <row r="160" spans="1:17">
      <c r="A160" s="1485" t="s">
        <v>832</v>
      </c>
      <c r="B160" s="1486" t="s">
        <v>996</v>
      </c>
      <c r="C160" s="1486" t="s">
        <v>996</v>
      </c>
      <c r="D160" s="1486" t="s">
        <v>996</v>
      </c>
      <c r="E160" s="1486" t="s">
        <v>996</v>
      </c>
      <c r="F160" s="1486" t="s">
        <v>996</v>
      </c>
      <c r="G160" s="1486" t="s">
        <v>996</v>
      </c>
      <c r="H160" s="1486" t="s">
        <v>996</v>
      </c>
      <c r="I160" s="1486" t="s">
        <v>996</v>
      </c>
      <c r="J160" s="1486" t="s">
        <v>996</v>
      </c>
      <c r="K160" s="1486" t="s">
        <v>996</v>
      </c>
      <c r="L160" s="1486" t="s">
        <v>996</v>
      </c>
      <c r="M160" s="1486"/>
      <c r="N160" s="1486"/>
      <c r="O160" s="1486"/>
      <c r="P160" s="1486"/>
      <c r="Q160" s="1486"/>
    </row>
    <row r="161" spans="1:17">
      <c r="A161" s="1485" t="s">
        <v>833</v>
      </c>
      <c r="B161" s="1486" t="s">
        <v>991</v>
      </c>
      <c r="C161" s="1486" t="s">
        <v>991</v>
      </c>
      <c r="D161" s="1486" t="s">
        <v>991</v>
      </c>
      <c r="E161" s="1486" t="s">
        <v>991</v>
      </c>
      <c r="F161" s="1486" t="s">
        <v>991</v>
      </c>
      <c r="G161" s="1486" t="s">
        <v>1009</v>
      </c>
      <c r="H161" s="1486" t="s">
        <v>991</v>
      </c>
      <c r="I161" s="1486" t="s">
        <v>991</v>
      </c>
      <c r="J161" s="1486" t="s">
        <v>1011</v>
      </c>
      <c r="K161" s="1486" t="s">
        <v>991</v>
      </c>
      <c r="L161" s="1486" t="s">
        <v>991</v>
      </c>
      <c r="M161" s="1486"/>
      <c r="N161" s="1486"/>
      <c r="O161" s="1486"/>
      <c r="P161" s="1486"/>
      <c r="Q161" s="1486"/>
    </row>
    <row r="162" spans="1:17">
      <c r="A162" s="1485" t="s">
        <v>834</v>
      </c>
      <c r="B162" s="1487">
        <v>15</v>
      </c>
      <c r="C162" s="1487">
        <v>15</v>
      </c>
      <c r="D162" s="1487">
        <v>15</v>
      </c>
      <c r="E162" s="1487">
        <v>15</v>
      </c>
      <c r="F162" s="1487">
        <v>15</v>
      </c>
      <c r="G162" s="1487">
        <v>15</v>
      </c>
      <c r="H162" s="1487">
        <v>15</v>
      </c>
      <c r="I162" s="1487">
        <v>15</v>
      </c>
      <c r="J162" s="1487">
        <v>15</v>
      </c>
      <c r="K162" s="1487">
        <v>15</v>
      </c>
      <c r="L162" s="1487">
        <v>15</v>
      </c>
      <c r="M162" s="1487"/>
      <c r="N162" s="1487"/>
      <c r="O162" s="1487"/>
      <c r="P162" s="1487"/>
      <c r="Q162" s="1487"/>
    </row>
    <row r="163" spans="1:17">
      <c r="A163" s="1485" t="s">
        <v>835</v>
      </c>
      <c r="B163" s="1486" t="s">
        <v>986</v>
      </c>
      <c r="C163" s="1486" t="s">
        <v>986</v>
      </c>
      <c r="D163" s="1486" t="s">
        <v>986</v>
      </c>
      <c r="E163" s="1486" t="s">
        <v>986</v>
      </c>
      <c r="F163" s="1486" t="s">
        <v>986</v>
      </c>
      <c r="G163" s="1486" t="s">
        <v>986</v>
      </c>
      <c r="H163" s="1486" t="s">
        <v>986</v>
      </c>
      <c r="I163" s="1486" t="s">
        <v>986</v>
      </c>
      <c r="J163" s="1486" t="s">
        <v>986</v>
      </c>
      <c r="K163" s="1486" t="s">
        <v>986</v>
      </c>
      <c r="L163" s="1486" t="s">
        <v>986</v>
      </c>
      <c r="M163" s="1486"/>
      <c r="N163" s="1486"/>
      <c r="O163" s="1486"/>
      <c r="P163" s="1486"/>
      <c r="Q163" s="1486"/>
    </row>
    <row r="164" spans="1:17">
      <c r="A164" s="1485" t="s">
        <v>836</v>
      </c>
      <c r="B164" s="1487">
        <v>18</v>
      </c>
      <c r="C164" s="1487">
        <v>18</v>
      </c>
      <c r="D164" s="1487">
        <v>18</v>
      </c>
      <c r="E164" s="1487">
        <v>18</v>
      </c>
      <c r="F164" s="1487">
        <v>18</v>
      </c>
      <c r="G164" s="1487">
        <v>18</v>
      </c>
      <c r="H164" s="1487">
        <v>18</v>
      </c>
      <c r="I164" s="1487">
        <v>18</v>
      </c>
      <c r="J164" s="1487">
        <v>18</v>
      </c>
      <c r="K164" s="1487">
        <v>18</v>
      </c>
      <c r="L164" s="1487">
        <v>18</v>
      </c>
      <c r="M164" s="1487"/>
      <c r="N164" s="1487"/>
      <c r="O164" s="1487"/>
      <c r="P164" s="1487"/>
      <c r="Q164" s="1487"/>
    </row>
    <row r="165" spans="1:17" ht="13" thickBot="1">
      <c r="A165" s="1488" t="s">
        <v>837</v>
      </c>
      <c r="B165" s="1489" t="s">
        <v>986</v>
      </c>
      <c r="C165" s="1489" t="s">
        <v>986</v>
      </c>
      <c r="D165" s="1489" t="s">
        <v>986</v>
      </c>
      <c r="E165" s="1489" t="s">
        <v>986</v>
      </c>
      <c r="F165" s="1489" t="s">
        <v>986</v>
      </c>
      <c r="G165" s="1489" t="s">
        <v>986</v>
      </c>
      <c r="H165" s="1489" t="s">
        <v>986</v>
      </c>
      <c r="I165" s="1489" t="s">
        <v>986</v>
      </c>
      <c r="J165" s="1489" t="s">
        <v>986</v>
      </c>
      <c r="K165" s="1489" t="s">
        <v>986</v>
      </c>
      <c r="L165" s="1489" t="s">
        <v>986</v>
      </c>
      <c r="M165" s="1489"/>
      <c r="N165" s="1489"/>
      <c r="O165" s="1489"/>
      <c r="P165" s="1489"/>
      <c r="Q165" s="1489"/>
    </row>
    <row r="166" spans="1:17">
      <c r="A166" s="1483" t="s">
        <v>997</v>
      </c>
      <c r="B166" s="1484"/>
      <c r="C166" s="1484"/>
      <c r="D166" s="1484"/>
      <c r="E166" s="1484"/>
      <c r="F166" s="1484"/>
      <c r="G166" s="1484"/>
      <c r="H166" s="1484"/>
      <c r="I166" s="1484"/>
      <c r="J166" s="1484"/>
      <c r="K166" s="1484"/>
      <c r="L166" s="1484"/>
      <c r="M166" s="1484"/>
      <c r="N166" s="1484"/>
      <c r="O166" s="1484"/>
      <c r="P166" s="1484"/>
      <c r="Q166" s="1484"/>
    </row>
    <row r="167" spans="1:17">
      <c r="A167" s="1485" t="s">
        <v>832</v>
      </c>
      <c r="B167" s="1486">
        <v>10</v>
      </c>
      <c r="C167" s="1486">
        <v>10</v>
      </c>
      <c r="D167" s="1486">
        <v>10</v>
      </c>
      <c r="E167" s="1486">
        <v>10</v>
      </c>
      <c r="F167" s="1486">
        <v>10</v>
      </c>
      <c r="G167" s="1486">
        <v>10</v>
      </c>
      <c r="H167" s="1486">
        <v>10</v>
      </c>
      <c r="I167" s="1486">
        <v>10</v>
      </c>
      <c r="J167" s="1486">
        <v>10</v>
      </c>
      <c r="K167" s="1486">
        <v>10</v>
      </c>
      <c r="L167" s="1486">
        <v>10</v>
      </c>
      <c r="M167" s="1486"/>
      <c r="N167" s="1486"/>
      <c r="O167" s="1486"/>
      <c r="P167" s="1486"/>
      <c r="Q167" s="1486"/>
    </row>
    <row r="168" spans="1:17">
      <c r="A168" s="1485" t="s">
        <v>833</v>
      </c>
      <c r="B168" s="1486" t="s">
        <v>991</v>
      </c>
      <c r="C168" s="1486" t="s">
        <v>991</v>
      </c>
      <c r="D168" s="1486" t="s">
        <v>991</v>
      </c>
      <c r="E168" s="1486" t="s">
        <v>991</v>
      </c>
      <c r="F168" s="1486" t="s">
        <v>991</v>
      </c>
      <c r="G168" s="1486" t="s">
        <v>1009</v>
      </c>
      <c r="H168" s="1486" t="s">
        <v>991</v>
      </c>
      <c r="I168" s="1486" t="s">
        <v>991</v>
      </c>
      <c r="J168" s="1486" t="s">
        <v>1011</v>
      </c>
      <c r="K168" s="1486" t="s">
        <v>991</v>
      </c>
      <c r="L168" s="1486" t="s">
        <v>991</v>
      </c>
      <c r="M168" s="1486"/>
      <c r="N168" s="1486"/>
      <c r="O168" s="1486"/>
      <c r="P168" s="1486"/>
      <c r="Q168" s="1486"/>
    </row>
    <row r="169" spans="1:17">
      <c r="A169" s="1485" t="s">
        <v>834</v>
      </c>
      <c r="B169" s="1487">
        <v>40</v>
      </c>
      <c r="C169" s="1487">
        <v>40</v>
      </c>
      <c r="D169" s="1487">
        <v>40</v>
      </c>
      <c r="E169" s="1487">
        <v>40</v>
      </c>
      <c r="F169" s="1487">
        <v>40</v>
      </c>
      <c r="G169" s="1487">
        <v>40</v>
      </c>
      <c r="H169" s="1487">
        <v>40</v>
      </c>
      <c r="I169" s="1487">
        <v>40</v>
      </c>
      <c r="J169" s="1487">
        <v>40</v>
      </c>
      <c r="K169" s="1487">
        <v>40</v>
      </c>
      <c r="L169" s="1487">
        <v>40</v>
      </c>
      <c r="M169" s="1487"/>
      <c r="N169" s="1487"/>
      <c r="O169" s="1487"/>
      <c r="P169" s="1487"/>
      <c r="Q169" s="1487"/>
    </row>
    <row r="170" spans="1:17">
      <c r="A170" s="1485" t="s">
        <v>835</v>
      </c>
      <c r="B170" s="1486" t="s">
        <v>986</v>
      </c>
      <c r="C170" s="1486" t="s">
        <v>986</v>
      </c>
      <c r="D170" s="1486" t="s">
        <v>986</v>
      </c>
      <c r="E170" s="1486" t="s">
        <v>986</v>
      </c>
      <c r="F170" s="1486" t="s">
        <v>986</v>
      </c>
      <c r="G170" s="1486" t="s">
        <v>986</v>
      </c>
      <c r="H170" s="1486" t="s">
        <v>986</v>
      </c>
      <c r="I170" s="1486" t="s">
        <v>986</v>
      </c>
      <c r="J170" s="1486" t="s">
        <v>986</v>
      </c>
      <c r="K170" s="1486" t="s">
        <v>986</v>
      </c>
      <c r="L170" s="1486" t="s">
        <v>986</v>
      </c>
      <c r="M170" s="1486"/>
      <c r="N170" s="1486"/>
      <c r="O170" s="1486"/>
      <c r="P170" s="1486"/>
      <c r="Q170" s="1486"/>
    </row>
    <row r="171" spans="1:17">
      <c r="A171" s="1485" t="s">
        <v>836</v>
      </c>
      <c r="B171" s="1487">
        <v>50</v>
      </c>
      <c r="C171" s="1487">
        <v>50</v>
      </c>
      <c r="D171" s="1487">
        <v>50</v>
      </c>
      <c r="E171" s="1487">
        <v>50</v>
      </c>
      <c r="F171" s="1487">
        <v>50</v>
      </c>
      <c r="G171" s="1487">
        <v>50</v>
      </c>
      <c r="H171" s="1487">
        <v>50</v>
      </c>
      <c r="I171" s="1487">
        <v>50</v>
      </c>
      <c r="J171" s="1487">
        <v>50</v>
      </c>
      <c r="K171" s="1487">
        <v>50</v>
      </c>
      <c r="L171" s="1487">
        <v>50</v>
      </c>
      <c r="M171" s="1487"/>
      <c r="N171" s="1487"/>
      <c r="O171" s="1487"/>
      <c r="P171" s="1487"/>
      <c r="Q171" s="1487"/>
    </row>
    <row r="172" spans="1:17" ht="13" thickBot="1">
      <c r="A172" s="1488" t="s">
        <v>837</v>
      </c>
      <c r="B172" s="1489" t="s">
        <v>986</v>
      </c>
      <c r="C172" s="1489" t="s">
        <v>986</v>
      </c>
      <c r="D172" s="1489" t="s">
        <v>986</v>
      </c>
      <c r="E172" s="1489" t="s">
        <v>986</v>
      </c>
      <c r="F172" s="1489" t="s">
        <v>986</v>
      </c>
      <c r="G172" s="1489" t="s">
        <v>986</v>
      </c>
      <c r="H172" s="1489" t="s">
        <v>986</v>
      </c>
      <c r="I172" s="1489" t="s">
        <v>986</v>
      </c>
      <c r="J172" s="1489" t="s">
        <v>986</v>
      </c>
      <c r="K172" s="1489" t="s">
        <v>986</v>
      </c>
      <c r="L172" s="1489" t="s">
        <v>986</v>
      </c>
      <c r="M172" s="1489"/>
      <c r="N172" s="1489"/>
      <c r="O172" s="1489"/>
      <c r="P172" s="1489"/>
      <c r="Q172" s="1489"/>
    </row>
    <row r="173" spans="1:17">
      <c r="A173" s="1559" t="s">
        <v>998</v>
      </c>
      <c r="B173" s="1484"/>
      <c r="C173" s="1484"/>
      <c r="D173" s="1484"/>
      <c r="E173" s="1484"/>
      <c r="F173" s="1484"/>
      <c r="G173" s="1484"/>
      <c r="H173" s="1484"/>
      <c r="I173" s="1484"/>
      <c r="J173" s="1484"/>
      <c r="K173" s="1484"/>
      <c r="L173" s="1484"/>
      <c r="M173" s="1484"/>
      <c r="N173" s="1484"/>
      <c r="O173" s="1484"/>
      <c r="P173" s="1484"/>
      <c r="Q173" s="1484"/>
    </row>
    <row r="174" spans="1:17">
      <c r="A174" s="1485" t="s">
        <v>832</v>
      </c>
      <c r="B174" s="1486" t="s">
        <v>999</v>
      </c>
      <c r="C174" s="1486" t="s">
        <v>999</v>
      </c>
      <c r="D174" s="1486" t="s">
        <v>999</v>
      </c>
      <c r="E174" s="1486" t="s">
        <v>999</v>
      </c>
      <c r="F174" s="1486" t="s">
        <v>999</v>
      </c>
      <c r="G174" s="1486" t="s">
        <v>999</v>
      </c>
      <c r="H174" s="1486" t="s">
        <v>999</v>
      </c>
      <c r="I174" s="1486" t="s">
        <v>999</v>
      </c>
      <c r="J174" s="1486" t="s">
        <v>999</v>
      </c>
      <c r="K174" s="1486" t="s">
        <v>999</v>
      </c>
      <c r="L174" s="1486" t="s">
        <v>999</v>
      </c>
      <c r="M174" s="1486"/>
      <c r="N174" s="1486"/>
      <c r="O174" s="1486"/>
      <c r="P174" s="1486"/>
      <c r="Q174" s="1486"/>
    </row>
    <row r="175" spans="1:17">
      <c r="A175" s="1485" t="s">
        <v>833</v>
      </c>
      <c r="B175" s="1486" t="s">
        <v>977</v>
      </c>
      <c r="C175" s="1486" t="s">
        <v>977</v>
      </c>
      <c r="D175" s="1486" t="s">
        <v>977</v>
      </c>
      <c r="E175" s="1486" t="s">
        <v>977</v>
      </c>
      <c r="F175" s="1486" t="s">
        <v>977</v>
      </c>
      <c r="G175" s="1486" t="s">
        <v>1019</v>
      </c>
      <c r="H175" s="1486" t="s">
        <v>977</v>
      </c>
      <c r="I175" s="1486" t="s">
        <v>977</v>
      </c>
      <c r="J175" s="1486" t="s">
        <v>1011</v>
      </c>
      <c r="K175" s="1486" t="s">
        <v>977</v>
      </c>
      <c r="L175" s="1486" t="s">
        <v>977</v>
      </c>
      <c r="M175" s="1486"/>
      <c r="N175" s="1486"/>
      <c r="O175" s="1486"/>
      <c r="P175" s="1486"/>
      <c r="Q175" s="1486"/>
    </row>
    <row r="176" spans="1:17">
      <c r="A176" s="1485" t="s">
        <v>834</v>
      </c>
      <c r="B176" s="1487">
        <v>14</v>
      </c>
      <c r="C176" s="1487">
        <v>14</v>
      </c>
      <c r="D176" s="1487">
        <v>14</v>
      </c>
      <c r="E176" s="1487">
        <v>14</v>
      </c>
      <c r="F176" s="1487">
        <v>14</v>
      </c>
      <c r="G176" s="1487">
        <v>14</v>
      </c>
      <c r="H176" s="1487">
        <v>14</v>
      </c>
      <c r="I176" s="1487">
        <v>14</v>
      </c>
      <c r="J176" s="1487">
        <v>14</v>
      </c>
      <c r="K176" s="1487">
        <v>14</v>
      </c>
      <c r="L176" s="1487">
        <v>14</v>
      </c>
      <c r="M176" s="1487"/>
      <c r="N176" s="1487"/>
      <c r="O176" s="1487"/>
      <c r="P176" s="1487"/>
      <c r="Q176" s="1487"/>
    </row>
    <row r="177" spans="1:17">
      <c r="A177" s="1485" t="s">
        <v>835</v>
      </c>
      <c r="B177" s="1486" t="s">
        <v>986</v>
      </c>
      <c r="C177" s="1486" t="s">
        <v>986</v>
      </c>
      <c r="D177" s="1486" t="s">
        <v>986</v>
      </c>
      <c r="E177" s="1486" t="s">
        <v>986</v>
      </c>
      <c r="F177" s="1486" t="s">
        <v>986</v>
      </c>
      <c r="G177" s="1486" t="s">
        <v>986</v>
      </c>
      <c r="H177" s="1486" t="s">
        <v>986</v>
      </c>
      <c r="I177" s="1486" t="s">
        <v>986</v>
      </c>
      <c r="J177" s="1486" t="s">
        <v>986</v>
      </c>
      <c r="K177" s="1486" t="s">
        <v>986</v>
      </c>
      <c r="L177" s="1486" t="s">
        <v>986</v>
      </c>
      <c r="M177" s="1486"/>
      <c r="N177" s="1486"/>
      <c r="O177" s="1486"/>
      <c r="P177" s="1486"/>
      <c r="Q177" s="1486"/>
    </row>
    <row r="178" spans="1:17">
      <c r="A178" s="1485" t="s">
        <v>836</v>
      </c>
      <c r="B178" s="1487">
        <v>15</v>
      </c>
      <c r="C178" s="1487">
        <v>15</v>
      </c>
      <c r="D178" s="1487">
        <v>15</v>
      </c>
      <c r="E178" s="1487">
        <v>15</v>
      </c>
      <c r="F178" s="1487">
        <v>15</v>
      </c>
      <c r="G178" s="1487">
        <v>15</v>
      </c>
      <c r="H178" s="1487">
        <v>15</v>
      </c>
      <c r="I178" s="1487">
        <v>15</v>
      </c>
      <c r="J178" s="1487">
        <v>15</v>
      </c>
      <c r="K178" s="1487">
        <v>15</v>
      </c>
      <c r="L178" s="1487">
        <v>15</v>
      </c>
      <c r="M178" s="1487"/>
      <c r="N178" s="1487"/>
      <c r="O178" s="1487"/>
      <c r="P178" s="1487"/>
      <c r="Q178" s="1487"/>
    </row>
    <row r="179" spans="1:17" ht="13" thickBot="1">
      <c r="A179" s="1488" t="s">
        <v>837</v>
      </c>
      <c r="B179" s="1489" t="s">
        <v>986</v>
      </c>
      <c r="C179" s="1489" t="s">
        <v>986</v>
      </c>
      <c r="D179" s="1489" t="s">
        <v>986</v>
      </c>
      <c r="E179" s="1489" t="s">
        <v>986</v>
      </c>
      <c r="F179" s="1489" t="s">
        <v>986</v>
      </c>
      <c r="G179" s="1489" t="s">
        <v>986</v>
      </c>
      <c r="H179" s="1489" t="s">
        <v>986</v>
      </c>
      <c r="I179" s="1489" t="s">
        <v>986</v>
      </c>
      <c r="J179" s="1489" t="s">
        <v>986</v>
      </c>
      <c r="K179" s="1489" t="s">
        <v>986</v>
      </c>
      <c r="L179" s="1489" t="s">
        <v>986</v>
      </c>
      <c r="M179" s="1489"/>
      <c r="N179" s="1489"/>
      <c r="O179" s="1489"/>
      <c r="P179" s="1489"/>
      <c r="Q179" s="1489"/>
    </row>
    <row r="180" spans="1:17">
      <c r="A180" s="1559" t="s">
        <v>1000</v>
      </c>
      <c r="B180" s="1484"/>
      <c r="C180" s="1484"/>
      <c r="D180" s="1484"/>
      <c r="E180" s="1484"/>
      <c r="F180" s="1484"/>
      <c r="G180" s="1484"/>
      <c r="H180" s="1484"/>
      <c r="I180" s="1484"/>
      <c r="J180" s="1484"/>
      <c r="K180" s="1484"/>
      <c r="L180" s="1484"/>
      <c r="M180" s="1484"/>
      <c r="N180" s="1484"/>
      <c r="O180" s="1484"/>
      <c r="P180" s="1484"/>
      <c r="Q180" s="1484"/>
    </row>
    <row r="181" spans="1:17">
      <c r="A181" s="1485" t="s">
        <v>832</v>
      </c>
      <c r="B181" s="1486" t="s">
        <v>1001</v>
      </c>
      <c r="C181" s="1486" t="s">
        <v>1001</v>
      </c>
      <c r="D181" s="1486" t="s">
        <v>1001</v>
      </c>
      <c r="E181" s="1486" t="s">
        <v>1001</v>
      </c>
      <c r="F181" s="1486" t="s">
        <v>1001</v>
      </c>
      <c r="G181" s="1486" t="s">
        <v>1001</v>
      </c>
      <c r="H181" s="1486" t="s">
        <v>1001</v>
      </c>
      <c r="I181" s="1486" t="s">
        <v>1001</v>
      </c>
      <c r="J181" s="1486" t="s">
        <v>1001</v>
      </c>
      <c r="K181" s="1486" t="s">
        <v>1001</v>
      </c>
      <c r="L181" s="1486" t="s">
        <v>1001</v>
      </c>
      <c r="M181" s="1487"/>
      <c r="N181" s="1487"/>
      <c r="O181" s="1487"/>
      <c r="P181" s="1487"/>
      <c r="Q181" s="1487"/>
    </row>
    <row r="182" spans="1:17">
      <c r="A182" s="1485" t="s">
        <v>833</v>
      </c>
      <c r="B182" s="1486" t="s">
        <v>991</v>
      </c>
      <c r="C182" s="1486" t="s">
        <v>991</v>
      </c>
      <c r="D182" s="1486" t="s">
        <v>991</v>
      </c>
      <c r="E182" s="1486" t="s">
        <v>991</v>
      </c>
      <c r="F182" s="1486" t="s">
        <v>991</v>
      </c>
      <c r="G182" s="1486" t="s">
        <v>1009</v>
      </c>
      <c r="H182" s="1486" t="s">
        <v>991</v>
      </c>
      <c r="I182" s="1486" t="s">
        <v>991</v>
      </c>
      <c r="J182" s="1486" t="s">
        <v>1011</v>
      </c>
      <c r="K182" s="1486" t="s">
        <v>991</v>
      </c>
      <c r="L182" s="1486" t="s">
        <v>991</v>
      </c>
      <c r="M182" s="1487"/>
      <c r="N182" s="1487"/>
      <c r="O182" s="1487"/>
      <c r="P182" s="1487"/>
      <c r="Q182" s="1487"/>
    </row>
    <row r="183" spans="1:17">
      <c r="A183" s="1485" t="s">
        <v>834</v>
      </c>
      <c r="B183" s="1487">
        <v>18</v>
      </c>
      <c r="C183" s="1487">
        <v>18</v>
      </c>
      <c r="D183" s="1487">
        <v>18</v>
      </c>
      <c r="E183" s="1487">
        <v>18</v>
      </c>
      <c r="F183" s="1487">
        <v>18</v>
      </c>
      <c r="G183" s="1487">
        <v>18</v>
      </c>
      <c r="H183" s="1487">
        <v>18</v>
      </c>
      <c r="I183" s="1487">
        <v>18</v>
      </c>
      <c r="J183" s="1487">
        <v>18</v>
      </c>
      <c r="K183" s="1487">
        <v>18</v>
      </c>
      <c r="L183" s="1487">
        <v>18</v>
      </c>
      <c r="M183" s="1487"/>
      <c r="N183" s="1487"/>
      <c r="O183" s="1487"/>
      <c r="P183" s="1487"/>
      <c r="Q183" s="1487"/>
    </row>
    <row r="184" spans="1:17">
      <c r="A184" s="1485" t="s">
        <v>835</v>
      </c>
      <c r="B184" s="1486" t="s">
        <v>986</v>
      </c>
      <c r="C184" s="1486" t="s">
        <v>986</v>
      </c>
      <c r="D184" s="1486" t="s">
        <v>986</v>
      </c>
      <c r="E184" s="1486" t="s">
        <v>986</v>
      </c>
      <c r="F184" s="1486" t="s">
        <v>986</v>
      </c>
      <c r="G184" s="1486" t="s">
        <v>986</v>
      </c>
      <c r="H184" s="1486" t="s">
        <v>986</v>
      </c>
      <c r="I184" s="1486" t="s">
        <v>986</v>
      </c>
      <c r="J184" s="1486" t="s">
        <v>986</v>
      </c>
      <c r="K184" s="1486" t="s">
        <v>986</v>
      </c>
      <c r="L184" s="1486" t="s">
        <v>986</v>
      </c>
      <c r="M184" s="1487"/>
      <c r="N184" s="1487"/>
      <c r="O184" s="1487"/>
      <c r="P184" s="1487"/>
      <c r="Q184" s="1487"/>
    </row>
    <row r="185" spans="1:17">
      <c r="A185" s="1485" t="s">
        <v>836</v>
      </c>
      <c r="B185" s="1487">
        <v>20</v>
      </c>
      <c r="C185" s="1487">
        <v>20</v>
      </c>
      <c r="D185" s="1487">
        <v>20</v>
      </c>
      <c r="E185" s="1487">
        <v>20</v>
      </c>
      <c r="F185" s="1487">
        <v>20</v>
      </c>
      <c r="G185" s="1487">
        <v>20</v>
      </c>
      <c r="H185" s="1487">
        <v>20</v>
      </c>
      <c r="I185" s="1487">
        <v>20</v>
      </c>
      <c r="J185" s="1487">
        <v>20</v>
      </c>
      <c r="K185" s="1487">
        <v>20</v>
      </c>
      <c r="L185" s="1487">
        <v>20</v>
      </c>
      <c r="M185" s="1487"/>
      <c r="N185" s="1487"/>
      <c r="O185" s="1487"/>
      <c r="P185" s="1487"/>
      <c r="Q185" s="1487"/>
    </row>
    <row r="186" spans="1:17" ht="13" thickBot="1">
      <c r="A186" s="1488" t="s">
        <v>837</v>
      </c>
      <c r="B186" s="1489" t="s">
        <v>986</v>
      </c>
      <c r="C186" s="1489" t="s">
        <v>986</v>
      </c>
      <c r="D186" s="1489" t="s">
        <v>986</v>
      </c>
      <c r="E186" s="1489" t="s">
        <v>986</v>
      </c>
      <c r="F186" s="1489" t="s">
        <v>986</v>
      </c>
      <c r="G186" s="1489" t="s">
        <v>986</v>
      </c>
      <c r="H186" s="1489" t="s">
        <v>986</v>
      </c>
      <c r="I186" s="1489" t="s">
        <v>986</v>
      </c>
      <c r="J186" s="1489" t="s">
        <v>986</v>
      </c>
      <c r="K186" s="1489" t="s">
        <v>986</v>
      </c>
      <c r="L186" s="1489" t="s">
        <v>986</v>
      </c>
      <c r="M186" s="1492"/>
      <c r="N186" s="1492"/>
      <c r="O186" s="1492"/>
      <c r="P186" s="1492"/>
      <c r="Q186" s="1492"/>
    </row>
    <row r="187" spans="1:17">
      <c r="A187" s="1559" t="s">
        <v>1002</v>
      </c>
      <c r="B187" s="1484"/>
      <c r="C187" s="1484"/>
      <c r="D187" s="1484"/>
      <c r="E187" s="1484"/>
      <c r="F187" s="1484"/>
      <c r="G187" s="1484"/>
      <c r="H187" s="1484"/>
      <c r="I187" s="1484"/>
      <c r="J187" s="1484"/>
      <c r="K187" s="1484"/>
      <c r="L187" s="1484"/>
      <c r="M187" s="1484"/>
      <c r="N187" s="1484"/>
      <c r="O187" s="1484"/>
      <c r="P187" s="1484"/>
      <c r="Q187" s="1484"/>
    </row>
    <row r="188" spans="1:17">
      <c r="A188" s="1485" t="s">
        <v>832</v>
      </c>
      <c r="B188" s="1486" t="s">
        <v>1003</v>
      </c>
      <c r="C188" s="1486" t="s">
        <v>1003</v>
      </c>
      <c r="D188" s="1486" t="s">
        <v>1003</v>
      </c>
      <c r="E188" s="1486" t="s">
        <v>1003</v>
      </c>
      <c r="F188" s="1486" t="s">
        <v>1003</v>
      </c>
      <c r="G188" s="1486" t="s">
        <v>1003</v>
      </c>
      <c r="H188" s="1486" t="s">
        <v>1003</v>
      </c>
      <c r="I188" s="1486" t="s">
        <v>1003</v>
      </c>
      <c r="J188" s="1486" t="s">
        <v>1003</v>
      </c>
      <c r="K188" s="1486" t="s">
        <v>1003</v>
      </c>
      <c r="L188" s="1486" t="s">
        <v>1003</v>
      </c>
      <c r="M188" s="1486"/>
      <c r="N188" s="1486"/>
      <c r="O188" s="1486"/>
      <c r="P188" s="1486"/>
      <c r="Q188" s="1486"/>
    </row>
    <row r="189" spans="1:17">
      <c r="A189" s="1485" t="s">
        <v>833</v>
      </c>
      <c r="B189" s="1486" t="s">
        <v>991</v>
      </c>
      <c r="C189" s="1486" t="s">
        <v>991</v>
      </c>
      <c r="D189" s="1486" t="s">
        <v>991</v>
      </c>
      <c r="E189" s="1486" t="s">
        <v>991</v>
      </c>
      <c r="F189" s="1486" t="s">
        <v>991</v>
      </c>
      <c r="G189" s="1486" t="s">
        <v>1009</v>
      </c>
      <c r="H189" s="1486" t="s">
        <v>991</v>
      </c>
      <c r="I189" s="1486" t="s">
        <v>991</v>
      </c>
      <c r="J189" s="1486" t="s">
        <v>1011</v>
      </c>
      <c r="K189" s="1486" t="s">
        <v>991</v>
      </c>
      <c r="L189" s="1486" t="s">
        <v>991</v>
      </c>
      <c r="M189" s="1486"/>
      <c r="N189" s="1486"/>
      <c r="O189" s="1486"/>
      <c r="P189" s="1486"/>
      <c r="Q189" s="1486"/>
    </row>
    <row r="190" spans="1:17">
      <c r="A190" s="1485" t="s">
        <v>834</v>
      </c>
      <c r="B190" s="1487">
        <v>15</v>
      </c>
      <c r="C190" s="1487">
        <v>15</v>
      </c>
      <c r="D190" s="1487">
        <v>15</v>
      </c>
      <c r="E190" s="1487">
        <v>15</v>
      </c>
      <c r="F190" s="1487">
        <v>15</v>
      </c>
      <c r="G190" s="1487">
        <v>15</v>
      </c>
      <c r="H190" s="1487">
        <v>15</v>
      </c>
      <c r="I190" s="1487">
        <v>15</v>
      </c>
      <c r="J190" s="1487">
        <v>15</v>
      </c>
      <c r="K190" s="1487">
        <v>15</v>
      </c>
      <c r="L190" s="1487">
        <v>15</v>
      </c>
      <c r="M190" s="1487"/>
      <c r="N190" s="1487"/>
      <c r="O190" s="1487"/>
      <c r="P190" s="1487"/>
      <c r="Q190" s="1487"/>
    </row>
    <row r="191" spans="1:17">
      <c r="A191" s="1485" t="s">
        <v>835</v>
      </c>
      <c r="B191" s="1486" t="s">
        <v>986</v>
      </c>
      <c r="C191" s="1486" t="s">
        <v>986</v>
      </c>
      <c r="D191" s="1486" t="s">
        <v>986</v>
      </c>
      <c r="E191" s="1486" t="s">
        <v>986</v>
      </c>
      <c r="F191" s="1486" t="s">
        <v>986</v>
      </c>
      <c r="G191" s="1486" t="s">
        <v>986</v>
      </c>
      <c r="H191" s="1486" t="s">
        <v>986</v>
      </c>
      <c r="I191" s="1486" t="s">
        <v>986</v>
      </c>
      <c r="J191" s="1486" t="s">
        <v>986</v>
      </c>
      <c r="K191" s="1486" t="s">
        <v>986</v>
      </c>
      <c r="L191" s="1486" t="s">
        <v>986</v>
      </c>
      <c r="M191" s="1487"/>
      <c r="N191" s="1487"/>
      <c r="O191" s="1487"/>
      <c r="P191" s="1487"/>
      <c r="Q191" s="1487"/>
    </row>
    <row r="192" spans="1:17">
      <c r="A192" s="1485" t="s">
        <v>836</v>
      </c>
      <c r="B192" s="1487">
        <v>18</v>
      </c>
      <c r="C192" s="1487">
        <v>18</v>
      </c>
      <c r="D192" s="1487">
        <v>18</v>
      </c>
      <c r="E192" s="1487">
        <v>18</v>
      </c>
      <c r="F192" s="1487">
        <v>18</v>
      </c>
      <c r="G192" s="1487">
        <v>18</v>
      </c>
      <c r="H192" s="1487">
        <v>18</v>
      </c>
      <c r="I192" s="1487">
        <v>18</v>
      </c>
      <c r="J192" s="1487">
        <v>18</v>
      </c>
      <c r="K192" s="1487">
        <v>18</v>
      </c>
      <c r="L192" s="1487">
        <v>18</v>
      </c>
      <c r="M192" s="1487"/>
      <c r="N192" s="1487"/>
      <c r="O192" s="1487"/>
      <c r="P192" s="1487"/>
      <c r="Q192" s="1487"/>
    </row>
    <row r="193" spans="1:17" ht="13" thickBot="1">
      <c r="A193" s="1488" t="s">
        <v>837</v>
      </c>
      <c r="B193" s="1489" t="s">
        <v>986</v>
      </c>
      <c r="C193" s="1489" t="s">
        <v>986</v>
      </c>
      <c r="D193" s="1489" t="s">
        <v>986</v>
      </c>
      <c r="E193" s="1489" t="s">
        <v>986</v>
      </c>
      <c r="F193" s="1489" t="s">
        <v>986</v>
      </c>
      <c r="G193" s="1489" t="s">
        <v>986</v>
      </c>
      <c r="H193" s="1489" t="s">
        <v>986</v>
      </c>
      <c r="I193" s="1489" t="s">
        <v>986</v>
      </c>
      <c r="J193" s="1489" t="s">
        <v>986</v>
      </c>
      <c r="K193" s="1489" t="s">
        <v>986</v>
      </c>
      <c r="L193" s="1489" t="s">
        <v>986</v>
      </c>
      <c r="M193" s="1492"/>
      <c r="N193" s="1492"/>
      <c r="O193" s="1492"/>
      <c r="P193" s="1492"/>
      <c r="Q193" s="1492"/>
    </row>
    <row r="194" spans="1:17">
      <c r="A194" s="1559" t="s">
        <v>1004</v>
      </c>
      <c r="B194" s="1484"/>
      <c r="C194" s="1484"/>
      <c r="D194" s="1484"/>
      <c r="E194" s="1484"/>
      <c r="F194" s="1484"/>
      <c r="G194" s="1484"/>
      <c r="H194" s="1484"/>
      <c r="I194" s="1484"/>
      <c r="J194" s="1484"/>
      <c r="K194" s="1484"/>
      <c r="L194" s="1484"/>
      <c r="M194" s="1484"/>
      <c r="N194" s="1484"/>
      <c r="O194" s="1484"/>
      <c r="P194" s="1484"/>
      <c r="Q194" s="1484"/>
    </row>
    <row r="195" spans="1:17">
      <c r="A195" s="1485" t="s">
        <v>832</v>
      </c>
      <c r="B195" s="1486">
        <v>10</v>
      </c>
      <c r="C195" s="1486">
        <v>10</v>
      </c>
      <c r="D195" s="1486">
        <v>10</v>
      </c>
      <c r="E195" s="1486">
        <v>10</v>
      </c>
      <c r="F195" s="1486">
        <v>10</v>
      </c>
      <c r="G195" s="1486">
        <v>10</v>
      </c>
      <c r="H195" s="1486">
        <v>10</v>
      </c>
      <c r="I195" s="1486">
        <v>10</v>
      </c>
      <c r="J195" s="1486">
        <v>10</v>
      </c>
      <c r="K195" s="1486">
        <v>10</v>
      </c>
      <c r="L195" s="1486">
        <v>10</v>
      </c>
      <c r="M195" s="1487"/>
      <c r="N195" s="1487"/>
      <c r="O195" s="1487"/>
      <c r="P195" s="1487"/>
      <c r="Q195" s="1487"/>
    </row>
    <row r="196" spans="1:17">
      <c r="A196" s="1485" t="s">
        <v>833</v>
      </c>
      <c r="B196" s="1486" t="s">
        <v>991</v>
      </c>
      <c r="C196" s="1486" t="s">
        <v>991</v>
      </c>
      <c r="D196" s="1486" t="s">
        <v>991</v>
      </c>
      <c r="E196" s="1486" t="s">
        <v>991</v>
      </c>
      <c r="F196" s="1486" t="s">
        <v>991</v>
      </c>
      <c r="G196" s="1486" t="s">
        <v>1009</v>
      </c>
      <c r="H196" s="1486" t="s">
        <v>991</v>
      </c>
      <c r="I196" s="1486" t="s">
        <v>991</v>
      </c>
      <c r="J196" s="1486" t="s">
        <v>1011</v>
      </c>
      <c r="K196" s="1486" t="s">
        <v>991</v>
      </c>
      <c r="L196" s="1486" t="s">
        <v>991</v>
      </c>
      <c r="M196" s="1487"/>
      <c r="N196" s="1487"/>
      <c r="O196" s="1487"/>
      <c r="P196" s="1487"/>
      <c r="Q196" s="1487"/>
    </row>
    <row r="197" spans="1:17">
      <c r="A197" s="1485" t="s">
        <v>834</v>
      </c>
      <c r="B197" s="1487">
        <v>60</v>
      </c>
      <c r="C197" s="1487">
        <v>60</v>
      </c>
      <c r="D197" s="1487">
        <v>60</v>
      </c>
      <c r="E197" s="1487">
        <v>60</v>
      </c>
      <c r="F197" s="1487">
        <v>60</v>
      </c>
      <c r="G197" s="1487">
        <v>60</v>
      </c>
      <c r="H197" s="1487">
        <v>60</v>
      </c>
      <c r="I197" s="1487">
        <v>60</v>
      </c>
      <c r="J197" s="1487">
        <v>60</v>
      </c>
      <c r="K197" s="1487">
        <v>60</v>
      </c>
      <c r="L197" s="1487">
        <v>60</v>
      </c>
      <c r="M197" s="1487"/>
      <c r="N197" s="1487"/>
      <c r="O197" s="1487"/>
      <c r="P197" s="1487"/>
      <c r="Q197" s="1487"/>
    </row>
    <row r="198" spans="1:17">
      <c r="A198" s="1485" t="s">
        <v>835</v>
      </c>
      <c r="B198" s="1486" t="s">
        <v>986</v>
      </c>
      <c r="C198" s="1486" t="s">
        <v>986</v>
      </c>
      <c r="D198" s="1486" t="s">
        <v>986</v>
      </c>
      <c r="E198" s="1486" t="s">
        <v>986</v>
      </c>
      <c r="F198" s="1486" t="s">
        <v>986</v>
      </c>
      <c r="G198" s="1486" t="s">
        <v>986</v>
      </c>
      <c r="H198" s="1486" t="s">
        <v>986</v>
      </c>
      <c r="I198" s="1486" t="s">
        <v>986</v>
      </c>
      <c r="J198" s="1486" t="s">
        <v>986</v>
      </c>
      <c r="K198" s="1486" t="s">
        <v>986</v>
      </c>
      <c r="L198" s="1486" t="s">
        <v>986</v>
      </c>
      <c r="M198" s="1487"/>
      <c r="N198" s="1487"/>
      <c r="O198" s="1487"/>
      <c r="P198" s="1487"/>
      <c r="Q198" s="1487"/>
    </row>
    <row r="199" spans="1:17">
      <c r="A199" s="1485" t="s">
        <v>836</v>
      </c>
      <c r="B199" s="1487">
        <v>80</v>
      </c>
      <c r="C199" s="1487">
        <v>80</v>
      </c>
      <c r="D199" s="1487">
        <v>80</v>
      </c>
      <c r="E199" s="1487">
        <v>80</v>
      </c>
      <c r="F199" s="1487">
        <v>80</v>
      </c>
      <c r="G199" s="1487">
        <v>80</v>
      </c>
      <c r="H199" s="1487">
        <v>80</v>
      </c>
      <c r="I199" s="1487">
        <v>80</v>
      </c>
      <c r="J199" s="1487">
        <v>80</v>
      </c>
      <c r="K199" s="1487">
        <v>80</v>
      </c>
      <c r="L199" s="1487">
        <v>80</v>
      </c>
      <c r="M199" s="1487"/>
      <c r="N199" s="1487"/>
      <c r="O199" s="1487"/>
      <c r="P199" s="1487"/>
      <c r="Q199" s="1487"/>
    </row>
    <row r="200" spans="1:17" ht="13" thickBot="1">
      <c r="A200" s="1488" t="s">
        <v>837</v>
      </c>
      <c r="B200" s="1489" t="s">
        <v>986</v>
      </c>
      <c r="C200" s="1489" t="s">
        <v>986</v>
      </c>
      <c r="D200" s="1489" t="s">
        <v>986</v>
      </c>
      <c r="E200" s="1489" t="s">
        <v>986</v>
      </c>
      <c r="F200" s="1489" t="s">
        <v>986</v>
      </c>
      <c r="G200" s="1489" t="s">
        <v>986</v>
      </c>
      <c r="H200" s="1489" t="s">
        <v>986</v>
      </c>
      <c r="I200" s="1489" t="s">
        <v>986</v>
      </c>
      <c r="J200" s="1489" t="s">
        <v>986</v>
      </c>
      <c r="K200" s="1489" t="s">
        <v>986</v>
      </c>
      <c r="L200" s="1489" t="s">
        <v>986</v>
      </c>
      <c r="M200" s="1492"/>
      <c r="N200" s="1492"/>
      <c r="O200" s="1492"/>
      <c r="P200" s="1492"/>
      <c r="Q200" s="1492"/>
    </row>
    <row r="201" spans="1:17">
      <c r="A201" s="1483" t="s">
        <v>1020</v>
      </c>
      <c r="B201" s="1484"/>
      <c r="C201" s="1484"/>
      <c r="D201" s="1484"/>
      <c r="E201" s="1484"/>
      <c r="F201" s="1484"/>
      <c r="G201" s="1484"/>
      <c r="H201" s="1484"/>
      <c r="I201" s="1484"/>
      <c r="J201" s="1484"/>
      <c r="K201" s="1484"/>
      <c r="L201" s="1484"/>
      <c r="M201" s="1484"/>
      <c r="N201" s="1484"/>
      <c r="O201" s="1484"/>
      <c r="P201" s="1484"/>
      <c r="Q201" s="1484"/>
    </row>
    <row r="202" spans="1:17">
      <c r="A202" s="1485" t="s">
        <v>832</v>
      </c>
      <c r="B202" s="1486" t="s">
        <v>1021</v>
      </c>
      <c r="C202" s="1486" t="s">
        <v>1021</v>
      </c>
      <c r="D202" s="1486" t="s">
        <v>1021</v>
      </c>
      <c r="E202" s="1486" t="s">
        <v>1021</v>
      </c>
      <c r="F202" s="1486" t="s">
        <v>1021</v>
      </c>
      <c r="G202" s="1486" t="s">
        <v>1021</v>
      </c>
      <c r="H202" s="1486" t="s">
        <v>1021</v>
      </c>
      <c r="I202" s="1486" t="s">
        <v>1021</v>
      </c>
      <c r="J202" s="1486" t="s">
        <v>1021</v>
      </c>
      <c r="K202" s="1486" t="s">
        <v>1021</v>
      </c>
      <c r="L202" s="1486" t="s">
        <v>1021</v>
      </c>
      <c r="M202" s="1487"/>
      <c r="N202" s="1487"/>
      <c r="O202" s="1487"/>
      <c r="P202" s="1487"/>
      <c r="Q202" s="1487"/>
    </row>
    <row r="203" spans="1:17">
      <c r="A203" s="1485" t="s">
        <v>833</v>
      </c>
      <c r="B203" s="1486" t="s">
        <v>991</v>
      </c>
      <c r="C203" s="1486" t="s">
        <v>991</v>
      </c>
      <c r="D203" s="1486" t="s">
        <v>991</v>
      </c>
      <c r="E203" s="1486" t="s">
        <v>991</v>
      </c>
      <c r="F203" s="1486" t="s">
        <v>991</v>
      </c>
      <c r="G203" s="1486" t="s">
        <v>991</v>
      </c>
      <c r="H203" s="1486" t="s">
        <v>991</v>
      </c>
      <c r="I203" s="1486" t="s">
        <v>991</v>
      </c>
      <c r="J203" s="1486" t="s">
        <v>991</v>
      </c>
      <c r="K203" s="1486" t="s">
        <v>991</v>
      </c>
      <c r="L203" s="1486" t="s">
        <v>991</v>
      </c>
      <c r="M203" s="1487"/>
      <c r="N203" s="1487"/>
      <c r="O203" s="1487"/>
      <c r="P203" s="1487"/>
      <c r="Q203" s="1487"/>
    </row>
    <row r="204" spans="1:17">
      <c r="A204" s="1485" t="s">
        <v>834</v>
      </c>
      <c r="B204" s="1487">
        <v>6.99</v>
      </c>
      <c r="C204" s="1487">
        <v>6.99</v>
      </c>
      <c r="D204" s="1487">
        <v>6.99</v>
      </c>
      <c r="E204" s="1487">
        <v>6.99</v>
      </c>
      <c r="F204" s="1487">
        <v>6.99</v>
      </c>
      <c r="G204" s="1487">
        <v>6.99</v>
      </c>
      <c r="H204" s="1487">
        <v>6.99</v>
      </c>
      <c r="I204" s="1487">
        <v>6.99</v>
      </c>
      <c r="J204" s="1487">
        <v>6.99</v>
      </c>
      <c r="K204" s="1487">
        <v>6.99</v>
      </c>
      <c r="L204" s="1487">
        <v>6.99</v>
      </c>
      <c r="M204" s="1487"/>
      <c r="N204" s="1487"/>
      <c r="O204" s="1487"/>
      <c r="P204" s="1487"/>
      <c r="Q204" s="1487"/>
    </row>
    <row r="205" spans="1:17">
      <c r="A205" s="1485" t="s">
        <v>835</v>
      </c>
      <c r="B205" s="1486" t="s">
        <v>986</v>
      </c>
      <c r="C205" s="1486" t="s">
        <v>986</v>
      </c>
      <c r="D205" s="1486" t="s">
        <v>986</v>
      </c>
      <c r="E205" s="1486" t="s">
        <v>986</v>
      </c>
      <c r="F205" s="1486" t="s">
        <v>986</v>
      </c>
      <c r="G205" s="1486" t="s">
        <v>986</v>
      </c>
      <c r="H205" s="1486" t="s">
        <v>986</v>
      </c>
      <c r="I205" s="1486" t="s">
        <v>986</v>
      </c>
      <c r="J205" s="1486" t="s">
        <v>986</v>
      </c>
      <c r="K205" s="1486" t="s">
        <v>986</v>
      </c>
      <c r="L205" s="1486" t="s">
        <v>986</v>
      </c>
      <c r="M205" s="1487"/>
      <c r="N205" s="1487"/>
      <c r="O205" s="1487"/>
      <c r="P205" s="1487"/>
      <c r="Q205" s="1487"/>
    </row>
    <row r="206" spans="1:17">
      <c r="A206" s="1485" t="s">
        <v>836</v>
      </c>
      <c r="B206" s="1487">
        <v>7.5</v>
      </c>
      <c r="C206" s="1487">
        <v>7.5</v>
      </c>
      <c r="D206" s="1487">
        <v>7.5</v>
      </c>
      <c r="E206" s="1487">
        <v>7.5</v>
      </c>
      <c r="F206" s="1487">
        <v>7.5</v>
      </c>
      <c r="G206" s="1487">
        <v>7.5</v>
      </c>
      <c r="H206" s="1487">
        <v>7.5</v>
      </c>
      <c r="I206" s="1487">
        <v>7.5</v>
      </c>
      <c r="J206" s="1487">
        <v>7.5</v>
      </c>
      <c r="K206" s="1487">
        <v>7.5</v>
      </c>
      <c r="L206" s="1487">
        <v>7.5</v>
      </c>
      <c r="M206" s="1487"/>
      <c r="N206" s="1487"/>
      <c r="O206" s="1487"/>
      <c r="P206" s="1487"/>
      <c r="Q206" s="1487"/>
    </row>
    <row r="207" spans="1:17" ht="13" thickBot="1">
      <c r="A207" s="1488" t="s">
        <v>837</v>
      </c>
      <c r="B207" s="1489" t="s">
        <v>986</v>
      </c>
      <c r="C207" s="1489" t="s">
        <v>986</v>
      </c>
      <c r="D207" s="1489" t="s">
        <v>986</v>
      </c>
      <c r="E207" s="1489" t="s">
        <v>986</v>
      </c>
      <c r="F207" s="1489" t="s">
        <v>986</v>
      </c>
      <c r="G207" s="1489" t="s">
        <v>986</v>
      </c>
      <c r="H207" s="1489" t="s">
        <v>986</v>
      </c>
      <c r="I207" s="1489" t="s">
        <v>986</v>
      </c>
      <c r="J207" s="1489" t="s">
        <v>986</v>
      </c>
      <c r="K207" s="1489" t="s">
        <v>986</v>
      </c>
      <c r="L207" s="1489" t="s">
        <v>986</v>
      </c>
      <c r="M207" s="1492"/>
      <c r="N207" s="1492"/>
      <c r="O207" s="1492"/>
      <c r="P207" s="1492"/>
      <c r="Q207" s="1492"/>
    </row>
    <row r="208" spans="1:17">
      <c r="A208" s="1483" t="s">
        <v>1024</v>
      </c>
      <c r="B208" s="1484"/>
      <c r="C208" s="1484"/>
      <c r="D208" s="1484"/>
      <c r="E208" s="1484"/>
      <c r="F208" s="1484"/>
      <c r="G208" s="1484"/>
      <c r="H208" s="1484"/>
      <c r="I208" s="1484"/>
      <c r="J208" s="1484"/>
      <c r="K208" s="1484"/>
      <c r="L208" s="1484"/>
      <c r="M208" s="1484"/>
      <c r="N208" s="1484"/>
      <c r="O208" s="1484"/>
      <c r="P208" s="1484"/>
      <c r="Q208" s="1484"/>
    </row>
    <row r="209" spans="1:17">
      <c r="A209" s="1485" t="s">
        <v>832</v>
      </c>
      <c r="B209" s="1486" t="s">
        <v>1023</v>
      </c>
      <c r="C209" s="1486" t="s">
        <v>1023</v>
      </c>
      <c r="D209" s="1486" t="s">
        <v>1023</v>
      </c>
      <c r="E209" s="1486" t="s">
        <v>1023</v>
      </c>
      <c r="F209" s="1486" t="s">
        <v>1023</v>
      </c>
      <c r="G209" s="1486" t="s">
        <v>1023</v>
      </c>
      <c r="H209" s="1486" t="s">
        <v>1023</v>
      </c>
      <c r="I209" s="1486" t="s">
        <v>1023</v>
      </c>
      <c r="J209" s="1486" t="s">
        <v>1023</v>
      </c>
      <c r="K209" s="1486" t="s">
        <v>1023</v>
      </c>
      <c r="L209" s="1486" t="s">
        <v>1023</v>
      </c>
      <c r="M209" s="1487"/>
      <c r="N209" s="1487"/>
      <c r="O209" s="1487"/>
      <c r="P209" s="1487"/>
      <c r="Q209" s="1487"/>
    </row>
    <row r="210" spans="1:17">
      <c r="A210" s="1485" t="s">
        <v>833</v>
      </c>
      <c r="B210" s="1486" t="s">
        <v>1022</v>
      </c>
      <c r="C210" s="1486" t="s">
        <v>1022</v>
      </c>
      <c r="D210" s="1486" t="s">
        <v>1022</v>
      </c>
      <c r="E210" s="1486" t="s">
        <v>1022</v>
      </c>
      <c r="F210" s="1486" t="s">
        <v>1022</v>
      </c>
      <c r="G210" s="1486" t="s">
        <v>1022</v>
      </c>
      <c r="H210" s="1486" t="s">
        <v>1022</v>
      </c>
      <c r="I210" s="1486" t="s">
        <v>1022</v>
      </c>
      <c r="J210" s="1486" t="s">
        <v>1022</v>
      </c>
      <c r="K210" s="1486" t="s">
        <v>1022</v>
      </c>
      <c r="L210" s="1486" t="s">
        <v>1022</v>
      </c>
      <c r="M210" s="1487"/>
      <c r="N210" s="1487"/>
      <c r="O210" s="1487"/>
      <c r="P210" s="1487"/>
      <c r="Q210" s="1487"/>
    </row>
    <row r="211" spans="1:17">
      <c r="A211" s="1485" t="s">
        <v>834</v>
      </c>
      <c r="B211" s="1487">
        <v>14</v>
      </c>
      <c r="C211" s="1487">
        <v>14</v>
      </c>
      <c r="D211" s="1487">
        <v>14</v>
      </c>
      <c r="E211" s="1487">
        <v>14</v>
      </c>
      <c r="F211" s="1487">
        <v>14</v>
      </c>
      <c r="G211" s="1487">
        <v>14</v>
      </c>
      <c r="H211" s="1487">
        <v>14</v>
      </c>
      <c r="I211" s="1487">
        <v>14</v>
      </c>
      <c r="J211" s="1487">
        <v>14</v>
      </c>
      <c r="K211" s="1487">
        <v>14</v>
      </c>
      <c r="L211" s="1487">
        <v>14</v>
      </c>
      <c r="M211" s="1487"/>
      <c r="N211" s="1487"/>
      <c r="O211" s="1487"/>
      <c r="P211" s="1487"/>
      <c r="Q211" s="1487"/>
    </row>
    <row r="212" spans="1:17">
      <c r="A212" s="1485" t="s">
        <v>835</v>
      </c>
      <c r="B212" s="1486" t="s">
        <v>986</v>
      </c>
      <c r="C212" s="1486" t="s">
        <v>986</v>
      </c>
      <c r="D212" s="1486" t="s">
        <v>986</v>
      </c>
      <c r="E212" s="1486" t="s">
        <v>986</v>
      </c>
      <c r="F212" s="1486" t="s">
        <v>986</v>
      </c>
      <c r="G212" s="1486" t="s">
        <v>986</v>
      </c>
      <c r="H212" s="1486" t="s">
        <v>986</v>
      </c>
      <c r="I212" s="1486" t="s">
        <v>986</v>
      </c>
      <c r="J212" s="1486" t="s">
        <v>986</v>
      </c>
      <c r="K212" s="1486" t="s">
        <v>986</v>
      </c>
      <c r="L212" s="1486" t="s">
        <v>986</v>
      </c>
      <c r="M212" s="1487"/>
      <c r="N212" s="1487"/>
      <c r="O212" s="1487"/>
      <c r="P212" s="1487"/>
      <c r="Q212" s="1487"/>
    </row>
    <row r="213" spans="1:17">
      <c r="A213" s="1485" t="s">
        <v>836</v>
      </c>
      <c r="B213" s="1487">
        <v>14.4</v>
      </c>
      <c r="C213" s="1487">
        <v>14.4</v>
      </c>
      <c r="D213" s="1487">
        <v>14.4</v>
      </c>
      <c r="E213" s="1487">
        <v>14.4</v>
      </c>
      <c r="F213" s="1487">
        <v>14.4</v>
      </c>
      <c r="G213" s="1487">
        <v>14.4</v>
      </c>
      <c r="H213" s="1487">
        <v>14.4</v>
      </c>
      <c r="I213" s="1487">
        <v>14.4</v>
      </c>
      <c r="J213" s="1487">
        <v>14.4</v>
      </c>
      <c r="K213" s="1487">
        <v>14.4</v>
      </c>
      <c r="L213" s="1487">
        <v>14.4</v>
      </c>
      <c r="M213" s="1487"/>
      <c r="N213" s="1487"/>
      <c r="O213" s="1487"/>
      <c r="P213" s="1487"/>
      <c r="Q213" s="1487"/>
    </row>
    <row r="214" spans="1:17" ht="13" thickBot="1">
      <c r="A214" s="1488" t="s">
        <v>837</v>
      </c>
      <c r="B214" s="1489" t="s">
        <v>986</v>
      </c>
      <c r="C214" s="1489" t="s">
        <v>986</v>
      </c>
      <c r="D214" s="1489" t="s">
        <v>986</v>
      </c>
      <c r="E214" s="1489" t="s">
        <v>986</v>
      </c>
      <c r="F214" s="1489" t="s">
        <v>986</v>
      </c>
      <c r="G214" s="1489" t="s">
        <v>986</v>
      </c>
      <c r="H214" s="1489" t="s">
        <v>986</v>
      </c>
      <c r="I214" s="1489" t="s">
        <v>986</v>
      </c>
      <c r="J214" s="1489" t="s">
        <v>986</v>
      </c>
      <c r="K214" s="1489" t="s">
        <v>986</v>
      </c>
      <c r="L214" s="1489" t="s">
        <v>986</v>
      </c>
      <c r="M214" s="1492"/>
      <c r="N214" s="1492"/>
      <c r="O214" s="1492"/>
      <c r="P214" s="1492"/>
      <c r="Q214" s="1492"/>
    </row>
    <row r="215" spans="1:17">
      <c r="A215" s="1483" t="s">
        <v>847</v>
      </c>
      <c r="B215" s="1484"/>
      <c r="C215" s="1484"/>
      <c r="D215" s="1484"/>
      <c r="E215" s="1484"/>
      <c r="F215" s="1484"/>
      <c r="G215" s="1484"/>
      <c r="H215" s="1491"/>
      <c r="I215" s="1484"/>
      <c r="J215" s="1484"/>
      <c r="K215" s="1484"/>
      <c r="L215" s="1484"/>
      <c r="M215" s="1484"/>
      <c r="N215" s="1484"/>
      <c r="O215" s="1484"/>
      <c r="P215" s="1484"/>
      <c r="Q215" s="1484"/>
    </row>
    <row r="216" spans="1:17">
      <c r="A216" s="1485" t="s">
        <v>832</v>
      </c>
      <c r="B216" s="1487"/>
      <c r="C216" s="1487"/>
      <c r="D216" s="1487"/>
      <c r="E216" s="1486"/>
      <c r="F216" s="1487"/>
      <c r="G216" s="1486"/>
      <c r="H216" s="1486"/>
      <c r="I216" s="1486"/>
      <c r="J216" s="1486"/>
      <c r="K216" s="1486"/>
      <c r="L216" s="1486"/>
      <c r="M216" s="1486"/>
      <c r="N216" s="1486"/>
      <c r="O216" s="1486"/>
      <c r="P216" s="1486"/>
      <c r="Q216" s="1486"/>
    </row>
    <row r="217" spans="1:17">
      <c r="A217" s="1485" t="s">
        <v>833</v>
      </c>
      <c r="B217" s="1487"/>
      <c r="C217" s="1487"/>
      <c r="D217" s="1487"/>
      <c r="E217" s="1486"/>
      <c r="F217" s="1487"/>
      <c r="G217" s="1486"/>
      <c r="H217" s="1486"/>
      <c r="I217" s="1486"/>
      <c r="J217" s="1486"/>
      <c r="K217" s="1486"/>
      <c r="L217" s="1486"/>
      <c r="M217" s="1486"/>
      <c r="N217" s="1486"/>
      <c r="O217" s="1486"/>
      <c r="P217" s="1486"/>
      <c r="Q217" s="1486"/>
    </row>
    <row r="218" spans="1:17">
      <c r="A218" s="1485" t="s">
        <v>834</v>
      </c>
      <c r="B218" s="1487"/>
      <c r="C218" s="1487"/>
      <c r="D218" s="1487"/>
      <c r="E218" s="1487"/>
      <c r="F218" s="1487"/>
      <c r="G218" s="1487"/>
      <c r="H218" s="1487"/>
      <c r="I218" s="1487"/>
      <c r="J218" s="1487"/>
      <c r="K218" s="1487"/>
      <c r="L218" s="1487"/>
      <c r="M218" s="1487"/>
      <c r="N218" s="1487"/>
      <c r="O218" s="1487"/>
      <c r="P218" s="1487"/>
      <c r="Q218" s="1487"/>
    </row>
    <row r="219" spans="1:17">
      <c r="A219" s="1485" t="s">
        <v>835</v>
      </c>
      <c r="B219" s="1487"/>
      <c r="C219" s="1487"/>
      <c r="D219" s="1487"/>
      <c r="E219" s="1486"/>
      <c r="F219" s="1487"/>
      <c r="G219" s="1486"/>
      <c r="H219" s="1486"/>
      <c r="I219" s="1486"/>
      <c r="J219" s="1486"/>
      <c r="K219" s="1486"/>
      <c r="L219" s="1486"/>
      <c r="M219" s="1486"/>
      <c r="N219" s="1486"/>
      <c r="O219" s="1486"/>
      <c r="P219" s="1486"/>
      <c r="Q219" s="1486"/>
    </row>
    <row r="220" spans="1:17">
      <c r="A220" s="1485" t="s">
        <v>836</v>
      </c>
      <c r="B220" s="1487"/>
      <c r="C220" s="1487"/>
      <c r="D220" s="1487"/>
      <c r="E220" s="1487"/>
      <c r="F220" s="1487"/>
      <c r="G220" s="1487"/>
      <c r="H220" s="1487"/>
      <c r="I220" s="1487"/>
      <c r="J220" s="1487"/>
      <c r="K220" s="1487"/>
      <c r="L220" s="1487"/>
      <c r="M220" s="1487"/>
      <c r="N220" s="1487"/>
      <c r="O220" s="1487"/>
      <c r="P220" s="1487"/>
      <c r="Q220" s="1487"/>
    </row>
    <row r="221" spans="1:17" ht="13" thickBot="1">
      <c r="A221" s="1488" t="s">
        <v>837</v>
      </c>
      <c r="B221" s="1492"/>
      <c r="C221" s="1492"/>
      <c r="D221" s="1492"/>
      <c r="E221" s="1489"/>
      <c r="F221" s="1492"/>
      <c r="G221" s="1489"/>
      <c r="H221" s="1489"/>
      <c r="I221" s="1489"/>
      <c r="J221" s="1489"/>
      <c r="K221" s="1489"/>
      <c r="L221" s="1489"/>
      <c r="M221" s="1489"/>
      <c r="N221" s="1489"/>
      <c r="O221" s="1489"/>
      <c r="P221" s="1489"/>
      <c r="Q221" s="1489"/>
    </row>
    <row r="222" spans="1:17">
      <c r="A222" s="1483" t="s">
        <v>847</v>
      </c>
      <c r="B222" s="1484"/>
      <c r="C222" s="1484"/>
      <c r="D222" s="1484"/>
      <c r="E222" s="1484"/>
      <c r="F222" s="1484"/>
      <c r="G222" s="1484"/>
      <c r="H222" s="1484"/>
      <c r="I222" s="1484"/>
      <c r="J222" s="1484"/>
      <c r="K222" s="1484"/>
      <c r="L222" s="1484"/>
      <c r="M222" s="1484"/>
      <c r="N222" s="1484"/>
      <c r="O222" s="1484"/>
      <c r="P222" s="1484"/>
      <c r="Q222" s="1484"/>
    </row>
    <row r="223" spans="1:17">
      <c r="A223" s="1485" t="s">
        <v>832</v>
      </c>
      <c r="B223" s="1487"/>
      <c r="C223" s="1487"/>
      <c r="D223" s="1487"/>
      <c r="E223" s="1486"/>
      <c r="F223" s="1487"/>
      <c r="G223" s="1487"/>
      <c r="H223" s="1487"/>
      <c r="I223" s="1486"/>
      <c r="J223" s="1486"/>
      <c r="K223" s="1486"/>
      <c r="L223" s="1486"/>
      <c r="M223" s="1486"/>
      <c r="N223" s="1486"/>
      <c r="O223" s="1486"/>
      <c r="P223" s="1486"/>
      <c r="Q223" s="1486"/>
    </row>
    <row r="224" spans="1:17">
      <c r="A224" s="1485" t="s">
        <v>833</v>
      </c>
      <c r="B224" s="1487"/>
      <c r="C224" s="1487"/>
      <c r="D224" s="1487"/>
      <c r="E224" s="1486"/>
      <c r="F224" s="1487"/>
      <c r="G224" s="1487"/>
      <c r="H224" s="1487"/>
      <c r="I224" s="1486"/>
      <c r="J224" s="1486"/>
      <c r="K224" s="1486"/>
      <c r="L224" s="1486"/>
      <c r="M224" s="1486"/>
      <c r="N224" s="1486"/>
      <c r="O224" s="1486"/>
      <c r="P224" s="1486"/>
      <c r="Q224" s="1486"/>
    </row>
    <row r="225" spans="1:17">
      <c r="A225" s="1485" t="s">
        <v>834</v>
      </c>
      <c r="B225" s="1487"/>
      <c r="C225" s="1487"/>
      <c r="D225" s="1487"/>
      <c r="E225" s="1487"/>
      <c r="F225" s="1487"/>
      <c r="G225" s="1487"/>
      <c r="H225" s="1487"/>
      <c r="I225" s="1487"/>
      <c r="J225" s="1487"/>
      <c r="K225" s="1487"/>
      <c r="L225" s="1487"/>
      <c r="M225" s="1487"/>
      <c r="N225" s="1487"/>
      <c r="O225" s="1487"/>
      <c r="P225" s="1487"/>
      <c r="Q225" s="1487"/>
    </row>
    <row r="226" spans="1:17">
      <c r="A226" s="1485" t="s">
        <v>835</v>
      </c>
      <c r="B226" s="1487"/>
      <c r="C226" s="1487"/>
      <c r="D226" s="1487"/>
      <c r="E226" s="1486"/>
      <c r="F226" s="1487"/>
      <c r="G226" s="1487"/>
      <c r="H226" s="1487"/>
      <c r="I226" s="1486"/>
      <c r="J226" s="1486"/>
      <c r="K226" s="1486"/>
      <c r="L226" s="1486"/>
      <c r="M226" s="1486"/>
      <c r="N226" s="1486"/>
      <c r="O226" s="1486"/>
      <c r="P226" s="1486"/>
      <c r="Q226" s="1486"/>
    </row>
    <row r="227" spans="1:17">
      <c r="A227" s="1485" t="s">
        <v>836</v>
      </c>
      <c r="B227" s="1487"/>
      <c r="C227" s="1487"/>
      <c r="D227" s="1487"/>
      <c r="E227" s="1487"/>
      <c r="F227" s="1487"/>
      <c r="G227" s="1487"/>
      <c r="H227" s="1487"/>
      <c r="I227" s="1487"/>
      <c r="J227" s="1487"/>
      <c r="K227" s="1487"/>
      <c r="L227" s="1487"/>
      <c r="M227" s="1487"/>
      <c r="N227" s="1487"/>
      <c r="O227" s="1487"/>
      <c r="P227" s="1487"/>
      <c r="Q227" s="1487"/>
    </row>
    <row r="228" spans="1:17" ht="13" thickBot="1">
      <c r="A228" s="1488" t="s">
        <v>837</v>
      </c>
      <c r="B228" s="1492"/>
      <c r="C228" s="1492"/>
      <c r="D228" s="1492"/>
      <c r="E228" s="1489"/>
      <c r="F228" s="1492"/>
      <c r="G228" s="1492"/>
      <c r="H228" s="1492"/>
      <c r="I228" s="1489"/>
      <c r="J228" s="1489"/>
      <c r="K228" s="1489"/>
      <c r="L228" s="1489"/>
      <c r="M228" s="1489"/>
      <c r="N228" s="1489"/>
      <c r="O228" s="1489"/>
      <c r="P228" s="1489"/>
      <c r="Q228" s="1489"/>
    </row>
    <row r="229" spans="1:17">
      <c r="A229" s="1483" t="s">
        <v>847</v>
      </c>
      <c r="B229" s="1484"/>
      <c r="C229" s="1484"/>
      <c r="D229" s="1484"/>
      <c r="E229" s="1484"/>
      <c r="F229" s="1484"/>
      <c r="G229" s="1484"/>
      <c r="H229" s="1484"/>
      <c r="I229" s="1484"/>
      <c r="J229" s="1484"/>
      <c r="K229" s="1484"/>
      <c r="L229" s="1484"/>
      <c r="M229" s="1484"/>
      <c r="N229" s="1484"/>
      <c r="O229" s="1484"/>
      <c r="P229" s="1484"/>
      <c r="Q229" s="1484"/>
    </row>
    <row r="230" spans="1:17">
      <c r="A230" s="1485" t="s">
        <v>832</v>
      </c>
      <c r="B230" s="1487"/>
      <c r="C230" s="1487"/>
      <c r="D230" s="1487"/>
      <c r="E230" s="1487"/>
      <c r="F230" s="1487"/>
      <c r="G230" s="1486"/>
      <c r="H230" s="1487"/>
      <c r="I230" s="1486"/>
      <c r="J230" s="1486"/>
      <c r="K230" s="1486"/>
      <c r="L230" s="1486"/>
      <c r="M230" s="1486"/>
      <c r="N230" s="1486"/>
      <c r="O230" s="1486"/>
      <c r="P230" s="1486"/>
      <c r="Q230" s="1486"/>
    </row>
    <row r="231" spans="1:17">
      <c r="A231" s="1485" t="s">
        <v>833</v>
      </c>
      <c r="B231" s="1487"/>
      <c r="C231" s="1487"/>
      <c r="D231" s="1487"/>
      <c r="E231" s="1487"/>
      <c r="F231" s="1487"/>
      <c r="G231" s="1486"/>
      <c r="H231" s="1487"/>
      <c r="I231" s="1486"/>
      <c r="J231" s="1486"/>
      <c r="K231" s="1486"/>
      <c r="L231" s="1486"/>
      <c r="M231" s="1486"/>
      <c r="N231" s="1486"/>
      <c r="O231" s="1486"/>
      <c r="P231" s="1486"/>
      <c r="Q231" s="1486"/>
    </row>
    <row r="232" spans="1:17">
      <c r="A232" s="1485" t="s">
        <v>834</v>
      </c>
      <c r="B232" s="1487"/>
      <c r="C232" s="1487"/>
      <c r="D232" s="1487"/>
      <c r="E232" s="1487"/>
      <c r="F232" s="1487"/>
      <c r="G232" s="1487"/>
      <c r="H232" s="1487"/>
      <c r="I232" s="1487"/>
      <c r="J232" s="1487"/>
      <c r="K232" s="1487"/>
      <c r="L232" s="1487"/>
      <c r="M232" s="1487"/>
      <c r="N232" s="1487"/>
      <c r="O232" s="1487"/>
      <c r="P232" s="1487"/>
      <c r="Q232" s="1487"/>
    </row>
    <row r="233" spans="1:17">
      <c r="A233" s="1485" t="s">
        <v>835</v>
      </c>
      <c r="B233" s="1487"/>
      <c r="C233" s="1487"/>
      <c r="D233" s="1487"/>
      <c r="E233" s="1487"/>
      <c r="F233" s="1487"/>
      <c r="G233" s="1486"/>
      <c r="H233" s="1487"/>
      <c r="I233" s="1486"/>
      <c r="J233" s="1486"/>
      <c r="K233" s="1486"/>
      <c r="L233" s="1486"/>
      <c r="M233" s="1486"/>
      <c r="N233" s="1486"/>
      <c r="O233" s="1486"/>
      <c r="P233" s="1486"/>
      <c r="Q233" s="1486"/>
    </row>
    <row r="234" spans="1:17">
      <c r="A234" s="1485" t="s">
        <v>836</v>
      </c>
      <c r="B234" s="1487"/>
      <c r="C234" s="1487"/>
      <c r="D234" s="1487"/>
      <c r="E234" s="1487"/>
      <c r="F234" s="1487"/>
      <c r="G234" s="1487"/>
      <c r="H234" s="1487"/>
      <c r="I234" s="1487"/>
      <c r="J234" s="1487"/>
      <c r="K234" s="1487"/>
      <c r="L234" s="1487"/>
      <c r="M234" s="1487"/>
      <c r="N234" s="1487"/>
      <c r="O234" s="1487"/>
      <c r="P234" s="1487"/>
      <c r="Q234" s="1487"/>
    </row>
    <row r="235" spans="1:17" ht="13" thickBot="1">
      <c r="A235" s="1488" t="s">
        <v>837</v>
      </c>
      <c r="B235" s="1492"/>
      <c r="C235" s="1492"/>
      <c r="D235" s="1492"/>
      <c r="E235" s="1492"/>
      <c r="F235" s="1492"/>
      <c r="G235" s="1489"/>
      <c r="H235" s="1492"/>
      <c r="I235" s="1489"/>
      <c r="J235" s="1489"/>
      <c r="K235" s="1489"/>
      <c r="L235" s="1489"/>
      <c r="M235" s="1489"/>
      <c r="N235" s="1489"/>
      <c r="O235" s="1489"/>
      <c r="P235" s="1489"/>
      <c r="Q235" s="1489"/>
    </row>
    <row r="236" spans="1:17">
      <c r="A236" s="1483" t="s">
        <v>847</v>
      </c>
      <c r="B236" s="1484"/>
      <c r="C236" s="1484"/>
      <c r="D236" s="1484"/>
      <c r="E236" s="1484"/>
      <c r="F236" s="1484"/>
      <c r="G236" s="1484"/>
      <c r="H236" s="1484"/>
      <c r="I236" s="1484"/>
      <c r="J236" s="1484"/>
      <c r="K236" s="1484"/>
      <c r="L236" s="1484"/>
      <c r="M236" s="1484"/>
      <c r="N236" s="1484"/>
      <c r="O236" s="1484"/>
      <c r="P236" s="1484"/>
      <c r="Q236" s="1484"/>
    </row>
    <row r="237" spans="1:17">
      <c r="A237" s="1485" t="s">
        <v>832</v>
      </c>
      <c r="B237" s="1487"/>
      <c r="C237" s="1487"/>
      <c r="D237" s="1487"/>
      <c r="E237" s="1487"/>
      <c r="F237" s="1487"/>
      <c r="G237" s="1486"/>
      <c r="H237" s="1487"/>
      <c r="I237" s="1487"/>
      <c r="J237" s="1487"/>
      <c r="K237" s="1487"/>
      <c r="L237" s="1487"/>
      <c r="M237" s="1487"/>
      <c r="N237" s="1487"/>
      <c r="O237" s="1487"/>
      <c r="P237" s="1487"/>
      <c r="Q237" s="1487"/>
    </row>
    <row r="238" spans="1:17">
      <c r="A238" s="1485" t="s">
        <v>833</v>
      </c>
      <c r="B238" s="1487"/>
      <c r="C238" s="1487"/>
      <c r="D238" s="1487"/>
      <c r="E238" s="1487"/>
      <c r="F238" s="1487"/>
      <c r="G238" s="1486"/>
      <c r="H238" s="1487"/>
      <c r="I238" s="1487"/>
      <c r="J238" s="1487"/>
      <c r="K238" s="1487"/>
      <c r="L238" s="1487"/>
      <c r="M238" s="1487"/>
      <c r="N238" s="1487"/>
      <c r="O238" s="1487"/>
      <c r="P238" s="1487"/>
      <c r="Q238" s="1487"/>
    </row>
    <row r="239" spans="1:17">
      <c r="A239" s="1485" t="s">
        <v>834</v>
      </c>
      <c r="B239" s="1487"/>
      <c r="C239" s="1487"/>
      <c r="D239" s="1487"/>
      <c r="E239" s="1487"/>
      <c r="F239" s="1487"/>
      <c r="G239" s="1487"/>
      <c r="H239" s="1487"/>
      <c r="I239" s="1487"/>
      <c r="J239" s="1487"/>
      <c r="K239" s="1487"/>
      <c r="L239" s="1487"/>
      <c r="M239" s="1487"/>
      <c r="N239" s="1487"/>
      <c r="O239" s="1487"/>
      <c r="P239" s="1487"/>
      <c r="Q239" s="1487"/>
    </row>
    <row r="240" spans="1:17">
      <c r="A240" s="1485" t="s">
        <v>835</v>
      </c>
      <c r="B240" s="1487"/>
      <c r="C240" s="1487"/>
      <c r="D240" s="1487"/>
      <c r="E240" s="1487"/>
      <c r="F240" s="1487"/>
      <c r="G240" s="1486"/>
      <c r="H240" s="1487"/>
      <c r="I240" s="1487"/>
      <c r="J240" s="1487"/>
      <c r="K240" s="1487"/>
      <c r="L240" s="1487"/>
      <c r="M240" s="1487"/>
      <c r="N240" s="1487"/>
      <c r="O240" s="1487"/>
      <c r="P240" s="1487"/>
      <c r="Q240" s="1487"/>
    </row>
    <row r="241" spans="1:17">
      <c r="A241" s="1485" t="s">
        <v>836</v>
      </c>
      <c r="B241" s="1487"/>
      <c r="C241" s="1487"/>
      <c r="D241" s="1487"/>
      <c r="E241" s="1487"/>
      <c r="F241" s="1487"/>
      <c r="G241" s="1487"/>
      <c r="H241" s="1487"/>
      <c r="I241" s="1487"/>
      <c r="J241" s="1487"/>
      <c r="K241" s="1487"/>
      <c r="L241" s="1487"/>
      <c r="M241" s="1487"/>
      <c r="N241" s="1487"/>
      <c r="O241" s="1487"/>
      <c r="P241" s="1487"/>
      <c r="Q241" s="1487"/>
    </row>
    <row r="242" spans="1:17" ht="13" thickBot="1">
      <c r="A242" s="1488" t="s">
        <v>837</v>
      </c>
      <c r="B242" s="1492"/>
      <c r="C242" s="1492"/>
      <c r="D242" s="1492"/>
      <c r="E242" s="1492"/>
      <c r="F242" s="1492"/>
      <c r="G242" s="1489"/>
      <c r="H242" s="1492"/>
      <c r="I242" s="1492"/>
      <c r="J242" s="1492"/>
      <c r="K242" s="1492"/>
      <c r="L242" s="1492"/>
      <c r="M242" s="1492"/>
      <c r="N242" s="1492"/>
      <c r="O242" s="1492"/>
      <c r="P242" s="1492"/>
      <c r="Q242" s="1492"/>
    </row>
    <row r="243" spans="1:17">
      <c r="A243" s="1483" t="s">
        <v>847</v>
      </c>
      <c r="B243" s="1484"/>
      <c r="C243" s="1484"/>
      <c r="D243" s="1484"/>
      <c r="E243" s="1484"/>
      <c r="F243" s="1484"/>
      <c r="G243" s="1484"/>
      <c r="H243" s="1484"/>
      <c r="I243" s="1484"/>
      <c r="J243" s="1484"/>
      <c r="K243" s="1484"/>
      <c r="L243" s="1484"/>
      <c r="M243" s="1484"/>
      <c r="N243" s="1484"/>
      <c r="O243" s="1484"/>
      <c r="P243" s="1484"/>
      <c r="Q243" s="1484"/>
    </row>
    <row r="244" spans="1:17">
      <c r="A244" s="1485" t="s">
        <v>832</v>
      </c>
      <c r="B244" s="1487"/>
      <c r="C244" s="1487"/>
      <c r="D244" s="1487"/>
      <c r="E244" s="1487"/>
      <c r="F244" s="1487"/>
      <c r="G244" s="1486"/>
      <c r="H244" s="1487"/>
      <c r="I244" s="1487"/>
      <c r="J244" s="1487"/>
      <c r="K244" s="1487"/>
      <c r="L244" s="1487"/>
      <c r="M244" s="1487"/>
      <c r="N244" s="1487"/>
      <c r="O244" s="1487"/>
      <c r="P244" s="1487"/>
      <c r="Q244" s="1487"/>
    </row>
    <row r="245" spans="1:17">
      <c r="A245" s="1485" t="s">
        <v>833</v>
      </c>
      <c r="B245" s="1487"/>
      <c r="C245" s="1487"/>
      <c r="D245" s="1487"/>
      <c r="E245" s="1487"/>
      <c r="F245" s="1487"/>
      <c r="G245" s="1486"/>
      <c r="H245" s="1487"/>
      <c r="I245" s="1487"/>
      <c r="J245" s="1487"/>
      <c r="K245" s="1487"/>
      <c r="L245" s="1487"/>
      <c r="M245" s="1487"/>
      <c r="N245" s="1487"/>
      <c r="O245" s="1487"/>
      <c r="P245" s="1487"/>
      <c r="Q245" s="1487"/>
    </row>
    <row r="246" spans="1:17">
      <c r="A246" s="1485" t="s">
        <v>834</v>
      </c>
      <c r="B246" s="1487"/>
      <c r="C246" s="1487"/>
      <c r="D246" s="1487"/>
      <c r="E246" s="1487"/>
      <c r="F246" s="1487"/>
      <c r="G246" s="1487"/>
      <c r="H246" s="1487"/>
      <c r="I246" s="1487"/>
      <c r="J246" s="1487"/>
      <c r="K246" s="1487"/>
      <c r="L246" s="1487"/>
      <c r="M246" s="1487"/>
      <c r="N246" s="1487"/>
      <c r="O246" s="1487"/>
      <c r="P246" s="1487"/>
      <c r="Q246" s="1487"/>
    </row>
    <row r="247" spans="1:17">
      <c r="A247" s="1485" t="s">
        <v>835</v>
      </c>
      <c r="B247" s="1487"/>
      <c r="C247" s="1487"/>
      <c r="D247" s="1487"/>
      <c r="E247" s="1487"/>
      <c r="F247" s="1487"/>
      <c r="G247" s="1486"/>
      <c r="H247" s="1487"/>
      <c r="I247" s="1487"/>
      <c r="J247" s="1487"/>
      <c r="K247" s="1487"/>
      <c r="L247" s="1487"/>
      <c r="M247" s="1487"/>
      <c r="N247" s="1487"/>
      <c r="O247" s="1487"/>
      <c r="P247" s="1487"/>
      <c r="Q247" s="1487"/>
    </row>
    <row r="248" spans="1:17">
      <c r="A248" s="1485" t="s">
        <v>836</v>
      </c>
      <c r="B248" s="1487"/>
      <c r="C248" s="1487"/>
      <c r="D248" s="1487"/>
      <c r="E248" s="1487"/>
      <c r="F248" s="1487"/>
      <c r="G248" s="1487"/>
      <c r="H248" s="1487"/>
      <c r="I248" s="1487"/>
      <c r="J248" s="1487"/>
      <c r="K248" s="1487"/>
      <c r="L248" s="1487"/>
      <c r="M248" s="1487"/>
      <c r="N248" s="1487"/>
      <c r="O248" s="1487"/>
      <c r="P248" s="1487"/>
      <c r="Q248" s="1487"/>
    </row>
    <row r="249" spans="1:17" ht="13" thickBot="1">
      <c r="A249" s="1488" t="s">
        <v>837</v>
      </c>
      <c r="B249" s="1492"/>
      <c r="C249" s="1492"/>
      <c r="D249" s="1492"/>
      <c r="E249" s="1492"/>
      <c r="F249" s="1492"/>
      <c r="G249" s="1489"/>
      <c r="H249" s="1492"/>
      <c r="I249" s="1492"/>
      <c r="J249" s="1492"/>
      <c r="K249" s="1492"/>
      <c r="L249" s="1492"/>
      <c r="M249" s="1492"/>
      <c r="N249" s="1492"/>
      <c r="O249" s="1492"/>
      <c r="P249" s="1492"/>
      <c r="Q249" s="1492"/>
    </row>
    <row r="250" spans="1:17">
      <c r="A250" s="1483" t="s">
        <v>847</v>
      </c>
      <c r="B250" s="1484"/>
      <c r="C250" s="1484"/>
      <c r="D250" s="1484"/>
      <c r="E250" s="1484"/>
      <c r="F250" s="1484"/>
      <c r="G250" s="1484"/>
      <c r="H250" s="1484"/>
      <c r="I250" s="1484"/>
      <c r="J250" s="1484"/>
      <c r="K250" s="1484"/>
      <c r="L250" s="1484"/>
      <c r="M250" s="1484"/>
      <c r="N250" s="1484"/>
      <c r="O250" s="1484"/>
      <c r="P250" s="1484"/>
      <c r="Q250" s="1484"/>
    </row>
    <row r="251" spans="1:17">
      <c r="A251" s="1485" t="s">
        <v>832</v>
      </c>
      <c r="B251" s="1487"/>
      <c r="C251" s="1487"/>
      <c r="D251" s="1487"/>
      <c r="E251" s="1487"/>
      <c r="F251" s="1487"/>
      <c r="G251" s="1486"/>
      <c r="H251" s="1487"/>
      <c r="I251" s="1486"/>
      <c r="J251" s="1486"/>
      <c r="K251" s="1486"/>
      <c r="L251" s="1486"/>
      <c r="M251" s="1486"/>
      <c r="N251" s="1486"/>
      <c r="O251" s="1486"/>
      <c r="P251" s="1486"/>
      <c r="Q251" s="1486"/>
    </row>
    <row r="252" spans="1:17">
      <c r="A252" s="1485" t="s">
        <v>833</v>
      </c>
      <c r="B252" s="1487"/>
      <c r="C252" s="1487"/>
      <c r="D252" s="1487"/>
      <c r="E252" s="1487"/>
      <c r="F252" s="1487"/>
      <c r="G252" s="1486"/>
      <c r="H252" s="1487"/>
      <c r="I252" s="1486"/>
      <c r="J252" s="1486"/>
      <c r="K252" s="1486"/>
      <c r="L252" s="1486"/>
      <c r="M252" s="1486"/>
      <c r="N252" s="1486"/>
      <c r="O252" s="1486"/>
      <c r="P252" s="1486"/>
      <c r="Q252" s="1486"/>
    </row>
    <row r="253" spans="1:17">
      <c r="A253" s="1485" t="s">
        <v>834</v>
      </c>
      <c r="B253" s="1487"/>
      <c r="C253" s="1487"/>
      <c r="D253" s="1487"/>
      <c r="E253" s="1487"/>
      <c r="F253" s="1487"/>
      <c r="G253" s="1487"/>
      <c r="H253" s="1487"/>
      <c r="I253" s="1487"/>
      <c r="J253" s="1487"/>
      <c r="K253" s="1487"/>
      <c r="L253" s="1487"/>
      <c r="M253" s="1487"/>
      <c r="N253" s="1487"/>
      <c r="O253" s="1487"/>
      <c r="P253" s="1487"/>
      <c r="Q253" s="1487"/>
    </row>
    <row r="254" spans="1:17">
      <c r="A254" s="1485" t="s">
        <v>835</v>
      </c>
      <c r="B254" s="1487"/>
      <c r="C254" s="1487"/>
      <c r="D254" s="1487"/>
      <c r="E254" s="1487"/>
      <c r="F254" s="1487"/>
      <c r="G254" s="1487"/>
      <c r="H254" s="1487"/>
      <c r="I254" s="1486"/>
      <c r="J254" s="1486"/>
      <c r="K254" s="1486"/>
      <c r="L254" s="1486"/>
      <c r="M254" s="1486"/>
      <c r="N254" s="1486"/>
      <c r="O254" s="1486"/>
      <c r="P254" s="1486"/>
      <c r="Q254" s="1486"/>
    </row>
    <row r="255" spans="1:17">
      <c r="A255" s="1485" t="s">
        <v>836</v>
      </c>
      <c r="B255" s="1487"/>
      <c r="C255" s="1487"/>
      <c r="D255" s="1487"/>
      <c r="E255" s="1487"/>
      <c r="F255" s="1487"/>
      <c r="G255" s="1487"/>
      <c r="H255" s="1487"/>
      <c r="I255" s="1487"/>
      <c r="J255" s="1487"/>
      <c r="K255" s="1487"/>
      <c r="L255" s="1487"/>
      <c r="M255" s="1487"/>
      <c r="N255" s="1487"/>
      <c r="O255" s="1487"/>
      <c r="P255" s="1487"/>
      <c r="Q255" s="1487"/>
    </row>
    <row r="256" spans="1:17" ht="13" thickBot="1">
      <c r="A256" s="1488" t="s">
        <v>837</v>
      </c>
      <c r="B256" s="1492"/>
      <c r="C256" s="1492"/>
      <c r="D256" s="1492"/>
      <c r="E256" s="1492"/>
      <c r="F256" s="1492"/>
      <c r="G256" s="1492"/>
      <c r="H256" s="1492"/>
      <c r="I256" s="1489"/>
      <c r="J256" s="1489"/>
      <c r="K256" s="1489"/>
      <c r="L256" s="1489"/>
      <c r="M256" s="1489"/>
      <c r="N256" s="1489"/>
      <c r="O256" s="1489"/>
      <c r="P256" s="1489"/>
      <c r="Q256" s="1489"/>
    </row>
    <row r="257" spans="1:17">
      <c r="A257" s="1493" t="s">
        <v>848</v>
      </c>
      <c r="B257" s="1494"/>
      <c r="C257" s="1494"/>
      <c r="D257" s="1494"/>
      <c r="E257" s="1494"/>
      <c r="F257" s="1494"/>
      <c r="G257" s="1494"/>
      <c r="H257" s="1494"/>
      <c r="I257" s="1494"/>
      <c r="J257" s="1494"/>
      <c r="K257" s="1494"/>
      <c r="L257" s="1494"/>
      <c r="M257" s="1494"/>
      <c r="N257" s="1494"/>
      <c r="O257" s="1494"/>
      <c r="P257" s="1494"/>
      <c r="Q257" s="1494"/>
    </row>
    <row r="258" spans="1:17">
      <c r="A258" s="1495" t="s">
        <v>849</v>
      </c>
      <c r="B258" s="1486" t="s">
        <v>844</v>
      </c>
      <c r="C258" s="1486" t="s">
        <v>844</v>
      </c>
      <c r="D258" s="1486" t="s">
        <v>850</v>
      </c>
      <c r="E258" s="1486" t="s">
        <v>844</v>
      </c>
      <c r="F258" s="1486" t="s">
        <v>844</v>
      </c>
      <c r="G258" s="1486" t="s">
        <v>850</v>
      </c>
      <c r="H258" s="1486" t="s">
        <v>844</v>
      </c>
      <c r="I258" s="1486" t="s">
        <v>844</v>
      </c>
      <c r="J258" s="1486" t="s">
        <v>844</v>
      </c>
      <c r="K258" s="1486"/>
      <c r="L258" s="1486"/>
      <c r="M258" s="1486"/>
      <c r="N258" s="1486"/>
      <c r="O258" s="1486"/>
      <c r="P258" s="1486"/>
      <c r="Q258" s="1486"/>
    </row>
    <row r="259" spans="1:17">
      <c r="A259" s="1495" t="s">
        <v>851</v>
      </c>
      <c r="B259" s="1486" t="s">
        <v>852</v>
      </c>
      <c r="C259" s="1486" t="s">
        <v>853</v>
      </c>
      <c r="D259" s="1487" t="s">
        <v>854</v>
      </c>
      <c r="E259" s="1486" t="s">
        <v>853</v>
      </c>
      <c r="F259" s="1487" t="s">
        <v>855</v>
      </c>
      <c r="G259" s="1486" t="s">
        <v>856</v>
      </c>
      <c r="H259" s="1486" t="s">
        <v>857</v>
      </c>
      <c r="I259" s="1486" t="s">
        <v>858</v>
      </c>
      <c r="J259" s="1486" t="s">
        <v>853</v>
      </c>
      <c r="K259" s="1486"/>
      <c r="L259" s="1486"/>
      <c r="M259" s="1486"/>
      <c r="N259" s="1486"/>
      <c r="O259" s="1486"/>
      <c r="P259" s="1486"/>
      <c r="Q259" s="1486"/>
    </row>
    <row r="260" spans="1:17">
      <c r="A260" s="1495" t="s">
        <v>859</v>
      </c>
      <c r="B260" s="1487" t="s">
        <v>860</v>
      </c>
      <c r="C260" s="1487" t="s">
        <v>861</v>
      </c>
      <c r="D260" s="1487" t="s">
        <v>861</v>
      </c>
      <c r="E260" s="1486" t="s">
        <v>862</v>
      </c>
      <c r="F260" s="1487" t="s">
        <v>863</v>
      </c>
      <c r="G260" s="1486" t="s">
        <v>864</v>
      </c>
      <c r="H260" s="1486" t="s">
        <v>865</v>
      </c>
      <c r="I260" s="1486" t="s">
        <v>865</v>
      </c>
      <c r="J260" s="1486" t="s">
        <v>865</v>
      </c>
      <c r="K260" s="1486"/>
      <c r="L260" s="1486"/>
      <c r="M260" s="1486"/>
      <c r="N260" s="1486"/>
      <c r="O260" s="1486"/>
      <c r="P260" s="1486"/>
      <c r="Q260" s="1486"/>
    </row>
    <row r="261" spans="1:17" ht="13" thickBot="1">
      <c r="A261" s="1496" t="s">
        <v>866</v>
      </c>
      <c r="B261" s="1492" t="s">
        <v>865</v>
      </c>
      <c r="C261" s="1492" t="s">
        <v>867</v>
      </c>
      <c r="D261" s="1492" t="s">
        <v>868</v>
      </c>
      <c r="E261" s="1489" t="s">
        <v>869</v>
      </c>
      <c r="F261" s="1492" t="s">
        <v>870</v>
      </c>
      <c r="G261" s="1489" t="s">
        <v>871</v>
      </c>
      <c r="H261" s="1489" t="s">
        <v>872</v>
      </c>
      <c r="I261" s="1492" t="s">
        <v>872</v>
      </c>
      <c r="J261" s="1492" t="s">
        <v>862</v>
      </c>
      <c r="K261" s="1492"/>
      <c r="L261" s="1492"/>
      <c r="M261" s="1492"/>
      <c r="N261" s="1492"/>
      <c r="O261" s="1492"/>
      <c r="P261" s="1492"/>
      <c r="Q261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481" t="s">
        <v>830</v>
      </c>
      <c r="B2" s="1482"/>
      <c r="C2" s="1482"/>
      <c r="D2" s="1482"/>
      <c r="E2" s="1482"/>
      <c r="F2" s="1482"/>
      <c r="G2" s="1482"/>
      <c r="H2" s="1482"/>
      <c r="I2" s="1482"/>
      <c r="J2" s="1482"/>
      <c r="K2" s="1482"/>
    </row>
    <row r="3" spans="1:11" ht="13" thickBot="1">
      <c r="A3" s="1497" t="s">
        <v>873</v>
      </c>
      <c r="B3" s="1494"/>
      <c r="C3" s="1494"/>
      <c r="D3" s="1494"/>
      <c r="E3" s="1494"/>
      <c r="F3" s="1494"/>
      <c r="G3" s="1494"/>
      <c r="H3" s="1494"/>
      <c r="I3" s="1494"/>
      <c r="J3" s="1494"/>
      <c r="K3" s="1494"/>
    </row>
    <row r="4" spans="1:11">
      <c r="A4" s="1483" t="s">
        <v>874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99" t="s">
        <v>875</v>
      </c>
      <c r="B5" s="1486"/>
      <c r="C5" s="1486"/>
      <c r="D5" s="1486"/>
      <c r="E5" s="1486"/>
      <c r="F5" s="1486"/>
      <c r="G5" s="1486"/>
      <c r="H5" s="1486"/>
      <c r="I5" s="1486"/>
      <c r="J5" s="1486"/>
      <c r="K5" s="1486"/>
    </row>
    <row r="6" spans="1:11">
      <c r="A6" s="1485" t="s">
        <v>876</v>
      </c>
      <c r="B6" s="1500"/>
      <c r="C6" s="1500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85" t="s">
        <v>877</v>
      </c>
      <c r="B7" s="1486"/>
      <c r="C7" s="1500"/>
      <c r="D7" s="1486"/>
      <c r="E7" s="1486"/>
      <c r="F7" s="1486"/>
      <c r="G7" s="1486"/>
      <c r="H7" s="1486"/>
      <c r="I7" s="1486"/>
      <c r="J7" s="1486"/>
      <c r="K7" s="1486"/>
    </row>
    <row r="8" spans="1:11" ht="13" thickBot="1">
      <c r="A8" s="1488" t="s">
        <v>878</v>
      </c>
      <c r="B8" s="1489"/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483" t="s">
        <v>879</v>
      </c>
      <c r="B9" s="1498"/>
      <c r="C9" s="1498"/>
      <c r="D9" s="1498"/>
      <c r="E9" s="1498"/>
      <c r="F9" s="1498"/>
      <c r="G9" s="1498"/>
      <c r="H9" s="1498"/>
      <c r="I9" s="1498"/>
      <c r="J9" s="1498"/>
      <c r="K9" s="1498"/>
    </row>
    <row r="10" spans="1:11">
      <c r="A10" s="1499" t="s">
        <v>875</v>
      </c>
      <c r="B10" s="1486"/>
      <c r="C10" s="1486"/>
      <c r="D10" s="1486"/>
      <c r="E10" s="1486"/>
      <c r="F10" s="1486"/>
      <c r="G10" s="1486"/>
      <c r="H10" s="1486"/>
      <c r="I10" s="1486"/>
      <c r="J10" s="1486"/>
      <c r="K10" s="1486"/>
    </row>
    <row r="11" spans="1:11">
      <c r="A11" s="1485" t="s">
        <v>880</v>
      </c>
      <c r="B11" s="1500"/>
      <c r="C11" s="1500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85" t="s">
        <v>881</v>
      </c>
      <c r="B12" s="1486"/>
      <c r="C12" s="1500"/>
      <c r="D12" s="1486"/>
      <c r="E12" s="1486"/>
      <c r="F12" s="1486"/>
      <c r="G12" s="1486"/>
      <c r="H12" s="1486"/>
      <c r="I12" s="1486"/>
      <c r="J12" s="1486"/>
      <c r="K12" s="1486"/>
    </row>
    <row r="13" spans="1:11" ht="13" thickBot="1">
      <c r="A13" s="1488" t="s">
        <v>878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</row>
    <row r="14" spans="1:11">
      <c r="A14" s="1483" t="s">
        <v>882</v>
      </c>
      <c r="B14" s="1498"/>
      <c r="C14" s="1498"/>
      <c r="D14" s="1498"/>
      <c r="E14" s="1498"/>
      <c r="F14" s="1498"/>
      <c r="G14" s="1498"/>
      <c r="H14" s="1498"/>
      <c r="I14" s="1498"/>
      <c r="J14" s="1498"/>
      <c r="K14" s="1498"/>
    </row>
    <row r="15" spans="1:11">
      <c r="A15" s="1499" t="s">
        <v>875</v>
      </c>
      <c r="B15" s="1486"/>
      <c r="C15" s="1486"/>
      <c r="D15" s="1486"/>
      <c r="E15" s="1486"/>
      <c r="F15" s="1486"/>
      <c r="G15" s="1486"/>
      <c r="H15" s="1486"/>
      <c r="I15" s="1486"/>
      <c r="J15" s="1486"/>
      <c r="K15" s="1486"/>
    </row>
    <row r="16" spans="1:11">
      <c r="A16" s="1485" t="s">
        <v>880</v>
      </c>
      <c r="B16" s="1500"/>
      <c r="C16" s="1500"/>
      <c r="D16" s="1486"/>
      <c r="E16" s="1486"/>
      <c r="F16" s="1486"/>
      <c r="G16" s="1486"/>
      <c r="H16" s="1486"/>
      <c r="I16" s="1486"/>
      <c r="J16" s="1486"/>
      <c r="K16" s="1486"/>
    </row>
    <row r="17" spans="1:11">
      <c r="A17" s="1485" t="s">
        <v>881</v>
      </c>
      <c r="B17" s="1486"/>
      <c r="C17" s="1500"/>
      <c r="D17" s="1486"/>
      <c r="E17" s="1486"/>
      <c r="F17" s="1486"/>
      <c r="G17" s="1486"/>
      <c r="H17" s="1486"/>
      <c r="I17" s="1486"/>
      <c r="J17" s="1486"/>
      <c r="K17" s="1486"/>
    </row>
    <row r="18" spans="1:11" ht="13" thickBot="1">
      <c r="A18" s="1488" t="s">
        <v>878</v>
      </c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>
      <c r="A19" s="1483" t="s">
        <v>883</v>
      </c>
      <c r="B19" s="1498"/>
      <c r="C19" s="1498"/>
      <c r="D19" s="1498"/>
      <c r="E19" s="1498"/>
      <c r="F19" s="1498"/>
      <c r="G19" s="1498"/>
      <c r="H19" s="1498"/>
      <c r="I19" s="1498"/>
      <c r="J19" s="1498"/>
      <c r="K19" s="1498"/>
    </row>
    <row r="20" spans="1:11">
      <c r="A20" s="1499" t="s">
        <v>875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</row>
    <row r="21" spans="1:11">
      <c r="A21" s="1485" t="s">
        <v>880</v>
      </c>
      <c r="B21" s="1500"/>
      <c r="C21" s="1500"/>
      <c r="D21" s="1486"/>
      <c r="E21" s="1486"/>
      <c r="F21" s="1486"/>
      <c r="G21" s="1486"/>
      <c r="H21" s="1486"/>
      <c r="I21" s="1486"/>
      <c r="J21" s="1486"/>
      <c r="K21" s="1486"/>
    </row>
    <row r="22" spans="1:11">
      <c r="A22" s="1485" t="s">
        <v>881</v>
      </c>
      <c r="B22" s="1486"/>
      <c r="C22" s="1500"/>
      <c r="D22" s="1486"/>
      <c r="E22" s="1486"/>
      <c r="F22" s="1486"/>
      <c r="G22" s="1486"/>
      <c r="H22" s="1486"/>
      <c r="I22" s="1486"/>
      <c r="J22" s="1486"/>
      <c r="K22" s="1486"/>
    </row>
    <row r="23" spans="1:11" ht="13" thickBot="1">
      <c r="A23" s="1488" t="s">
        <v>878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</row>
    <row r="24" spans="1:11">
      <c r="A24" s="1483" t="s">
        <v>884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</row>
    <row r="25" spans="1:11">
      <c r="A25" s="1499" t="s">
        <v>875</v>
      </c>
      <c r="B25" s="1486"/>
      <c r="C25" s="1486"/>
      <c r="D25" s="1486"/>
      <c r="E25" s="1486"/>
      <c r="F25" s="1486"/>
      <c r="G25" s="1486"/>
      <c r="H25" s="1486"/>
      <c r="I25" s="1486"/>
      <c r="J25" s="1486"/>
      <c r="K25" s="1486"/>
    </row>
    <row r="26" spans="1:11">
      <c r="A26" s="1485" t="s">
        <v>880</v>
      </c>
      <c r="B26" s="1500"/>
      <c r="C26" s="1500"/>
      <c r="D26" s="1486"/>
      <c r="E26" s="1486"/>
      <c r="F26" s="1486"/>
      <c r="G26" s="1486"/>
      <c r="H26" s="1486"/>
      <c r="I26" s="1486"/>
      <c r="J26" s="1486"/>
      <c r="K26" s="1486"/>
    </row>
    <row r="27" spans="1:11">
      <c r="A27" s="1485" t="s">
        <v>881</v>
      </c>
      <c r="B27" s="1486"/>
      <c r="C27" s="1500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8" t="s">
        <v>878</v>
      </c>
      <c r="B28" s="1489"/>
      <c r="C28" s="1489"/>
      <c r="D28" s="1489"/>
      <c r="E28" s="1501"/>
      <c r="F28" s="1489"/>
      <c r="G28" s="1489"/>
      <c r="H28" s="1489"/>
      <c r="I28" s="1489"/>
      <c r="J28" s="1489"/>
      <c r="K28" s="1489"/>
    </row>
    <row r="29" spans="1:11">
      <c r="A29" s="1483" t="s">
        <v>885</v>
      </c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99" t="s">
        <v>875</v>
      </c>
      <c r="B30" s="1486"/>
      <c r="C30" s="1486"/>
      <c r="D30" s="1486"/>
      <c r="E30" s="1486"/>
      <c r="F30" s="1486"/>
      <c r="G30" s="1486"/>
      <c r="H30" s="1486"/>
      <c r="I30" s="1486"/>
      <c r="J30" s="1486"/>
      <c r="K30" s="1486"/>
    </row>
    <row r="31" spans="1:11">
      <c r="A31" s="1485" t="s">
        <v>880</v>
      </c>
      <c r="B31" s="1500"/>
      <c r="C31" s="1500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5" t="s">
        <v>881</v>
      </c>
      <c r="B32" s="1486"/>
      <c r="C32" s="1500"/>
      <c r="D32" s="1486"/>
      <c r="E32" s="1486"/>
      <c r="F32" s="1486"/>
      <c r="G32" s="1486"/>
      <c r="H32" s="1486"/>
      <c r="I32" s="1486"/>
      <c r="J32" s="1486"/>
      <c r="K32" s="1486"/>
    </row>
    <row r="33" spans="1:11" ht="13" thickBot="1">
      <c r="A33" s="1488" t="s">
        <v>878</v>
      </c>
      <c r="B33" s="1489"/>
      <c r="C33" s="1489"/>
      <c r="D33" s="1489"/>
      <c r="E33" s="1501"/>
      <c r="F33" s="1489"/>
      <c r="G33" s="1489"/>
      <c r="H33" s="1489"/>
      <c r="I33" s="1489"/>
      <c r="J33" s="1489"/>
      <c r="K33" s="1489"/>
    </row>
    <row r="34" spans="1:11">
      <c r="A34" s="1483" t="s">
        <v>886</v>
      </c>
      <c r="B34" s="1498"/>
      <c r="C34" s="1498"/>
      <c r="D34" s="1498"/>
      <c r="E34" s="1498"/>
      <c r="F34" s="1498"/>
      <c r="G34" s="1498"/>
      <c r="H34" s="1498"/>
      <c r="I34" s="1498"/>
      <c r="J34" s="1498"/>
      <c r="K34" s="1498"/>
    </row>
    <row r="35" spans="1:11">
      <c r="A35" s="1499" t="s">
        <v>875</v>
      </c>
      <c r="B35" s="1486"/>
      <c r="C35" s="1486"/>
      <c r="D35" s="1486"/>
      <c r="E35" s="1486"/>
      <c r="F35" s="1486"/>
      <c r="G35" s="1486"/>
      <c r="H35" s="1486"/>
      <c r="I35" s="1486"/>
      <c r="J35" s="1486"/>
      <c r="K35" s="1486"/>
    </row>
    <row r="36" spans="1:11">
      <c r="A36" s="1485" t="s">
        <v>880</v>
      </c>
      <c r="B36" s="1500"/>
      <c r="C36" s="1500"/>
      <c r="D36" s="1486"/>
      <c r="E36" s="1486"/>
      <c r="F36" s="1486"/>
      <c r="G36" s="1486"/>
      <c r="H36" s="1486"/>
      <c r="I36" s="1502"/>
      <c r="J36" s="1486"/>
      <c r="K36" s="1486"/>
    </row>
    <row r="37" spans="1:11">
      <c r="A37" s="1485" t="s">
        <v>881</v>
      </c>
      <c r="B37" s="1486"/>
      <c r="C37" s="1500"/>
      <c r="D37" s="1486"/>
      <c r="E37" s="1486"/>
      <c r="F37" s="1486"/>
      <c r="G37" s="1486"/>
      <c r="H37" s="1486"/>
      <c r="I37" s="1486"/>
      <c r="J37" s="1486"/>
      <c r="K37" s="1486"/>
    </row>
    <row r="38" spans="1:11" ht="13" thickBot="1">
      <c r="A38" s="1488" t="s">
        <v>878</v>
      </c>
      <c r="B38" s="1489"/>
      <c r="C38" s="1489"/>
      <c r="D38" s="1489"/>
      <c r="E38" s="1489"/>
      <c r="F38" s="1489"/>
      <c r="G38" s="1489"/>
      <c r="H38" s="1489"/>
      <c r="I38" s="1489"/>
      <c r="J38" s="1489"/>
      <c r="K38" s="1489"/>
    </row>
    <row r="39" spans="1:11">
      <c r="A39" s="1483" t="s">
        <v>887</v>
      </c>
      <c r="B39" s="1498"/>
      <c r="C39" s="1498"/>
      <c r="D39" s="1498"/>
      <c r="E39" s="1498"/>
      <c r="F39" s="1498"/>
      <c r="G39" s="1498"/>
      <c r="H39" s="1498"/>
      <c r="I39" s="1498"/>
      <c r="J39" s="1498"/>
      <c r="K39" s="1498"/>
    </row>
    <row r="40" spans="1:11">
      <c r="A40" s="1499" t="s">
        <v>875</v>
      </c>
      <c r="B40" s="1486"/>
      <c r="C40" s="1486"/>
      <c r="D40" s="1486"/>
      <c r="E40" s="1486"/>
      <c r="F40" s="1486"/>
      <c r="G40" s="1486"/>
      <c r="H40" s="1486"/>
      <c r="I40" s="1486"/>
      <c r="J40" s="1486"/>
      <c r="K40" s="1486"/>
    </row>
    <row r="41" spans="1:11">
      <c r="A41" s="1485" t="s">
        <v>880</v>
      </c>
      <c r="B41" s="1500"/>
      <c r="C41" s="1500"/>
      <c r="D41" s="1486"/>
      <c r="E41" s="1486"/>
      <c r="F41" s="1486"/>
      <c r="G41" s="1486"/>
      <c r="H41" s="1486"/>
      <c r="I41" s="1486"/>
      <c r="J41" s="1486"/>
      <c r="K41" s="1486"/>
    </row>
    <row r="42" spans="1:11">
      <c r="A42" s="1485" t="s">
        <v>881</v>
      </c>
      <c r="B42" s="1486"/>
      <c r="C42" s="1500"/>
      <c r="D42" s="1486"/>
      <c r="E42" s="1486"/>
      <c r="F42" s="1486"/>
      <c r="G42" s="1486"/>
      <c r="H42" s="1486"/>
      <c r="I42" s="1486"/>
      <c r="J42" s="1486"/>
      <c r="K42" s="1486"/>
    </row>
    <row r="43" spans="1:11" ht="13" thickBot="1">
      <c r="A43" s="1488" t="s">
        <v>878</v>
      </c>
      <c r="B43" s="1489"/>
      <c r="C43" s="1489"/>
      <c r="D43" s="1489"/>
      <c r="E43" s="1489"/>
      <c r="F43" s="1489"/>
      <c r="G43" s="1489"/>
      <c r="H43" s="1489"/>
      <c r="I43" s="1489"/>
      <c r="J43" s="1489"/>
      <c r="K43" s="1489"/>
    </row>
    <row r="44" spans="1:11">
      <c r="A44" s="1483" t="s">
        <v>887</v>
      </c>
      <c r="B44" s="1498"/>
      <c r="C44" s="1498"/>
      <c r="D44" s="1498"/>
      <c r="E44" s="1498"/>
      <c r="F44" s="1498"/>
      <c r="G44" s="1498"/>
      <c r="H44" s="1498"/>
      <c r="I44" s="1498"/>
      <c r="J44" s="1498"/>
      <c r="K44" s="1498"/>
    </row>
    <row r="45" spans="1:11">
      <c r="A45" s="1499" t="s">
        <v>875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5" t="s">
        <v>880</v>
      </c>
      <c r="B46" s="1500"/>
      <c r="C46" s="1500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85" t="s">
        <v>881</v>
      </c>
      <c r="B47" s="1486"/>
      <c r="C47" s="1500"/>
      <c r="D47" s="1486"/>
      <c r="E47" s="1486"/>
      <c r="F47" s="1486"/>
      <c r="G47" s="1486"/>
      <c r="H47" s="1486"/>
      <c r="I47" s="1486"/>
      <c r="J47" s="1486"/>
      <c r="K47" s="1486"/>
    </row>
    <row r="48" spans="1:11" ht="13" thickBot="1">
      <c r="A48" s="1488" t="s">
        <v>878</v>
      </c>
      <c r="B48" s="1489"/>
      <c r="C48" s="1489"/>
      <c r="D48" s="1489"/>
      <c r="E48" s="1489"/>
      <c r="F48" s="1489"/>
      <c r="G48" s="1489"/>
      <c r="H48" s="1489"/>
      <c r="I48" s="1489"/>
      <c r="J48" s="1489"/>
      <c r="K48" s="1489"/>
    </row>
    <row r="49" spans="1:11">
      <c r="A49" s="1483" t="s">
        <v>887</v>
      </c>
      <c r="B49" s="1498"/>
      <c r="C49" s="1498"/>
      <c r="D49" s="1498"/>
      <c r="E49" s="1498"/>
      <c r="F49" s="1498"/>
      <c r="G49" s="1498"/>
      <c r="H49" s="1498"/>
      <c r="I49" s="1498"/>
      <c r="J49" s="1498"/>
      <c r="K49" s="1498"/>
    </row>
    <row r="50" spans="1:11">
      <c r="A50" s="1499" t="s">
        <v>875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</row>
    <row r="51" spans="1:11">
      <c r="A51" s="1485" t="s">
        <v>880</v>
      </c>
      <c r="B51" s="1500"/>
      <c r="C51" s="1500"/>
      <c r="D51" s="1486"/>
      <c r="E51" s="1486"/>
      <c r="F51" s="1486"/>
      <c r="G51" s="1486"/>
      <c r="H51" s="1486"/>
      <c r="I51" s="1486"/>
      <c r="J51" s="1486"/>
      <c r="K51" s="1486"/>
    </row>
    <row r="52" spans="1:11">
      <c r="A52" s="1485" t="s">
        <v>881</v>
      </c>
      <c r="B52" s="1486"/>
      <c r="C52" s="1500"/>
      <c r="D52" s="1486"/>
      <c r="E52" s="1486"/>
      <c r="F52" s="1486"/>
      <c r="G52" s="1486"/>
      <c r="H52" s="1486"/>
      <c r="I52" s="1486"/>
      <c r="J52" s="1486"/>
      <c r="K52" s="1486"/>
    </row>
    <row r="53" spans="1:11" ht="13" thickBot="1">
      <c r="A53" s="1488" t="s">
        <v>878</v>
      </c>
      <c r="B53" s="1489"/>
      <c r="C53" s="1489"/>
      <c r="D53" s="1489"/>
      <c r="E53" s="1489"/>
      <c r="F53" s="1489"/>
      <c r="G53" s="1489"/>
      <c r="H53" s="1489"/>
      <c r="I53" s="1489"/>
      <c r="J53" s="1489"/>
      <c r="K53" s="1489"/>
    </row>
    <row r="54" spans="1:11">
      <c r="A54" s="1483" t="s">
        <v>887</v>
      </c>
      <c r="B54" s="1498"/>
      <c r="C54" s="1498"/>
      <c r="D54" s="1498"/>
      <c r="E54" s="1498"/>
      <c r="F54" s="1498"/>
      <c r="G54" s="1498"/>
      <c r="H54" s="1498"/>
      <c r="I54" s="1498"/>
      <c r="J54" s="1498"/>
      <c r="K54" s="1498"/>
    </row>
    <row r="55" spans="1:11">
      <c r="A55" s="1499" t="s">
        <v>875</v>
      </c>
      <c r="B55" s="1486"/>
      <c r="C55" s="1486"/>
      <c r="D55" s="1486"/>
      <c r="E55" s="1486"/>
      <c r="F55" s="1486"/>
      <c r="G55" s="1486"/>
      <c r="H55" s="1486"/>
      <c r="I55" s="1486"/>
      <c r="J55" s="1486"/>
      <c r="K55" s="1486"/>
    </row>
    <row r="56" spans="1:11">
      <c r="A56" s="1485" t="s">
        <v>880</v>
      </c>
      <c r="B56" s="1500"/>
      <c r="C56" s="1500"/>
      <c r="D56" s="1486"/>
      <c r="E56" s="1486"/>
      <c r="F56" s="1486"/>
      <c r="G56" s="1486"/>
      <c r="H56" s="1486"/>
      <c r="I56" s="1486"/>
      <c r="J56" s="1486"/>
      <c r="K56" s="1486"/>
    </row>
    <row r="57" spans="1:11">
      <c r="A57" s="1485" t="s">
        <v>881</v>
      </c>
      <c r="B57" s="1486"/>
      <c r="C57" s="1500"/>
      <c r="D57" s="1486"/>
      <c r="E57" s="1486"/>
      <c r="F57" s="1486"/>
      <c r="G57" s="1486"/>
      <c r="H57" s="1486"/>
      <c r="I57" s="1486"/>
      <c r="J57" s="1486"/>
      <c r="K57" s="1486"/>
    </row>
    <row r="58" spans="1:11" ht="13" thickBot="1">
      <c r="A58" s="1488" t="s">
        <v>878</v>
      </c>
      <c r="B58" s="1489"/>
      <c r="C58" s="1489"/>
      <c r="D58" s="1489"/>
      <c r="E58" s="1489"/>
      <c r="F58" s="1489"/>
      <c r="G58" s="1489"/>
      <c r="H58" s="1489"/>
      <c r="I58" s="1489"/>
      <c r="J58" s="1489"/>
      <c r="K58" s="1489"/>
    </row>
    <row r="59" spans="1:11">
      <c r="A59" s="1483" t="s">
        <v>887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</row>
    <row r="60" spans="1:11">
      <c r="A60" s="1499" t="s">
        <v>875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85" t="s">
        <v>880</v>
      </c>
      <c r="B61" s="1500"/>
      <c r="C61" s="1500"/>
      <c r="D61" s="1486"/>
      <c r="E61" s="1486"/>
      <c r="F61" s="1486"/>
      <c r="G61" s="1486"/>
      <c r="H61" s="1486"/>
      <c r="I61" s="1486"/>
      <c r="J61" s="1486"/>
      <c r="K61" s="1486"/>
    </row>
    <row r="62" spans="1:11">
      <c r="A62" s="1485" t="s">
        <v>881</v>
      </c>
      <c r="B62" s="1486"/>
      <c r="C62" s="1500"/>
      <c r="D62" s="1486"/>
      <c r="E62" s="1486"/>
      <c r="F62" s="1486"/>
      <c r="G62" s="1486"/>
      <c r="H62" s="1486"/>
      <c r="I62" s="1486"/>
      <c r="J62" s="1486"/>
      <c r="K62" s="1486"/>
    </row>
    <row r="63" spans="1:11" ht="13" thickBot="1">
      <c r="A63" s="1488" t="s">
        <v>878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3" t="s">
        <v>887</v>
      </c>
      <c r="B64" s="1498"/>
      <c r="C64" s="1498"/>
      <c r="D64" s="1498"/>
      <c r="E64" s="1498"/>
      <c r="F64" s="1498"/>
      <c r="G64" s="1498"/>
      <c r="H64" s="1498"/>
      <c r="I64" s="1498"/>
      <c r="J64" s="1498"/>
      <c r="K64" s="1498"/>
    </row>
    <row r="65" spans="1:11">
      <c r="A65" s="1499" t="s">
        <v>875</v>
      </c>
      <c r="B65" s="1486"/>
      <c r="C65" s="1486"/>
      <c r="D65" s="1486"/>
      <c r="E65" s="1486"/>
      <c r="F65" s="1486"/>
      <c r="G65" s="1486"/>
      <c r="H65" s="1486"/>
      <c r="I65" s="1486"/>
      <c r="J65" s="1486"/>
      <c r="K65" s="1486"/>
    </row>
    <row r="66" spans="1:11">
      <c r="A66" s="1485" t="s">
        <v>880</v>
      </c>
      <c r="B66" s="1500"/>
      <c r="C66" s="1500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5" t="s">
        <v>881</v>
      </c>
      <c r="B67" s="1486"/>
      <c r="C67" s="1500"/>
      <c r="D67" s="1486"/>
      <c r="E67" s="1486"/>
      <c r="F67" s="1486"/>
      <c r="G67" s="1486"/>
      <c r="H67" s="1486"/>
      <c r="I67" s="1486"/>
      <c r="J67" s="1486"/>
      <c r="K67" s="1486"/>
    </row>
    <row r="68" spans="1:11" ht="13" thickBot="1">
      <c r="A68" s="1488" t="s">
        <v>878</v>
      </c>
      <c r="B68" s="1489"/>
      <c r="C68" s="1489"/>
      <c r="D68" s="1489"/>
      <c r="E68" s="1489"/>
      <c r="F68" s="1489"/>
      <c r="G68" s="1489"/>
      <c r="H68" s="1489"/>
      <c r="I68" s="1489"/>
      <c r="J68" s="1489"/>
      <c r="K68" s="1489"/>
    </row>
    <row r="69" spans="1:11">
      <c r="A69" s="1483" t="s">
        <v>887</v>
      </c>
      <c r="B69" s="1498"/>
      <c r="C69" s="1498"/>
      <c r="D69" s="1498"/>
      <c r="E69" s="1498"/>
      <c r="F69" s="1498"/>
      <c r="G69" s="1498"/>
      <c r="H69" s="1498"/>
      <c r="I69" s="1498"/>
      <c r="J69" s="1498"/>
      <c r="K69" s="1498"/>
    </row>
    <row r="70" spans="1:11">
      <c r="A70" s="1499" t="s">
        <v>875</v>
      </c>
      <c r="B70" s="1486"/>
      <c r="C70" s="1486"/>
      <c r="D70" s="1486"/>
      <c r="E70" s="1486"/>
      <c r="F70" s="1486"/>
      <c r="G70" s="1486"/>
      <c r="H70" s="1486"/>
      <c r="I70" s="1486"/>
      <c r="J70" s="1486"/>
      <c r="K70" s="1486"/>
    </row>
    <row r="71" spans="1:11">
      <c r="A71" s="1485" t="s">
        <v>880</v>
      </c>
      <c r="B71" s="1500"/>
      <c r="C71" s="1500"/>
      <c r="D71" s="1486"/>
      <c r="E71" s="1486"/>
      <c r="F71" s="1486"/>
      <c r="G71" s="1486"/>
      <c r="H71" s="1486"/>
      <c r="I71" s="1486"/>
      <c r="J71" s="1486"/>
      <c r="K71" s="1486"/>
    </row>
    <row r="72" spans="1:11">
      <c r="A72" s="1485" t="s">
        <v>881</v>
      </c>
      <c r="B72" s="1486"/>
      <c r="C72" s="1500"/>
      <c r="D72" s="1486"/>
      <c r="E72" s="1486"/>
      <c r="F72" s="1486"/>
      <c r="G72" s="1486"/>
      <c r="H72" s="1486"/>
      <c r="I72" s="1486"/>
      <c r="J72" s="1486"/>
      <c r="K72" s="1486"/>
    </row>
    <row r="73" spans="1:11" ht="13" thickBot="1">
      <c r="A73" s="1488" t="s">
        <v>878</v>
      </c>
      <c r="B73" s="1489"/>
      <c r="C73" s="1489"/>
      <c r="D73" s="1489"/>
      <c r="E73" s="1489"/>
      <c r="F73" s="1489"/>
      <c r="G73" s="1489"/>
      <c r="H73" s="1489"/>
      <c r="I73" s="1489"/>
      <c r="J73" s="1489"/>
      <c r="K73" s="1489"/>
    </row>
    <row r="74" spans="1:11" ht="13" thickBot="1">
      <c r="A74" s="1503" t="s">
        <v>888</v>
      </c>
      <c r="B74" s="1504"/>
      <c r="C74" s="1504"/>
      <c r="D74" s="1504"/>
      <c r="E74" s="1504"/>
      <c r="F74" s="1504"/>
      <c r="G74" s="1504"/>
      <c r="H74" s="1504"/>
      <c r="I74" s="1504"/>
      <c r="J74" s="1504"/>
      <c r="K74" s="1504"/>
    </row>
    <row r="75" spans="1:11" ht="13" thickBot="1">
      <c r="A75" s="1497" t="s">
        <v>889</v>
      </c>
      <c r="B75" s="1498"/>
      <c r="C75" s="1498"/>
      <c r="D75" s="1498"/>
      <c r="E75" s="1498"/>
      <c r="F75" s="1498"/>
      <c r="G75" s="1498"/>
      <c r="H75" s="1498"/>
      <c r="I75" s="1498"/>
      <c r="J75" s="1498"/>
      <c r="K75" s="1498"/>
    </row>
    <row r="76" spans="1:11">
      <c r="A76" s="1493" t="s">
        <v>890</v>
      </c>
      <c r="B76" s="1498"/>
      <c r="C76" s="1498"/>
      <c r="D76" s="1498"/>
      <c r="E76" s="1498"/>
      <c r="F76" s="1498"/>
      <c r="G76" s="1498"/>
      <c r="H76" s="1498"/>
      <c r="I76" s="1498"/>
      <c r="J76" s="1498"/>
      <c r="K76" s="1498"/>
    </row>
    <row r="77" spans="1:11">
      <c r="A77" s="1495" t="s">
        <v>891</v>
      </c>
      <c r="B77" s="1486"/>
      <c r="C77" s="1486"/>
      <c r="D77" s="1486"/>
      <c r="E77" s="1486"/>
      <c r="F77" s="1486"/>
      <c r="G77" s="1486"/>
      <c r="H77" s="1486"/>
      <c r="I77" s="1486"/>
      <c r="J77" s="1486"/>
      <c r="K77" s="1486"/>
    </row>
    <row r="78" spans="1:11">
      <c r="A78" s="1495" t="s">
        <v>892</v>
      </c>
      <c r="B78" s="1486"/>
      <c r="C78" s="1486"/>
      <c r="D78" s="1486"/>
      <c r="E78" s="1486"/>
      <c r="F78" s="1486"/>
      <c r="G78" s="1486"/>
      <c r="H78" s="1486"/>
      <c r="I78" s="1486"/>
      <c r="J78" s="1486"/>
      <c r="K78" s="1486"/>
    </row>
    <row r="79" spans="1:11">
      <c r="A79" s="1495" t="s">
        <v>893</v>
      </c>
      <c r="B79" s="1486"/>
      <c r="C79" s="1486"/>
      <c r="D79" s="1486"/>
      <c r="E79" s="1486"/>
      <c r="F79" s="1486"/>
      <c r="G79" s="1505"/>
      <c r="H79" s="1506"/>
      <c r="I79" s="1486"/>
      <c r="J79" s="1486"/>
      <c r="K79" s="1486"/>
    </row>
    <row r="80" spans="1:11">
      <c r="A80" s="1495" t="s">
        <v>894</v>
      </c>
      <c r="B80" s="1486"/>
      <c r="C80" s="1486"/>
      <c r="D80" s="1486"/>
      <c r="E80" s="1486"/>
      <c r="F80" s="1486"/>
      <c r="G80" s="1486"/>
      <c r="H80" s="1486"/>
      <c r="I80" s="1486"/>
      <c r="J80" s="1486"/>
      <c r="K80" s="1486"/>
    </row>
    <row r="81" spans="1:11">
      <c r="A81" s="1495" t="s">
        <v>895</v>
      </c>
      <c r="B81" s="1486"/>
      <c r="C81" s="1486"/>
      <c r="D81" s="1486"/>
      <c r="E81" s="1486"/>
      <c r="F81" s="1486"/>
      <c r="G81" s="1505"/>
      <c r="H81" s="1505"/>
      <c r="I81" s="1486"/>
      <c r="J81" s="1486"/>
      <c r="K81" s="1486"/>
    </row>
    <row r="82" spans="1:11" ht="13" thickBot="1">
      <c r="A82" s="1496" t="s">
        <v>896</v>
      </c>
      <c r="B82" s="1489"/>
      <c r="C82" s="1489"/>
      <c r="D82" s="1489"/>
      <c r="E82" s="1489"/>
      <c r="F82" s="1489"/>
      <c r="G82" s="1489"/>
      <c r="H82" s="1489"/>
      <c r="I82" s="1489"/>
      <c r="J82" s="1489"/>
      <c r="K82" s="1489"/>
    </row>
    <row r="83" spans="1:11">
      <c r="A83" s="1493" t="s">
        <v>897</v>
      </c>
      <c r="B83" s="1498"/>
      <c r="C83" s="1498"/>
      <c r="D83" s="1498"/>
      <c r="E83" s="1498"/>
      <c r="F83" s="1498"/>
      <c r="G83" s="1498"/>
      <c r="H83" s="1498"/>
      <c r="I83" s="1498"/>
      <c r="J83" s="1498"/>
      <c r="K83" s="1498"/>
    </row>
    <row r="84" spans="1:11">
      <c r="A84" s="1495" t="s">
        <v>891</v>
      </c>
      <c r="B84" s="1486"/>
      <c r="C84" s="1486"/>
      <c r="D84" s="1486"/>
      <c r="E84" s="1486"/>
      <c r="F84" s="1486"/>
      <c r="G84" s="1486"/>
      <c r="H84" s="1486"/>
      <c r="I84" s="1486"/>
      <c r="J84" s="1486"/>
      <c r="K84" s="1486"/>
    </row>
    <row r="85" spans="1:11">
      <c r="A85" s="1495" t="s">
        <v>892</v>
      </c>
      <c r="B85" s="1486"/>
      <c r="C85" s="1486"/>
      <c r="D85" s="1486"/>
      <c r="E85" s="1486"/>
      <c r="F85" s="1486"/>
      <c r="G85" s="1486"/>
      <c r="H85" s="1486"/>
      <c r="I85" s="1486"/>
      <c r="J85" s="1486"/>
      <c r="K85" s="1486"/>
    </row>
    <row r="86" spans="1:11">
      <c r="A86" s="1495" t="s">
        <v>893</v>
      </c>
      <c r="B86" s="1486"/>
      <c r="C86" s="1486"/>
      <c r="D86" s="1486"/>
      <c r="E86" s="1486"/>
      <c r="F86" s="1486"/>
      <c r="G86" s="1505"/>
      <c r="H86" s="1506"/>
      <c r="I86" s="1486"/>
      <c r="J86" s="1486"/>
      <c r="K86" s="1486"/>
    </row>
    <row r="87" spans="1:11">
      <c r="A87" s="1495" t="s">
        <v>894</v>
      </c>
      <c r="B87" s="1486"/>
      <c r="C87" s="1486"/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95" t="s">
        <v>895</v>
      </c>
      <c r="B88" s="1486"/>
      <c r="C88" s="1486"/>
      <c r="D88" s="1486"/>
      <c r="E88" s="1486"/>
      <c r="F88" s="1486"/>
      <c r="G88" s="1505"/>
      <c r="H88" s="1505"/>
      <c r="I88" s="1486"/>
      <c r="J88" s="1486"/>
      <c r="K88" s="1486"/>
    </row>
    <row r="89" spans="1:11" ht="13" thickBot="1">
      <c r="A89" s="1496" t="s">
        <v>896</v>
      </c>
      <c r="B89" s="1489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93" t="s">
        <v>898</v>
      </c>
      <c r="B90" s="1498"/>
      <c r="C90" s="1498"/>
      <c r="D90" s="1498"/>
      <c r="E90" s="1498"/>
      <c r="F90" s="1498"/>
      <c r="G90" s="1498"/>
      <c r="H90" s="1498"/>
      <c r="I90" s="1498"/>
      <c r="J90" s="1498"/>
      <c r="K90" s="1498"/>
    </row>
    <row r="91" spans="1:11">
      <c r="A91" s="1495" t="s">
        <v>891</v>
      </c>
      <c r="B91" s="1486"/>
      <c r="C91" s="1486"/>
      <c r="D91" s="1486"/>
      <c r="E91" s="1486"/>
      <c r="F91" s="1486"/>
      <c r="G91" s="1486"/>
      <c r="H91" s="1486"/>
      <c r="I91" s="1486"/>
      <c r="J91" s="1486"/>
      <c r="K91" s="1486"/>
    </row>
    <row r="92" spans="1:11">
      <c r="A92" s="1495" t="s">
        <v>892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</row>
    <row r="93" spans="1:11">
      <c r="A93" s="1495" t="s">
        <v>893</v>
      </c>
      <c r="B93" s="1486"/>
      <c r="C93" s="1486"/>
      <c r="D93" s="1486"/>
      <c r="E93" s="1486"/>
      <c r="F93" s="1486"/>
      <c r="G93" s="1505"/>
      <c r="H93" s="1486"/>
      <c r="I93" s="1486"/>
      <c r="J93" s="1486"/>
      <c r="K93" s="1486"/>
    </row>
    <row r="94" spans="1:11">
      <c r="A94" s="1495" t="s">
        <v>894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</row>
    <row r="95" spans="1:11">
      <c r="A95" s="1495" t="s">
        <v>895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 ht="13" thickBot="1">
      <c r="A96" s="1496" t="s">
        <v>896</v>
      </c>
      <c r="B96" s="1489"/>
      <c r="C96" s="1489"/>
      <c r="D96" s="1489"/>
      <c r="E96" s="1489"/>
      <c r="F96" s="1489"/>
      <c r="G96" s="1489"/>
      <c r="H96" s="1489"/>
      <c r="I96" s="1489"/>
      <c r="J96" s="1489"/>
      <c r="K96" s="1489"/>
    </row>
    <row r="97" spans="1:11">
      <c r="A97" s="1493" t="s">
        <v>899</v>
      </c>
      <c r="B97" s="1498"/>
      <c r="C97" s="1498"/>
      <c r="D97" s="1498"/>
      <c r="E97" s="1498"/>
      <c r="F97" s="1498"/>
      <c r="G97" s="1498"/>
      <c r="H97" s="1498"/>
      <c r="I97" s="1498"/>
      <c r="J97" s="1498"/>
      <c r="K97" s="1498"/>
    </row>
    <row r="98" spans="1:11">
      <c r="A98" s="1495" t="s">
        <v>891</v>
      </c>
      <c r="B98" s="1486"/>
      <c r="C98" s="1486"/>
      <c r="D98" s="1486"/>
      <c r="E98" s="1486"/>
      <c r="F98" s="1486"/>
      <c r="G98" s="1486"/>
      <c r="H98" s="1486"/>
      <c r="I98" s="1486"/>
      <c r="J98" s="1486"/>
      <c r="K98" s="1486"/>
    </row>
    <row r="99" spans="1:11">
      <c r="A99" s="1495" t="s">
        <v>892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</row>
    <row r="100" spans="1:11">
      <c r="A100" s="1495" t="s">
        <v>893</v>
      </c>
      <c r="B100" s="1486"/>
      <c r="C100" s="1486"/>
      <c r="D100" s="1486"/>
      <c r="E100" s="1486"/>
      <c r="F100" s="1486"/>
      <c r="G100" s="1505"/>
      <c r="H100" s="1486"/>
      <c r="I100" s="1486"/>
      <c r="J100" s="1486"/>
      <c r="K100" s="1486"/>
    </row>
    <row r="101" spans="1:11">
      <c r="A101" s="1495" t="s">
        <v>894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95" t="s">
        <v>895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 ht="13" thickBot="1">
      <c r="A103" s="1496" t="s">
        <v>896</v>
      </c>
      <c r="B103" s="1489"/>
      <c r="C103" s="1489"/>
      <c r="D103" s="1489"/>
      <c r="E103" s="1489"/>
      <c r="F103" s="1489"/>
      <c r="G103" s="1489"/>
      <c r="H103" s="1489"/>
      <c r="I103" s="1489"/>
      <c r="J103" s="1489"/>
      <c r="K103" s="1489"/>
    </row>
    <row r="104" spans="1:11">
      <c r="A104" s="1493" t="s">
        <v>900</v>
      </c>
      <c r="B104" s="1498"/>
      <c r="C104" s="1498"/>
      <c r="D104" s="1498"/>
      <c r="E104" s="1498"/>
      <c r="F104" s="1498"/>
      <c r="G104" s="1498"/>
      <c r="H104" s="1498"/>
      <c r="I104" s="1498"/>
      <c r="J104" s="1498"/>
      <c r="K104" s="1498"/>
    </row>
    <row r="105" spans="1:11">
      <c r="A105" s="1495" t="s">
        <v>901</v>
      </c>
      <c r="B105" s="1486"/>
      <c r="C105" s="1486"/>
      <c r="D105" s="1486"/>
      <c r="E105" s="1486"/>
      <c r="F105" s="1486"/>
      <c r="G105" s="1486"/>
      <c r="H105" s="1486"/>
      <c r="I105" s="1486"/>
      <c r="J105" s="1486"/>
      <c r="K105" s="1486"/>
    </row>
    <row r="106" spans="1:11">
      <c r="A106" s="1495" t="s">
        <v>902</v>
      </c>
      <c r="B106" s="1486"/>
      <c r="C106" s="1486"/>
      <c r="D106" s="1486"/>
      <c r="E106" s="1486"/>
      <c r="F106" s="1486"/>
      <c r="G106" s="1486"/>
      <c r="H106" s="1486"/>
      <c r="I106" s="1486"/>
      <c r="J106" s="1486"/>
      <c r="K106" s="1486"/>
    </row>
    <row r="107" spans="1:11" ht="13" thickBot="1">
      <c r="A107" s="1496" t="s">
        <v>896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</row>
    <row r="108" spans="1:11">
      <c r="A108" s="1493" t="s">
        <v>903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</row>
    <row r="109" spans="1:11">
      <c r="A109" s="1495" t="s">
        <v>901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95" t="s">
        <v>902</v>
      </c>
      <c r="B110" s="1486"/>
      <c r="C110" s="1486"/>
      <c r="D110" s="1486"/>
      <c r="E110" s="1486"/>
      <c r="F110" s="1486"/>
      <c r="G110" s="1486"/>
      <c r="H110" s="1486"/>
      <c r="I110" s="1486"/>
      <c r="J110" s="1486"/>
      <c r="K110" s="1486"/>
    </row>
    <row r="111" spans="1:11" ht="13" thickBot="1">
      <c r="A111" s="1496" t="s">
        <v>896</v>
      </c>
      <c r="B111" s="1486"/>
      <c r="C111" s="1486"/>
      <c r="D111" s="1486"/>
      <c r="E111" s="1486"/>
      <c r="F111" s="1486"/>
      <c r="G111" s="1486"/>
      <c r="H111" s="1486"/>
      <c r="I111" s="1486"/>
      <c r="J111" s="1486"/>
      <c r="K111" s="1486"/>
    </row>
    <row r="112" spans="1:11">
      <c r="A112" s="1493" t="s">
        <v>904</v>
      </c>
      <c r="B112" s="1498"/>
      <c r="C112" s="1498"/>
      <c r="D112" s="1498"/>
      <c r="E112" s="1498"/>
      <c r="F112" s="1498"/>
      <c r="G112" s="1498"/>
      <c r="H112" s="1498"/>
      <c r="I112" s="1498"/>
      <c r="J112" s="1498"/>
      <c r="K112" s="1498"/>
    </row>
    <row r="113" spans="1:11">
      <c r="A113" s="1495" t="s">
        <v>901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</row>
    <row r="114" spans="1:11">
      <c r="A114" s="1495" t="s">
        <v>902</v>
      </c>
      <c r="B114" s="1486"/>
      <c r="C114" s="1486"/>
      <c r="D114" s="1486"/>
      <c r="E114" s="1486"/>
      <c r="F114" s="1486"/>
      <c r="G114" s="1486"/>
      <c r="H114" s="1486"/>
      <c r="I114" s="1486"/>
      <c r="J114" s="1486"/>
      <c r="K114" s="1486"/>
    </row>
    <row r="115" spans="1:11" ht="13" thickBot="1">
      <c r="A115" s="1496" t="s">
        <v>896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</row>
    <row r="116" spans="1:11">
      <c r="A116" s="1493" t="s">
        <v>905</v>
      </c>
      <c r="B116" s="1498"/>
      <c r="C116" s="1498"/>
      <c r="D116" s="1498"/>
      <c r="E116" s="1498"/>
      <c r="F116" s="1498"/>
      <c r="G116" s="1498"/>
      <c r="H116" s="1498"/>
      <c r="I116" s="1498"/>
      <c r="J116" s="1498"/>
      <c r="K116" s="1498"/>
    </row>
    <row r="117" spans="1:11">
      <c r="A117" s="1495" t="s">
        <v>901</v>
      </c>
      <c r="B117" s="1486"/>
      <c r="C117" s="1486"/>
      <c r="D117" s="1486"/>
      <c r="E117" s="1486"/>
      <c r="F117" s="1486"/>
      <c r="G117" s="1486"/>
      <c r="H117" s="1486"/>
      <c r="I117" s="1486"/>
      <c r="J117" s="1486"/>
      <c r="K117" s="1486"/>
    </row>
    <row r="118" spans="1:11">
      <c r="A118" s="1495" t="s">
        <v>902</v>
      </c>
      <c r="B118" s="1486"/>
      <c r="C118" s="1486"/>
      <c r="D118" s="1486"/>
      <c r="E118" s="1486"/>
      <c r="F118" s="1486"/>
      <c r="G118" s="1486"/>
      <c r="H118" s="1486"/>
      <c r="I118" s="1486"/>
      <c r="J118" s="1486"/>
      <c r="K118" s="1486"/>
    </row>
    <row r="119" spans="1:11" ht="13" thickBot="1">
      <c r="A119" s="1496" t="s">
        <v>896</v>
      </c>
      <c r="B119" s="1486"/>
      <c r="C119" s="1486"/>
      <c r="D119" s="1486"/>
      <c r="E119" s="1486"/>
      <c r="F119" s="1486"/>
      <c r="G119" s="1486"/>
      <c r="H119" s="1486"/>
      <c r="I119" s="1486"/>
      <c r="J119" s="1486"/>
      <c r="K11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507" t="s">
        <v>906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  <c r="L2" s="1427"/>
      <c r="M2" s="1427"/>
    </row>
    <row r="3" spans="1:13" ht="15">
      <c r="A3" s="1507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27"/>
      <c r="M3" s="1427"/>
    </row>
    <row r="4" spans="1:13" ht="13" thickBot="1">
      <c r="A4" s="1508"/>
      <c r="B4" s="1477" t="s">
        <v>907</v>
      </c>
      <c r="C4" s="1477"/>
      <c r="D4" s="1477"/>
      <c r="E4" s="1477"/>
      <c r="F4" s="1477"/>
      <c r="G4" s="1477"/>
      <c r="H4" s="1478"/>
      <c r="I4" s="1478"/>
      <c r="J4" s="1478"/>
      <c r="K4" s="1478"/>
      <c r="L4" s="1427"/>
      <c r="M4" s="1427"/>
    </row>
    <row r="5" spans="1:13" ht="13" thickBot="1">
      <c r="A5" s="1509" t="s">
        <v>908</v>
      </c>
      <c r="B5" s="1482">
        <f>IF(WB!C6="","",WB!C6)</f>
        <v>1</v>
      </c>
      <c r="C5" s="1482">
        <f>IF(WB!D6="","",WB!D6)</f>
        <v>2</v>
      </c>
      <c r="D5" s="1482">
        <f>IF(WB!E6="","",WB!E6)</f>
        <v>3</v>
      </c>
      <c r="E5" s="1482">
        <f>IF(WB!F6="","",WB!F6)</f>
        <v>4</v>
      </c>
      <c r="F5" s="1482">
        <f>IF(WB!G6="","",WB!G6)</f>
        <v>5</v>
      </c>
      <c r="G5" s="1482">
        <f>IF(WB!H6="","",WB!H6)</f>
        <v>6</v>
      </c>
      <c r="H5" s="1482">
        <f>IF(WB!I6="","",WB!I6)</f>
        <v>7</v>
      </c>
      <c r="I5" s="1482">
        <f>IF(WB!J6="","",WB!J6)</f>
        <v>8</v>
      </c>
      <c r="J5" s="1482">
        <f>IF(WB!K6="","",WB!K6)</f>
        <v>9</v>
      </c>
      <c r="K5" s="1482">
        <f>IF(WB!L6="","",WB!L6)</f>
        <v>10</v>
      </c>
      <c r="L5" s="1427"/>
      <c r="M5" s="1510" t="s">
        <v>909</v>
      </c>
    </row>
    <row r="6" spans="1:13">
      <c r="A6" s="1511">
        <v>2015</v>
      </c>
      <c r="B6" s="1512"/>
      <c r="C6" s="1512"/>
      <c r="D6" s="1512"/>
      <c r="E6" s="1512"/>
      <c r="F6" s="1512"/>
      <c r="G6" s="1512"/>
      <c r="H6" s="1512"/>
      <c r="I6" s="1512"/>
      <c r="J6" s="1512"/>
      <c r="K6" s="1512"/>
      <c r="L6" s="1427"/>
      <c r="M6" s="1513" t="e">
        <f t="shared" ref="M6:M11" si="0">AVERAGE(B6:K6)</f>
        <v>#DIV/0!</v>
      </c>
    </row>
    <row r="7" spans="1:13">
      <c r="A7" s="1514">
        <v>2014</v>
      </c>
      <c r="B7" s="1515"/>
      <c r="C7" s="1515"/>
      <c r="D7" s="1515"/>
      <c r="E7" s="1515"/>
      <c r="F7" s="1515"/>
      <c r="G7" s="1515"/>
      <c r="H7" s="1515"/>
      <c r="I7" s="1515"/>
      <c r="J7" s="1515"/>
      <c r="K7" s="1515"/>
      <c r="L7" s="1427"/>
      <c r="M7" s="1513" t="e">
        <f t="shared" si="0"/>
        <v>#DIV/0!</v>
      </c>
    </row>
    <row r="8" spans="1:13">
      <c r="A8" s="1514">
        <v>2013</v>
      </c>
      <c r="B8" s="1515"/>
      <c r="C8" s="1515"/>
      <c r="D8" s="1515"/>
      <c r="E8" s="1515"/>
      <c r="F8" s="1515"/>
      <c r="G8" s="1515"/>
      <c r="H8" s="1515"/>
      <c r="I8" s="1515"/>
      <c r="J8" s="1515"/>
      <c r="K8" s="1515"/>
      <c r="L8" s="1427"/>
      <c r="M8" s="1513" t="e">
        <f t="shared" si="0"/>
        <v>#DIV/0!</v>
      </c>
    </row>
    <row r="9" spans="1:13">
      <c r="A9" s="1514">
        <v>2012</v>
      </c>
      <c r="B9" s="1515"/>
      <c r="C9" s="1515"/>
      <c r="D9" s="1515"/>
      <c r="E9" s="1515"/>
      <c r="F9" s="1515"/>
      <c r="G9" s="1515"/>
      <c r="H9" s="1515"/>
      <c r="I9" s="1515"/>
      <c r="J9" s="1515"/>
      <c r="K9" s="1515"/>
      <c r="L9" s="1427"/>
      <c r="M9" s="1513" t="e">
        <f t="shared" si="0"/>
        <v>#DIV/0!</v>
      </c>
    </row>
    <row r="10" spans="1:13">
      <c r="A10" s="1516">
        <v>2011</v>
      </c>
      <c r="B10" s="1517"/>
      <c r="C10" s="1517"/>
      <c r="D10" s="1517"/>
      <c r="E10" s="1517"/>
      <c r="F10" s="1517"/>
      <c r="G10" s="1517"/>
      <c r="H10" s="1517"/>
      <c r="I10" s="1517"/>
      <c r="J10" s="1517"/>
      <c r="K10" s="1517"/>
      <c r="L10" s="1427"/>
      <c r="M10" s="1513" t="e">
        <f t="shared" si="0"/>
        <v>#DIV/0!</v>
      </c>
    </row>
    <row r="11" spans="1:13" ht="13" thickBot="1">
      <c r="A11" s="1518">
        <v>2010</v>
      </c>
      <c r="B11" s="1519"/>
      <c r="C11" s="1519"/>
      <c r="D11" s="1519"/>
      <c r="E11" s="1519"/>
      <c r="F11" s="1519"/>
      <c r="G11" s="1519"/>
      <c r="H11" s="1519"/>
      <c r="I11" s="1519"/>
      <c r="J11" s="1519"/>
      <c r="K11" s="1519"/>
      <c r="L11" s="1427"/>
      <c r="M11" s="1513" t="e">
        <f t="shared" si="0"/>
        <v>#DIV/0!</v>
      </c>
    </row>
    <row r="12" spans="1:13">
      <c r="A12" s="1478"/>
      <c r="B12" s="1520"/>
      <c r="C12" s="1520"/>
      <c r="D12" s="1520"/>
      <c r="E12" s="1520"/>
      <c r="F12" s="1520"/>
      <c r="G12" s="1520"/>
      <c r="H12" s="1520"/>
      <c r="I12" s="1520"/>
      <c r="J12" s="1520"/>
      <c r="K12" s="1520"/>
      <c r="L12" s="1427"/>
      <c r="M12" s="1427"/>
    </row>
    <row r="13" spans="1:13" ht="13" thickBot="1">
      <c r="A13" s="1478"/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27"/>
      <c r="M13" s="1427"/>
    </row>
    <row r="14" spans="1:13" ht="13" thickBot="1">
      <c r="A14" s="1521" t="s">
        <v>910</v>
      </c>
      <c r="B14" s="1522"/>
      <c r="C14" s="1522"/>
      <c r="D14" s="1522"/>
      <c r="E14" s="1522"/>
      <c r="F14" s="1522"/>
      <c r="G14" s="1522"/>
      <c r="H14" s="1523"/>
      <c r="I14" s="1522"/>
      <c r="J14" s="1523"/>
      <c r="K14" s="1522"/>
      <c r="L14" s="1427"/>
      <c r="M14" s="1427"/>
    </row>
    <row r="15" spans="1:13">
      <c r="A15" s="1524">
        <v>1</v>
      </c>
      <c r="B15" s="1525"/>
      <c r="C15" s="1525"/>
      <c r="D15" s="1525"/>
      <c r="E15" s="1525"/>
      <c r="F15" s="1525"/>
      <c r="G15" s="1525"/>
      <c r="H15" s="1526"/>
      <c r="I15" s="1525"/>
      <c r="J15" s="1526"/>
      <c r="K15" s="1525"/>
      <c r="L15" s="1427"/>
      <c r="M15" s="1427"/>
    </row>
    <row r="16" spans="1:13">
      <c r="A16" s="1527">
        <v>2</v>
      </c>
      <c r="B16" s="1528"/>
      <c r="C16" s="1528"/>
      <c r="D16" s="1528"/>
      <c r="E16" s="1528"/>
      <c r="F16" s="1528"/>
      <c r="G16" s="1528"/>
      <c r="H16" s="1528"/>
      <c r="I16" s="1528"/>
      <c r="J16" s="1528"/>
      <c r="K16" s="1528"/>
      <c r="L16" s="1427"/>
      <c r="M16" s="1427"/>
    </row>
    <row r="17" spans="1:13" ht="13" thickBot="1">
      <c r="A17" s="1529">
        <v>3</v>
      </c>
      <c r="B17" s="1490"/>
      <c r="C17" s="1519"/>
      <c r="D17" s="1519"/>
      <c r="E17" s="1490"/>
      <c r="F17" s="1519"/>
      <c r="G17" s="1490"/>
      <c r="H17" s="1519"/>
      <c r="I17" s="1490"/>
      <c r="J17" s="1519"/>
      <c r="K17" s="1490"/>
      <c r="L17" s="1427"/>
      <c r="M17" s="1427"/>
    </row>
    <row r="18" spans="1:13" ht="13" thickBot="1">
      <c r="A18" s="1478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27"/>
      <c r="M18" s="1427"/>
    </row>
    <row r="19" spans="1:13" ht="13" thickBot="1">
      <c r="A19" s="1521" t="s">
        <v>911</v>
      </c>
      <c r="B19" s="1522"/>
      <c r="C19" s="1522"/>
      <c r="D19" s="1522"/>
      <c r="E19" s="1522"/>
      <c r="F19" s="1522"/>
      <c r="G19" s="1522"/>
      <c r="H19" s="1523"/>
      <c r="I19" s="1522"/>
      <c r="J19" s="1523"/>
      <c r="K19" s="1522"/>
      <c r="L19" s="1427"/>
      <c r="M19" s="1427"/>
    </row>
    <row r="20" spans="1:13">
      <c r="A20" s="1524">
        <v>1</v>
      </c>
      <c r="B20" s="1525"/>
      <c r="C20" s="1525"/>
      <c r="D20" s="1525"/>
      <c r="E20" s="1525"/>
      <c r="F20" s="1525"/>
      <c r="G20" s="1525"/>
      <c r="H20" s="1526"/>
      <c r="I20" s="1525"/>
      <c r="J20" s="1526"/>
      <c r="K20" s="1525"/>
      <c r="L20" s="1427"/>
      <c r="M20" s="1427"/>
    </row>
    <row r="21" spans="1:13">
      <c r="A21" s="1527">
        <v>2</v>
      </c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  <c r="L21" s="1427"/>
      <c r="M21" s="1427"/>
    </row>
    <row r="22" spans="1:13" ht="13" thickBot="1">
      <c r="A22" s="1529">
        <v>3</v>
      </c>
      <c r="B22" s="1490"/>
      <c r="C22" s="1519"/>
      <c r="D22" s="1519"/>
      <c r="E22" s="1490"/>
      <c r="F22" s="1519"/>
      <c r="G22" s="1490"/>
      <c r="H22" s="1519"/>
      <c r="I22" s="1490"/>
      <c r="J22" s="1519"/>
      <c r="K22" s="1490"/>
      <c r="L22" s="1427"/>
      <c r="M22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530" t="s">
        <v>912</v>
      </c>
      <c r="B2" s="1427"/>
      <c r="C2" s="1427"/>
      <c r="D2" s="1427"/>
      <c r="E2" s="1427"/>
      <c r="F2" s="1427"/>
      <c r="G2" s="1427"/>
      <c r="H2" s="1427"/>
      <c r="I2" s="1427"/>
      <c r="J2" s="1427"/>
      <c r="K2" s="1427"/>
      <c r="L2" s="1427"/>
    </row>
    <row r="3" spans="1:12" ht="13" thickBot="1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</row>
    <row r="4" spans="1:12" ht="13" thickBot="1">
      <c r="A4" s="1481" t="s">
        <v>830</v>
      </c>
      <c r="B4" s="1482"/>
      <c r="C4" s="1562" t="s">
        <v>1027</v>
      </c>
      <c r="D4" s="1562" t="s">
        <v>939</v>
      </c>
      <c r="E4" s="1562" t="s">
        <v>1028</v>
      </c>
      <c r="F4" s="1562" t="s">
        <v>1008</v>
      </c>
      <c r="G4" s="1482"/>
      <c r="H4" s="1482"/>
      <c r="I4" s="1482"/>
      <c r="J4" s="1482"/>
      <c r="K4" s="1482"/>
      <c r="L4" s="1427"/>
    </row>
    <row r="5" spans="1:12" ht="13" thickBot="1">
      <c r="A5" s="1497" t="s">
        <v>913</v>
      </c>
      <c r="B5" s="1531"/>
      <c r="C5" s="1531"/>
      <c r="D5" s="1531"/>
      <c r="E5" s="1531"/>
      <c r="F5" s="1531"/>
      <c r="G5" s="1531"/>
      <c r="H5" s="1531"/>
      <c r="I5" s="1531"/>
      <c r="J5" s="1531"/>
      <c r="K5" s="1531"/>
      <c r="L5" s="1427"/>
    </row>
    <row r="6" spans="1:12">
      <c r="A6" s="1483"/>
      <c r="B6" s="1532"/>
      <c r="C6" s="1532"/>
      <c r="D6" s="1532"/>
      <c r="E6" s="1532"/>
      <c r="F6" s="1532"/>
      <c r="G6" s="1532"/>
      <c r="H6" s="1532"/>
      <c r="I6" s="1532"/>
      <c r="J6" s="1532"/>
      <c r="K6" s="1532"/>
      <c r="L6" s="1427"/>
    </row>
    <row r="7" spans="1:12">
      <c r="A7" s="1485"/>
      <c r="B7" s="1500"/>
      <c r="C7" s="1500"/>
      <c r="D7" s="1486"/>
      <c r="E7" s="1486"/>
      <c r="F7" s="1486"/>
      <c r="G7" s="1487"/>
      <c r="H7" s="1487"/>
      <c r="I7" s="1486"/>
      <c r="J7" s="1486"/>
      <c r="K7" s="1486"/>
      <c r="L7" s="1427"/>
    </row>
    <row r="8" spans="1:12">
      <c r="A8" s="1485"/>
      <c r="B8" s="1486"/>
      <c r="C8" s="1486"/>
      <c r="D8" s="1486"/>
      <c r="E8" s="1486"/>
      <c r="F8" s="1486"/>
      <c r="G8" s="1487"/>
      <c r="H8" s="1487"/>
      <c r="I8" s="1486"/>
      <c r="J8" s="1486"/>
      <c r="K8" s="1486"/>
      <c r="L8" s="1427"/>
    </row>
    <row r="9" spans="1:12">
      <c r="A9" s="1485"/>
      <c r="B9" s="1486"/>
      <c r="C9" s="1487"/>
      <c r="D9" s="1486"/>
      <c r="E9" s="1486"/>
      <c r="F9" s="1486"/>
      <c r="G9" s="1487"/>
      <c r="H9" s="1487"/>
      <c r="I9" s="1487"/>
      <c r="J9" s="1487"/>
      <c r="K9" s="1487"/>
      <c r="L9" s="1427"/>
    </row>
    <row r="10" spans="1:12">
      <c r="A10" s="1485"/>
      <c r="B10" s="1486"/>
      <c r="C10" s="1487"/>
      <c r="D10" s="1486"/>
      <c r="E10" s="1486"/>
      <c r="F10" s="1487"/>
      <c r="G10" s="1487"/>
      <c r="H10" s="1486"/>
      <c r="I10" s="1487"/>
      <c r="J10" s="1487"/>
      <c r="K10" s="1487"/>
      <c r="L10" s="1427"/>
    </row>
    <row r="11" spans="1:12">
      <c r="A11" s="1533"/>
      <c r="B11" s="1534"/>
      <c r="C11" s="1535"/>
      <c r="D11" s="1534"/>
      <c r="E11" s="1534"/>
      <c r="F11" s="1535"/>
      <c r="G11" s="1535"/>
      <c r="H11" s="1535"/>
      <c r="I11" s="1535"/>
      <c r="J11" s="1535"/>
      <c r="K11" s="1535"/>
      <c r="L11" s="1427"/>
    </row>
    <row r="12" spans="1:12" ht="13" thickBot="1">
      <c r="A12" s="1488"/>
      <c r="B12" s="1492"/>
      <c r="C12" s="1492"/>
      <c r="D12" s="1489"/>
      <c r="E12" s="1489"/>
      <c r="F12" s="1492"/>
      <c r="G12" s="1492"/>
      <c r="H12" s="1492"/>
      <c r="I12" s="1492"/>
      <c r="J12" s="1492"/>
      <c r="K12" s="1492"/>
      <c r="L12" s="1427"/>
    </row>
    <row r="13" spans="1:12">
      <c r="A13" s="1497" t="s">
        <v>914</v>
      </c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  <c r="L13" s="1427"/>
    </row>
    <row r="14" spans="1:12">
      <c r="A14" s="148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  <c r="L14" s="1427"/>
    </row>
    <row r="15" spans="1:12">
      <c r="A15" s="1536"/>
      <c r="B15" s="1525"/>
      <c r="C15" s="1525"/>
      <c r="D15" s="1525"/>
      <c r="E15" s="1525"/>
      <c r="F15" s="1525"/>
      <c r="G15" s="1525"/>
      <c r="H15" s="1525"/>
      <c r="I15" s="1525"/>
      <c r="J15" s="1525"/>
      <c r="K15" s="1525"/>
      <c r="L15" s="1427"/>
    </row>
    <row r="16" spans="1:12">
      <c r="A16" s="1485"/>
      <c r="B16" s="1500"/>
      <c r="C16" s="1500"/>
      <c r="D16" s="1500"/>
      <c r="E16" s="1500"/>
      <c r="F16" s="1500"/>
      <c r="G16" s="1500"/>
      <c r="H16" s="1500"/>
      <c r="I16" s="1500"/>
      <c r="J16" s="1500"/>
      <c r="K16" s="1500"/>
      <c r="L16" s="1427"/>
    </row>
    <row r="17" spans="1:12">
      <c r="A17" s="1485"/>
      <c r="B17" s="1487"/>
      <c r="C17" s="1486"/>
      <c r="D17" s="1486"/>
      <c r="E17" s="1486"/>
      <c r="F17" s="1486"/>
      <c r="G17" s="1486"/>
      <c r="H17" s="1487"/>
      <c r="I17" s="1486"/>
      <c r="J17" s="1486"/>
      <c r="K17" s="1486"/>
      <c r="L17" s="1427"/>
    </row>
    <row r="18" spans="1:12">
      <c r="A18" s="1485"/>
      <c r="B18" s="1487"/>
      <c r="C18" s="1487"/>
      <c r="D18" s="1486"/>
      <c r="E18" s="1486"/>
      <c r="F18" s="1486"/>
      <c r="G18" s="1486"/>
      <c r="H18" s="1487"/>
      <c r="I18" s="1486"/>
      <c r="J18" s="1486"/>
      <c r="K18" s="1486"/>
      <c r="L18" s="1427"/>
    </row>
    <row r="19" spans="1:12">
      <c r="A19" s="1485"/>
      <c r="B19" s="1487"/>
      <c r="C19" s="1487"/>
      <c r="D19" s="1486"/>
      <c r="E19" s="1486"/>
      <c r="F19" s="1486"/>
      <c r="G19" s="1487"/>
      <c r="H19" s="1487"/>
      <c r="I19" s="1486"/>
      <c r="J19" s="1486"/>
      <c r="K19" s="1486"/>
      <c r="L19" s="1427"/>
    </row>
    <row r="20" spans="1:12" ht="13" thickBot="1">
      <c r="A20" s="1488"/>
      <c r="B20" s="1492"/>
      <c r="C20" s="1492"/>
      <c r="D20" s="1492"/>
      <c r="E20" s="1492"/>
      <c r="F20" s="1489"/>
      <c r="G20" s="1492"/>
      <c r="H20" s="1492"/>
      <c r="I20" s="1492"/>
      <c r="J20" s="1492"/>
      <c r="K20" s="1492"/>
      <c r="L20" s="1427"/>
    </row>
    <row r="21" spans="1:12" ht="13" thickBot="1">
      <c r="A21" s="1497" t="s">
        <v>36</v>
      </c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  <c r="L21" s="1427"/>
    </row>
    <row r="22" spans="1:12">
      <c r="A22" s="1483"/>
      <c r="B22" s="1531"/>
      <c r="C22" s="1531"/>
      <c r="D22" s="1531"/>
      <c r="E22" s="1531"/>
      <c r="F22" s="1531"/>
      <c r="G22" s="1531"/>
      <c r="H22" s="1531"/>
      <c r="I22" s="1531"/>
      <c r="J22" s="1531"/>
      <c r="K22" s="1531"/>
      <c r="L22" s="1427"/>
    </row>
    <row r="23" spans="1:12">
      <c r="A23" s="1536"/>
      <c r="B23" s="1486"/>
      <c r="C23" s="1487"/>
      <c r="D23" s="1487"/>
      <c r="E23" s="1487"/>
      <c r="F23" s="1487"/>
      <c r="G23" s="1487"/>
      <c r="H23" s="1487"/>
      <c r="I23" s="1487"/>
      <c r="J23" s="1487"/>
      <c r="K23" s="1487"/>
      <c r="L23" s="1427"/>
    </row>
    <row r="24" spans="1:12">
      <c r="A24" s="1485"/>
      <c r="B24" s="1525"/>
      <c r="C24" s="1525"/>
      <c r="D24" s="1525"/>
      <c r="E24" s="1525"/>
      <c r="F24" s="1525"/>
      <c r="G24" s="1525"/>
      <c r="H24" s="1525"/>
      <c r="I24" s="1525"/>
      <c r="J24" s="1525"/>
      <c r="K24" s="1525"/>
      <c r="L24" s="1427"/>
    </row>
    <row r="25" spans="1:12">
      <c r="A25" s="1485"/>
      <c r="B25" s="1500"/>
      <c r="C25" s="1500"/>
      <c r="D25" s="1500"/>
      <c r="E25" s="1500"/>
      <c r="F25" s="1500"/>
      <c r="G25" s="1500"/>
      <c r="H25" s="1500"/>
      <c r="I25" s="1500"/>
      <c r="J25" s="1500"/>
      <c r="K25" s="1500"/>
      <c r="L25" s="1427"/>
    </row>
    <row r="26" spans="1:12">
      <c r="A26" s="1485"/>
      <c r="B26" s="1487"/>
      <c r="C26" s="1487"/>
      <c r="D26" s="1487"/>
      <c r="E26" s="1486"/>
      <c r="F26" s="1486"/>
      <c r="G26" s="1486"/>
      <c r="H26" s="1486"/>
      <c r="I26" s="1486"/>
      <c r="J26" s="1486"/>
      <c r="K26" s="1486"/>
      <c r="L26" s="1427"/>
    </row>
    <row r="27" spans="1:12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  <c r="L27" s="1427"/>
    </row>
    <row r="28" spans="1:12" ht="13" thickBot="1">
      <c r="A28" s="1488"/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  <c r="L28" s="1427"/>
    </row>
    <row r="29" spans="1:12" ht="13" thickBot="1">
      <c r="A29" s="1497" t="s">
        <v>37</v>
      </c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  <c r="L29" s="1427"/>
    </row>
    <row r="30" spans="1:12">
      <c r="A30" s="1483"/>
      <c r="B30" s="1531"/>
      <c r="C30" s="1531"/>
      <c r="D30" s="1531"/>
      <c r="E30" s="1531"/>
      <c r="F30" s="1531"/>
      <c r="G30" s="1531"/>
      <c r="H30" s="1531"/>
      <c r="I30" s="1531"/>
      <c r="J30" s="1531"/>
      <c r="K30" s="1531"/>
      <c r="L30" s="1427"/>
    </row>
    <row r="31" spans="1:12">
      <c r="A31" s="148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27"/>
    </row>
    <row r="32" spans="1:12">
      <c r="A32" s="1485"/>
      <c r="B32" s="1525"/>
      <c r="C32" s="1525"/>
      <c r="D32" s="1525"/>
      <c r="E32" s="1525"/>
      <c r="F32" s="1525"/>
      <c r="G32" s="1525"/>
      <c r="H32" s="1525"/>
      <c r="I32" s="1525"/>
      <c r="J32" s="1525"/>
      <c r="K32" s="1525"/>
      <c r="L32" s="1427"/>
    </row>
    <row r="33" spans="1:12">
      <c r="A33" s="1485"/>
      <c r="B33" s="1500"/>
      <c r="C33" s="1500"/>
      <c r="D33" s="1500"/>
      <c r="E33" s="1500"/>
      <c r="F33" s="1500"/>
      <c r="G33" s="1500"/>
      <c r="H33" s="1500"/>
      <c r="I33" s="1500"/>
      <c r="J33" s="1500"/>
      <c r="K33" s="1500"/>
      <c r="L33" s="1427"/>
    </row>
    <row r="34" spans="1:12">
      <c r="A34" s="1485"/>
      <c r="B34" s="1486"/>
      <c r="C34" s="1486"/>
      <c r="D34" s="1487"/>
      <c r="E34" s="1486"/>
      <c r="F34" s="1486"/>
      <c r="G34" s="1487"/>
      <c r="H34" s="1486"/>
      <c r="I34" s="1486"/>
      <c r="J34" s="1486"/>
      <c r="K34" s="1486"/>
      <c r="L34" s="1427"/>
    </row>
    <row r="35" spans="1:12">
      <c r="A35" s="1485"/>
      <c r="B35" s="1487"/>
      <c r="C35" s="1486"/>
      <c r="D35" s="1487"/>
      <c r="E35" s="1486"/>
      <c r="F35" s="1487"/>
      <c r="G35" s="1487"/>
      <c r="H35" s="1487"/>
      <c r="I35" s="1486"/>
      <c r="J35" s="1486"/>
      <c r="K35" s="1486"/>
      <c r="L35" s="1427"/>
    </row>
    <row r="36" spans="1:12" ht="13" thickBot="1">
      <c r="A36" s="1488"/>
      <c r="B36" s="1492"/>
      <c r="C36" s="1489"/>
      <c r="D36" s="1492"/>
      <c r="E36" s="1492"/>
      <c r="F36" s="1492"/>
      <c r="G36" s="1492"/>
      <c r="H36" s="1492"/>
      <c r="I36" s="1492"/>
      <c r="J36" s="1492"/>
      <c r="K36" s="1492"/>
      <c r="L36" s="1427"/>
    </row>
    <row r="37" spans="1:12" ht="13" thickBot="1">
      <c r="A37" s="1497" t="s">
        <v>915</v>
      </c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  <c r="L37" s="1427"/>
    </row>
    <row r="38" spans="1:12">
      <c r="A38" s="1483"/>
      <c r="B38" s="1531"/>
      <c r="C38" s="1531"/>
      <c r="D38" s="1531"/>
      <c r="E38" s="1531"/>
      <c r="F38" s="1531"/>
      <c r="G38" s="1531"/>
      <c r="H38" s="1531"/>
      <c r="I38" s="1531"/>
      <c r="J38" s="1531"/>
      <c r="K38" s="1531"/>
      <c r="L38" s="1427"/>
    </row>
    <row r="39" spans="1:12">
      <c r="A39" s="148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  <c r="L39" s="1427"/>
    </row>
    <row r="40" spans="1:12">
      <c r="A40" s="1485"/>
      <c r="B40" s="1525"/>
      <c r="C40" s="1525"/>
      <c r="D40" s="1525"/>
      <c r="E40" s="1525"/>
      <c r="F40" s="1525"/>
      <c r="G40" s="1525"/>
      <c r="H40" s="1525"/>
      <c r="I40" s="1525"/>
      <c r="J40" s="1525"/>
      <c r="K40" s="1525"/>
      <c r="L40" s="1427"/>
    </row>
    <row r="41" spans="1:12">
      <c r="A41" s="1485"/>
      <c r="B41" s="1500"/>
      <c r="C41" s="1500"/>
      <c r="D41" s="1500"/>
      <c r="E41" s="1500"/>
      <c r="F41" s="1500"/>
      <c r="G41" s="1500"/>
      <c r="H41" s="1500"/>
      <c r="I41" s="1500"/>
      <c r="J41" s="1500"/>
      <c r="K41" s="1500"/>
      <c r="L41" s="1427"/>
    </row>
    <row r="42" spans="1:12">
      <c r="A42" s="1485"/>
      <c r="B42" s="1487"/>
      <c r="C42" s="1500"/>
      <c r="D42" s="1487"/>
      <c r="E42" s="1486"/>
      <c r="F42" s="1487"/>
      <c r="G42" s="1487"/>
      <c r="H42" s="1486"/>
      <c r="I42" s="1486"/>
      <c r="J42" s="1486"/>
      <c r="K42" s="1486"/>
      <c r="L42" s="1427"/>
    </row>
    <row r="43" spans="1:12">
      <c r="A43" s="1533"/>
      <c r="B43" s="1535"/>
      <c r="C43" s="1534"/>
      <c r="D43" s="1535"/>
      <c r="E43" s="1534"/>
      <c r="F43" s="1535"/>
      <c r="G43" s="1535"/>
      <c r="H43" s="1534"/>
      <c r="I43" s="1534"/>
      <c r="J43" s="1534"/>
      <c r="K43" s="1534"/>
      <c r="L43" s="1427"/>
    </row>
    <row r="44" spans="1:12" ht="13" thickBot="1">
      <c r="A44" s="1488"/>
      <c r="B44" s="1492"/>
      <c r="C44" s="1489"/>
      <c r="D44" s="1492"/>
      <c r="E44" s="1489"/>
      <c r="F44" s="1492"/>
      <c r="G44" s="1492"/>
      <c r="H44" s="1489"/>
      <c r="I44" s="1489"/>
      <c r="J44" s="1489"/>
      <c r="K44" s="1489"/>
      <c r="L44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530" t="s">
        <v>916</v>
      </c>
    </row>
    <row r="2" spans="1:11" ht="13" thickBot="1"/>
    <row r="3" spans="1:11" ht="13" thickBot="1">
      <c r="A3" s="1481" t="s">
        <v>830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7" t="s">
        <v>913</v>
      </c>
      <c r="B4" s="1531"/>
      <c r="C4" s="1531"/>
      <c r="D4" s="1531"/>
      <c r="E4" s="1531"/>
      <c r="F4" s="1531"/>
      <c r="G4" s="1531"/>
      <c r="H4" s="1531"/>
      <c r="I4" s="1531"/>
      <c r="J4" s="1531"/>
      <c r="K4" s="1531"/>
    </row>
    <row r="5" spans="1:11">
      <c r="A5" s="1483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6"/>
      <c r="B6" s="1525"/>
      <c r="C6" s="1525"/>
      <c r="D6" s="1525"/>
      <c r="E6" s="1525"/>
      <c r="F6" s="1525"/>
      <c r="G6" s="1525"/>
      <c r="H6" s="1525"/>
      <c r="I6" s="1525"/>
      <c r="J6" s="1525"/>
      <c r="K6" s="1525"/>
    </row>
    <row r="7" spans="1:11">
      <c r="A7" s="1485"/>
      <c r="B7" s="1486"/>
      <c r="C7" s="1486"/>
      <c r="D7" s="1486"/>
      <c r="E7" s="1486"/>
      <c r="F7" s="1487"/>
      <c r="G7" s="1525"/>
      <c r="H7" s="1487"/>
      <c r="I7" s="1486"/>
      <c r="J7" s="1487"/>
      <c r="K7" s="1486"/>
    </row>
    <row r="8" spans="1:11">
      <c r="A8" s="1485"/>
      <c r="B8" s="1486"/>
      <c r="C8" s="1486"/>
      <c r="D8" s="1486"/>
      <c r="E8" s="1486"/>
      <c r="F8" s="1535"/>
      <c r="G8" s="1486"/>
      <c r="H8" s="1535"/>
      <c r="I8" s="1534"/>
      <c r="J8" s="1535"/>
      <c r="K8" s="1534"/>
    </row>
    <row r="9" spans="1:11">
      <c r="A9" s="1485"/>
      <c r="B9" s="1486"/>
      <c r="C9" s="1486"/>
      <c r="D9" s="1486"/>
      <c r="E9" s="1486"/>
      <c r="F9" s="1486"/>
      <c r="G9" s="1487"/>
      <c r="H9" s="1486"/>
      <c r="I9" s="1534"/>
      <c r="J9" s="1486"/>
      <c r="K9" s="1534"/>
    </row>
    <row r="10" spans="1:11">
      <c r="A10" s="1485"/>
      <c r="B10" s="1487"/>
      <c r="C10" s="1487"/>
      <c r="D10" s="1486"/>
      <c r="E10" s="1487"/>
      <c r="F10" s="1486"/>
      <c r="G10" s="1487"/>
      <c r="H10" s="1486"/>
      <c r="I10" s="1487"/>
      <c r="J10" s="1486"/>
      <c r="K10" s="1487"/>
    </row>
    <row r="11" spans="1:11" ht="13" thickBot="1">
      <c r="A11" s="1488"/>
      <c r="B11" s="1492"/>
      <c r="C11" s="1492"/>
      <c r="D11" s="1489"/>
      <c r="E11" s="1492"/>
      <c r="F11" s="1489"/>
      <c r="G11" s="1492"/>
      <c r="H11" s="1492"/>
      <c r="I11" s="1492"/>
      <c r="J11" s="1492"/>
      <c r="K11" s="1492"/>
    </row>
    <row r="12" spans="1:11" ht="13" thickBot="1">
      <c r="A12" s="1497" t="s">
        <v>914</v>
      </c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</row>
    <row r="13" spans="1:11">
      <c r="A13" s="1483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</row>
    <row r="14" spans="1:11">
      <c r="A14" s="1536"/>
      <c r="B14" s="1525"/>
      <c r="C14" s="1525"/>
      <c r="D14" s="1525"/>
      <c r="E14" s="1525"/>
      <c r="F14" s="1525"/>
      <c r="G14" s="1525"/>
      <c r="H14" s="1525"/>
      <c r="I14" s="1525"/>
      <c r="J14" s="1525"/>
      <c r="K14" s="1525"/>
    </row>
    <row r="15" spans="1:11">
      <c r="A15" s="1485"/>
      <c r="B15" s="1500"/>
      <c r="C15" s="1486"/>
      <c r="D15" s="1487"/>
      <c r="E15" s="1486"/>
      <c r="F15" s="1486"/>
      <c r="G15" s="1486"/>
      <c r="H15" s="1486"/>
      <c r="I15" s="1486"/>
      <c r="J15" s="1486"/>
      <c r="K15" s="1486"/>
    </row>
    <row r="16" spans="1:11">
      <c r="A16" s="1485"/>
      <c r="B16" s="1487"/>
      <c r="C16" s="1486"/>
      <c r="D16" s="1487"/>
      <c r="E16" s="1486"/>
      <c r="F16" s="1486"/>
      <c r="G16" s="1487"/>
      <c r="H16" s="1486"/>
      <c r="I16" s="1486"/>
      <c r="J16" s="1486"/>
      <c r="K16" s="1486"/>
    </row>
    <row r="17" spans="1:11">
      <c r="A17" s="1485"/>
      <c r="B17" s="1487"/>
      <c r="C17" s="1487"/>
      <c r="D17" s="1487"/>
      <c r="E17" s="1486"/>
      <c r="F17" s="1486"/>
      <c r="G17" s="1487"/>
      <c r="H17" s="1486"/>
      <c r="I17" s="1487"/>
      <c r="J17" s="1486"/>
      <c r="K17" s="1487"/>
    </row>
    <row r="18" spans="1:11">
      <c r="A18" s="1485"/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 ht="13" thickBot="1">
      <c r="A19" s="1488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497" t="s">
        <v>36</v>
      </c>
      <c r="B20" s="1531"/>
      <c r="C20" s="1531"/>
      <c r="D20" s="1531"/>
      <c r="E20" s="1531"/>
      <c r="F20" s="1531"/>
      <c r="G20" s="1531"/>
      <c r="H20" s="1531"/>
      <c r="I20" s="1531"/>
      <c r="J20" s="1531"/>
      <c r="K20" s="1531"/>
    </row>
    <row r="21" spans="1:11">
      <c r="A21" s="1532"/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</row>
    <row r="22" spans="1:11">
      <c r="A22" s="1525"/>
      <c r="B22" s="1525"/>
      <c r="C22" s="1525"/>
      <c r="D22" s="1525"/>
      <c r="E22" s="1525"/>
      <c r="F22" s="1525"/>
      <c r="G22" s="1525"/>
      <c r="H22" s="1525"/>
      <c r="I22" s="1525"/>
      <c r="J22" s="1525"/>
      <c r="K22" s="1525"/>
    </row>
    <row r="23" spans="1:11">
      <c r="A23" s="1525"/>
      <c r="B23" s="1525"/>
      <c r="C23" s="1525"/>
      <c r="D23" s="1525"/>
      <c r="E23" s="1525"/>
      <c r="F23" s="1525"/>
      <c r="G23" s="1525"/>
      <c r="H23" s="1525"/>
      <c r="I23" s="1525"/>
      <c r="J23" s="1525"/>
      <c r="K23" s="1525"/>
    </row>
    <row r="24" spans="1:11">
      <c r="A24" s="1486"/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537"/>
      <c r="B25" s="1528"/>
      <c r="C25" s="1528"/>
      <c r="D25" s="1528"/>
      <c r="E25" s="1528"/>
      <c r="F25" s="1528"/>
      <c r="G25" s="1486"/>
      <c r="H25" s="1528"/>
      <c r="I25" s="1528"/>
      <c r="J25" s="1528"/>
      <c r="K25" s="1528"/>
    </row>
    <row r="26" spans="1:11">
      <c r="A26" s="1485"/>
      <c r="B26" s="1500"/>
      <c r="C26" s="1500"/>
      <c r="D26" s="1487"/>
      <c r="E26" s="1486"/>
      <c r="F26" s="1486"/>
      <c r="G26" s="1487"/>
      <c r="H26" s="1486"/>
      <c r="I26" s="1486"/>
      <c r="J26" s="1486"/>
      <c r="K26" s="1486"/>
    </row>
    <row r="27" spans="1:11" ht="13" thickBot="1">
      <c r="A27" s="1488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497" t="s">
        <v>37</v>
      </c>
      <c r="B28" s="1531"/>
      <c r="C28" s="1531"/>
      <c r="D28" s="1531"/>
      <c r="E28" s="1531"/>
      <c r="F28" s="1531"/>
      <c r="G28" s="1531"/>
      <c r="H28" s="1531"/>
      <c r="I28" s="1531"/>
      <c r="J28" s="1531"/>
      <c r="K28" s="1531"/>
    </row>
    <row r="29" spans="1:11">
      <c r="A29" s="1483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6"/>
      <c r="B30" s="1525"/>
      <c r="C30" s="1525"/>
      <c r="D30" s="1525"/>
      <c r="E30" s="1525"/>
      <c r="F30" s="1525"/>
      <c r="G30" s="1525"/>
      <c r="H30" s="1525"/>
      <c r="I30" s="1525"/>
      <c r="J30" s="1525"/>
      <c r="K30" s="1525"/>
    </row>
    <row r="31" spans="1:11">
      <c r="A31" s="1536"/>
      <c r="B31" s="1525"/>
      <c r="C31" s="1525"/>
      <c r="D31" s="1525"/>
      <c r="E31" s="1525"/>
      <c r="F31" s="1525"/>
      <c r="G31" s="1525"/>
      <c r="H31" s="1525"/>
      <c r="I31" s="1525"/>
      <c r="J31" s="1525"/>
      <c r="K31" s="1525"/>
    </row>
    <row r="32" spans="1:11">
      <c r="A32" s="1536"/>
      <c r="B32" s="1525"/>
      <c r="C32" s="1525"/>
      <c r="D32" s="1486"/>
      <c r="E32" s="1525"/>
      <c r="F32" s="1525"/>
      <c r="G32" s="1525"/>
      <c r="H32" s="1525"/>
      <c r="I32" s="1525"/>
      <c r="J32" s="1525"/>
      <c r="K32" s="1525"/>
    </row>
    <row r="33" spans="1:11">
      <c r="A33" s="1485"/>
      <c r="B33" s="1487"/>
      <c r="C33" s="1486"/>
      <c r="D33" s="1486"/>
      <c r="E33" s="1487"/>
      <c r="F33" s="1486"/>
      <c r="G33" s="1486"/>
      <c r="H33" s="1486"/>
      <c r="I33" s="1486"/>
      <c r="J33" s="1486"/>
      <c r="K33" s="1486"/>
    </row>
    <row r="34" spans="1:11">
      <c r="A34" s="1485"/>
      <c r="B34" s="1487"/>
      <c r="C34" s="1486"/>
      <c r="D34" s="1486"/>
      <c r="E34" s="1487"/>
      <c r="F34" s="1486"/>
      <c r="G34" s="1487"/>
      <c r="H34" s="1486"/>
      <c r="I34" s="1486"/>
      <c r="J34" s="1486"/>
      <c r="K34" s="1486"/>
    </row>
    <row r="35" spans="1:11" ht="13" thickBot="1">
      <c r="A35" s="1488"/>
      <c r="B35" s="1492"/>
      <c r="C35" s="1489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497" t="s">
        <v>915</v>
      </c>
      <c r="B36" s="1531"/>
      <c r="C36" s="1531"/>
      <c r="D36" s="1531"/>
      <c r="E36" s="1531"/>
      <c r="F36" s="1531"/>
      <c r="G36" s="1531"/>
      <c r="H36" s="1531"/>
      <c r="I36" s="1531"/>
      <c r="J36" s="1531"/>
      <c r="K36" s="1531"/>
    </row>
    <row r="37" spans="1:11">
      <c r="A37" s="1483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6"/>
      <c r="B38" s="1525"/>
      <c r="C38" s="1525"/>
      <c r="D38" s="1525"/>
      <c r="E38" s="1525"/>
      <c r="F38" s="1525"/>
      <c r="G38" s="1525"/>
      <c r="H38" s="1525"/>
      <c r="I38" s="1525"/>
      <c r="J38" s="1525"/>
      <c r="K38" s="1525"/>
    </row>
    <row r="39" spans="1:11">
      <c r="A39" s="1536"/>
      <c r="B39" s="1525"/>
      <c r="C39" s="1525"/>
      <c r="D39" s="1525"/>
      <c r="E39" s="1525"/>
      <c r="F39" s="1525"/>
      <c r="G39" s="1525"/>
      <c r="H39" s="1525"/>
      <c r="I39" s="1525"/>
      <c r="J39" s="1525"/>
      <c r="K39" s="1525"/>
    </row>
    <row r="40" spans="1:11">
      <c r="A40" s="1485"/>
      <c r="B40" s="1486"/>
      <c r="C40" s="1486"/>
      <c r="D40" s="1486"/>
      <c r="E40" s="1486"/>
      <c r="F40" s="1487"/>
      <c r="G40" s="1525"/>
      <c r="H40" s="1487"/>
      <c r="I40" s="1486"/>
      <c r="J40" s="1487"/>
      <c r="K40" s="1486"/>
    </row>
    <row r="41" spans="1:11">
      <c r="A41" s="1533"/>
      <c r="B41" s="1535"/>
      <c r="C41" s="1534"/>
      <c r="D41" s="1486"/>
      <c r="E41" s="1534"/>
      <c r="F41" s="1535"/>
      <c r="G41" s="1486"/>
      <c r="H41" s="1535"/>
      <c r="I41" s="1534"/>
      <c r="J41" s="1535"/>
      <c r="K41" s="1534"/>
    </row>
    <row r="42" spans="1:11">
      <c r="A42" s="1533"/>
      <c r="B42" s="1535"/>
      <c r="C42" s="1534"/>
      <c r="D42" s="1535"/>
      <c r="E42" s="1534"/>
      <c r="F42" s="1535"/>
      <c r="G42" s="1487"/>
      <c r="H42" s="1535"/>
      <c r="I42" s="1534"/>
      <c r="J42" s="1535"/>
      <c r="K42" s="1534"/>
    </row>
    <row r="43" spans="1:11" ht="13" thickBot="1">
      <c r="A43" s="1488"/>
      <c r="B43" s="1492"/>
      <c r="C43" s="1489"/>
      <c r="D43" s="1492"/>
      <c r="E43" s="1489"/>
      <c r="F43" s="1492"/>
      <c r="G43" s="1492"/>
      <c r="H43" s="1492"/>
      <c r="I43" s="1492"/>
      <c r="J43" s="1492"/>
      <c r="K43" s="1492"/>
    </row>
    <row r="46" spans="1:11">
      <c r="A46" s="857"/>
      <c r="B46" s="1510"/>
    </row>
    <row r="47" spans="1:11">
      <c r="B47" s="1510"/>
    </row>
    <row r="48" spans="1:11">
      <c r="B48" s="1510"/>
    </row>
    <row r="49" spans="1:2">
      <c r="B49" s="1510"/>
    </row>
    <row r="50" spans="1:2">
      <c r="B50" s="1510"/>
    </row>
    <row r="51" spans="1:2">
      <c r="B51" s="1510"/>
    </row>
    <row r="52" spans="1:2">
      <c r="B52" s="1510"/>
    </row>
    <row r="55" spans="1:2">
      <c r="A55" s="857"/>
      <c r="B55" s="1510"/>
    </row>
    <row r="56" spans="1:2">
      <c r="B56" s="1510"/>
    </row>
    <row r="57" spans="1:2">
      <c r="B57" s="1510"/>
    </row>
    <row r="58" spans="1:2">
      <c r="B58" s="1510"/>
    </row>
    <row r="59" spans="1:2">
      <c r="B5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2016-04-27T23:31:07Z</dcterms:modified>
  <cp:category/>
</cp:coreProperties>
</file>