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8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H91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H125" i="8"/>
  <c r="H126" i="8"/>
  <c r="H127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H126" i="7"/>
  <c r="H127" i="7"/>
  <c r="G37" i="12"/>
  <c r="H91" i="12"/>
  <c r="B83" i="12"/>
  <c r="B91" i="12"/>
  <c r="C91" i="12"/>
  <c r="D91" i="12"/>
  <c r="I91" i="12"/>
  <c r="G38" i="12"/>
  <c r="H92" i="12"/>
  <c r="B92" i="12"/>
  <c r="C92" i="12"/>
  <c r="D92" i="12"/>
  <c r="I92" i="12"/>
  <c r="G39" i="12"/>
  <c r="H93" i="12"/>
  <c r="B93" i="12"/>
  <c r="C93" i="12"/>
  <c r="D93" i="12"/>
  <c r="I93" i="12"/>
  <c r="G40" i="12"/>
  <c r="H94" i="12"/>
  <c r="B94" i="12"/>
  <c r="C94" i="12"/>
  <c r="D94" i="12"/>
  <c r="I94" i="12"/>
  <c r="G41" i="12"/>
  <c r="H95" i="12"/>
  <c r="B95" i="12"/>
  <c r="C95" i="12"/>
  <c r="D95" i="12"/>
  <c r="I95" i="12"/>
  <c r="G42" i="12"/>
  <c r="H96" i="12"/>
  <c r="B96" i="12"/>
  <c r="C96" i="12"/>
  <c r="D96" i="12"/>
  <c r="I96" i="12"/>
  <c r="G43" i="12"/>
  <c r="H97" i="12"/>
  <c r="B97" i="12"/>
  <c r="C97" i="12"/>
  <c r="D97" i="12"/>
  <c r="I97" i="12"/>
  <c r="G44" i="12"/>
  <c r="H98" i="12"/>
  <c r="B98" i="12"/>
  <c r="C98" i="12"/>
  <c r="D98" i="12"/>
  <c r="I98" i="12"/>
  <c r="G45" i="12"/>
  <c r="H99" i="12"/>
  <c r="B99" i="12"/>
  <c r="C99" i="12"/>
  <c r="D99" i="12"/>
  <c r="I99" i="12"/>
  <c r="G46" i="12"/>
  <c r="H100" i="12"/>
  <c r="B100" i="12"/>
  <c r="C100" i="12"/>
  <c r="D100" i="12"/>
  <c r="I100" i="12"/>
  <c r="G47" i="12"/>
  <c r="H101" i="12"/>
  <c r="B101" i="12"/>
  <c r="C101" i="12"/>
  <c r="D101" i="12"/>
  <c r="I101" i="12"/>
  <c r="G48" i="12"/>
  <c r="H102" i="12"/>
  <c r="B102" i="12"/>
  <c r="C102" i="12"/>
  <c r="D102" i="12"/>
  <c r="I102" i="12"/>
  <c r="G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128" i="7"/>
  <c r="K128" i="7"/>
  <c r="L128" i="7"/>
  <c r="B125" i="7"/>
  <c r="B126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5" i="12"/>
  <c r="B126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H124" i="1"/>
  <c r="H91" i="1"/>
  <c r="B83" i="1"/>
  <c r="B91" i="1"/>
  <c r="K91" i="1"/>
  <c r="L91" i="1"/>
  <c r="H92" i="1"/>
  <c r="B92" i="1"/>
  <c r="K92" i="1"/>
  <c r="L92" i="1"/>
  <c r="H93" i="1"/>
  <c r="B93" i="1"/>
  <c r="K93" i="1"/>
  <c r="L93" i="1"/>
  <c r="H94" i="1"/>
  <c r="B94" i="1"/>
  <c r="K94" i="1"/>
  <c r="L94" i="1"/>
  <c r="H95" i="1"/>
  <c r="B95" i="1"/>
  <c r="K95" i="1"/>
  <c r="L95" i="1"/>
  <c r="H96" i="1"/>
  <c r="B96" i="1"/>
  <c r="K96" i="1"/>
  <c r="L96" i="1"/>
  <c r="H97" i="1"/>
  <c r="B97" i="1"/>
  <c r="K97" i="1"/>
  <c r="L97" i="1"/>
  <c r="H98" i="1"/>
  <c r="B98" i="1"/>
  <c r="K98" i="1"/>
  <c r="L98" i="1"/>
  <c r="H99" i="1"/>
  <c r="B99" i="1"/>
  <c r="K99" i="1"/>
  <c r="L99" i="1"/>
  <c r="H100" i="1"/>
  <c r="B100" i="1"/>
  <c r="K100" i="1"/>
  <c r="L100" i="1"/>
  <c r="H101" i="1"/>
  <c r="B101" i="1"/>
  <c r="K101" i="1"/>
  <c r="L101" i="1"/>
  <c r="H102" i="1"/>
  <c r="B102" i="1"/>
  <c r="K102" i="1"/>
  <c r="L102" i="1"/>
  <c r="H103" i="1"/>
  <c r="B103" i="1"/>
  <c r="K103" i="1"/>
  <c r="L103" i="1"/>
  <c r="H104" i="1"/>
  <c r="B104" i="1"/>
  <c r="K104" i="1"/>
  <c r="L104" i="1"/>
  <c r="H105" i="1"/>
  <c r="B105" i="1"/>
  <c r="K105" i="1"/>
  <c r="L105" i="1"/>
  <c r="H106" i="1"/>
  <c r="B106" i="1"/>
  <c r="K106" i="1"/>
  <c r="L106" i="1"/>
  <c r="H107" i="1"/>
  <c r="B107" i="1"/>
  <c r="K107" i="1"/>
  <c r="L107" i="1"/>
  <c r="H108" i="1"/>
  <c r="B108" i="1"/>
  <c r="K108" i="1"/>
  <c r="L108" i="1"/>
  <c r="H109" i="1"/>
  <c r="B109" i="1"/>
  <c r="K109" i="1"/>
  <c r="L109" i="1"/>
  <c r="H110" i="1"/>
  <c r="B110" i="1"/>
  <c r="K110" i="1"/>
  <c r="L110" i="1"/>
  <c r="H111" i="1"/>
  <c r="B111" i="1"/>
  <c r="K111" i="1"/>
  <c r="L111" i="1"/>
  <c r="H112" i="1"/>
  <c r="B112" i="1"/>
  <c r="K112" i="1"/>
  <c r="L112" i="1"/>
  <c r="H113" i="1"/>
  <c r="B113" i="1"/>
  <c r="K113" i="1"/>
  <c r="L113" i="1"/>
  <c r="H114" i="1"/>
  <c r="B114" i="1"/>
  <c r="K114" i="1"/>
  <c r="L114" i="1"/>
  <c r="H115" i="1"/>
  <c r="B115" i="1"/>
  <c r="K115" i="1"/>
  <c r="L115" i="1"/>
  <c r="H116" i="1"/>
  <c r="B116" i="1"/>
  <c r="K116" i="1"/>
  <c r="L116" i="1"/>
  <c r="H117" i="1"/>
  <c r="B117" i="1"/>
  <c r="K117" i="1"/>
  <c r="L117" i="1"/>
  <c r="H118" i="1"/>
  <c r="B118" i="1"/>
  <c r="K118" i="1"/>
  <c r="L118" i="1"/>
  <c r="L119" i="1"/>
  <c r="B124" i="1"/>
  <c r="L124" i="1"/>
  <c r="H125" i="1"/>
  <c r="B125" i="1"/>
  <c r="L125" i="1"/>
  <c r="H126" i="1"/>
  <c r="B119" i="1"/>
  <c r="B128" i="1"/>
  <c r="K128" i="1"/>
  <c r="L128" i="1"/>
  <c r="B126" i="1"/>
  <c r="L126" i="1"/>
  <c r="H127" i="1"/>
  <c r="B127" i="1"/>
  <c r="L127" i="1"/>
  <c r="L130" i="1"/>
  <c r="L129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I119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R8" i="8"/>
  <c r="S8" i="8"/>
  <c r="I128" i="8"/>
  <c r="R9" i="8"/>
  <c r="S9" i="8"/>
  <c r="R10" i="8"/>
  <c r="S10" i="8"/>
  <c r="T10" i="8"/>
  <c r="R11" i="8"/>
  <c r="S11" i="8"/>
  <c r="R12" i="8"/>
  <c r="S12" i="8"/>
  <c r="M20" i="8"/>
  <c r="I131" i="8"/>
  <c r="J11" i="8"/>
  <c r="M11" i="8"/>
  <c r="J98" i="8"/>
  <c r="M98" i="8"/>
  <c r="T12" i="8"/>
  <c r="R13" i="8"/>
  <c r="S13" i="8"/>
  <c r="M21" i="8"/>
  <c r="M22" i="8"/>
  <c r="R14" i="8"/>
  <c r="S14" i="8"/>
  <c r="R15" i="8"/>
  <c r="S15" i="8"/>
  <c r="R16" i="8"/>
  <c r="S16" i="8"/>
  <c r="R17" i="8"/>
  <c r="S17" i="8"/>
  <c r="R18" i="8"/>
  <c r="S18" i="8"/>
  <c r="R19" i="8"/>
  <c r="S19" i="8"/>
  <c r="M23" i="8"/>
  <c r="M24" i="8"/>
  <c r="T19" i="8"/>
  <c r="R20" i="8"/>
  <c r="S20" i="8"/>
  <c r="R21" i="8"/>
  <c r="S21" i="8"/>
  <c r="J106" i="8"/>
  <c r="M106" i="8"/>
  <c r="J107" i="8"/>
  <c r="M107" i="8"/>
  <c r="T21" i="8"/>
  <c r="R22" i="8"/>
  <c r="S22" i="8"/>
  <c r="H83" i="7"/>
  <c r="I83" i="7"/>
  <c r="I84" i="7"/>
  <c r="B84" i="7"/>
  <c r="H84" i="7"/>
  <c r="R8" i="7"/>
  <c r="S8" i="7"/>
  <c r="I128" i="7"/>
  <c r="R9" i="7"/>
  <c r="S9" i="7"/>
  <c r="R10" i="7"/>
  <c r="S10" i="7"/>
  <c r="T10" i="7"/>
  <c r="R11" i="7"/>
  <c r="S11" i="7"/>
  <c r="R12" i="7"/>
  <c r="S12" i="7"/>
  <c r="M20" i="7"/>
  <c r="I131" i="7"/>
  <c r="J11" i="7"/>
  <c r="M11" i="7"/>
  <c r="J98" i="7"/>
  <c r="M98" i="7"/>
  <c r="T12" i="7"/>
  <c r="R13" i="7"/>
  <c r="S13" i="7"/>
  <c r="M21" i="7"/>
  <c r="M22" i="7"/>
  <c r="R14" i="7"/>
  <c r="S14" i="7"/>
  <c r="R15" i="7"/>
  <c r="S15" i="7"/>
  <c r="R16" i="7"/>
  <c r="S16" i="7"/>
  <c r="R17" i="7"/>
  <c r="S17" i="7"/>
  <c r="R18" i="7"/>
  <c r="S18" i="7"/>
  <c r="R19" i="7"/>
  <c r="S19" i="7"/>
  <c r="M23" i="7"/>
  <c r="M24" i="7"/>
  <c r="T19" i="7"/>
  <c r="R20" i="7"/>
  <c r="S20" i="7"/>
  <c r="R21" i="7"/>
  <c r="S21" i="7"/>
  <c r="J106" i="7"/>
  <c r="M106" i="7"/>
  <c r="J107" i="7"/>
  <c r="M107" i="7"/>
  <c r="T21" i="7"/>
  <c r="R22" i="7"/>
  <c r="S22" i="7"/>
  <c r="H83" i="12"/>
  <c r="I83" i="12"/>
  <c r="I84" i="12"/>
  <c r="B84" i="12"/>
  <c r="H84" i="12"/>
  <c r="R8" i="12"/>
  <c r="S8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R9" i="12"/>
  <c r="S9" i="12"/>
  <c r="R10" i="12"/>
  <c r="S10" i="12"/>
  <c r="T10" i="12"/>
  <c r="R11" i="12"/>
  <c r="S11" i="12"/>
  <c r="R12" i="12"/>
  <c r="S12" i="12"/>
  <c r="M20" i="12"/>
  <c r="I131" i="12"/>
  <c r="J11" i="12"/>
  <c r="M11" i="12"/>
  <c r="J98" i="12"/>
  <c r="M98" i="12"/>
  <c r="T12" i="12"/>
  <c r="R13" i="12"/>
  <c r="S13" i="12"/>
  <c r="M21" i="12"/>
  <c r="M22" i="12"/>
  <c r="R14" i="12"/>
  <c r="S14" i="12"/>
  <c r="R15" i="12"/>
  <c r="S15" i="12"/>
  <c r="J105" i="12"/>
  <c r="M105" i="12"/>
  <c r="T15" i="12"/>
  <c r="R16" i="12"/>
  <c r="S16" i="12"/>
  <c r="T16" i="12"/>
  <c r="R17" i="12"/>
  <c r="S17" i="12"/>
  <c r="J103" i="12"/>
  <c r="M103" i="12"/>
  <c r="T17" i="12"/>
  <c r="R18" i="12"/>
  <c r="S18" i="12"/>
  <c r="R19" i="12"/>
  <c r="S19" i="12"/>
  <c r="M23" i="12"/>
  <c r="M24" i="12"/>
  <c r="T19" i="12"/>
  <c r="R20" i="12"/>
  <c r="S20" i="12"/>
  <c r="J104" i="12"/>
  <c r="M104" i="12"/>
  <c r="T20" i="12"/>
  <c r="R21" i="12"/>
  <c r="S21" i="12"/>
  <c r="T21" i="12"/>
  <c r="R22" i="12"/>
  <c r="S22" i="12"/>
  <c r="T22" i="12"/>
  <c r="M16" i="12"/>
  <c r="M17" i="12"/>
  <c r="M18" i="12"/>
  <c r="M19" i="12"/>
  <c r="M25" i="12"/>
  <c r="S7" i="12"/>
  <c r="R7" i="12"/>
  <c r="M18" i="7"/>
  <c r="M19" i="7"/>
  <c r="M25" i="7"/>
  <c r="S7" i="7"/>
  <c r="R7" i="7"/>
  <c r="M18" i="8"/>
  <c r="M19" i="8"/>
  <c r="M25" i="8"/>
  <c r="S7" i="8"/>
  <c r="R7" i="8"/>
  <c r="T37" i="8"/>
  <c r="T36" i="8"/>
  <c r="T35" i="8"/>
  <c r="T34" i="8"/>
  <c r="T33" i="8"/>
  <c r="T27" i="7"/>
  <c r="S27" i="7"/>
  <c r="R27" i="7"/>
  <c r="T26" i="7"/>
  <c r="S26" i="7"/>
  <c r="R26" i="7"/>
  <c r="T25" i="7"/>
  <c r="S25" i="7"/>
  <c r="R25" i="7"/>
  <c r="T27" i="8"/>
  <c r="S27" i="8"/>
  <c r="R27" i="8"/>
  <c r="T26" i="8"/>
  <c r="S26" i="8"/>
  <c r="R26" i="8"/>
  <c r="T25" i="8"/>
  <c r="S25" i="8"/>
  <c r="R25" i="8"/>
  <c r="T27" i="12"/>
  <c r="S27" i="12"/>
  <c r="R27" i="12"/>
  <c r="T26" i="12"/>
  <c r="S26" i="12"/>
  <c r="R26" i="12"/>
  <c r="T25" i="12"/>
  <c r="S25" i="12"/>
  <c r="R25" i="12"/>
  <c r="T41" i="1"/>
  <c r="H83" i="1"/>
  <c r="I83" i="1"/>
  <c r="I84" i="1"/>
  <c r="B84" i="1"/>
  <c r="H84" i="1"/>
  <c r="S25" i="1"/>
  <c r="T25" i="1"/>
  <c r="S26" i="1"/>
  <c r="T26" i="1"/>
  <c r="S27" i="1"/>
  <c r="T27" i="1"/>
  <c r="R27" i="1"/>
  <c r="R26" i="1"/>
  <c r="R25" i="1"/>
  <c r="T38" i="1"/>
  <c r="T39" i="1"/>
  <c r="T40" i="1"/>
  <c r="T37" i="1"/>
  <c r="I127" i="8"/>
  <c r="I73" i="8"/>
  <c r="B32" i="8"/>
  <c r="I125" i="8"/>
  <c r="I71" i="8"/>
  <c r="I126" i="8"/>
  <c r="I72" i="8"/>
  <c r="S24" i="7"/>
  <c r="T24" i="7"/>
  <c r="R8" i="1"/>
  <c r="K6" i="1"/>
  <c r="K7" i="1"/>
  <c r="K8" i="1"/>
  <c r="R9" i="1"/>
  <c r="R10" i="1"/>
  <c r="R11" i="1"/>
  <c r="K20" i="1"/>
  <c r="K11" i="1"/>
  <c r="R12" i="1"/>
  <c r="K21" i="1"/>
  <c r="K22" i="1"/>
  <c r="R13" i="1"/>
  <c r="R14" i="1"/>
  <c r="R15" i="1"/>
  <c r="R16" i="1"/>
  <c r="R17" i="1"/>
  <c r="K26" i="1"/>
  <c r="R18" i="1"/>
  <c r="K23" i="1"/>
  <c r="K24" i="1"/>
  <c r="R19" i="1"/>
  <c r="R20" i="1"/>
  <c r="R21" i="1"/>
  <c r="R22" i="1"/>
  <c r="S8" i="1"/>
  <c r="I128" i="1"/>
  <c r="L6" i="1"/>
  <c r="L7" i="1"/>
  <c r="L8" i="1"/>
  <c r="S9" i="1"/>
  <c r="S10" i="1"/>
  <c r="T10" i="1"/>
  <c r="S11" i="1"/>
  <c r="L20" i="1"/>
  <c r="L11" i="1"/>
  <c r="S12" i="1"/>
  <c r="K30" i="1"/>
  <c r="L30" i="1"/>
  <c r="K9" i="1"/>
  <c r="L9" i="1"/>
  <c r="K10" i="1"/>
  <c r="L10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L32" i="1"/>
  <c r="K127" i="1"/>
  <c r="J33" i="1"/>
  <c r="J20" i="1"/>
  <c r="M20" i="1"/>
  <c r="I131" i="1"/>
  <c r="J11" i="1"/>
  <c r="M11" i="1"/>
  <c r="J98" i="1"/>
  <c r="M98" i="1"/>
  <c r="T12" i="1"/>
  <c r="S13" i="1"/>
  <c r="J21" i="1"/>
  <c r="M21" i="1"/>
  <c r="J22" i="1"/>
  <c r="M22" i="1"/>
  <c r="S14" i="1"/>
  <c r="S15" i="1"/>
  <c r="S16" i="1"/>
  <c r="S17" i="1"/>
  <c r="S18" i="1"/>
  <c r="S19" i="1"/>
  <c r="J23" i="1"/>
  <c r="M23" i="1"/>
  <c r="J24" i="1"/>
  <c r="M24" i="1"/>
  <c r="T19" i="1"/>
  <c r="S20" i="1"/>
  <c r="S21" i="1"/>
  <c r="J106" i="1"/>
  <c r="M106" i="1"/>
  <c r="J107" i="1"/>
  <c r="M107" i="1"/>
  <c r="T21" i="1"/>
  <c r="S22" i="1"/>
  <c r="J18" i="1"/>
  <c r="M18" i="1"/>
  <c r="J19" i="1"/>
  <c r="M19" i="1"/>
  <c r="J25" i="1"/>
  <c r="M25" i="1"/>
  <c r="S7" i="1"/>
  <c r="R7" i="1"/>
  <c r="R24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R24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T24" i="12"/>
  <c r="S24" i="12"/>
  <c r="R24" i="12"/>
  <c r="T24" i="1"/>
  <c r="S24" i="1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R23" i="8"/>
  <c r="E88" i="9"/>
  <c r="E101" i="9"/>
  <c r="D92" i="9"/>
  <c r="R23" i="7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T24" i="8"/>
  <c r="I89" i="9"/>
  <c r="H89" i="9"/>
  <c r="G89" i="9"/>
  <c r="F89" i="9"/>
  <c r="R24" i="8"/>
  <c r="E89" i="9"/>
  <c r="E98" i="9"/>
  <c r="D89" i="9"/>
  <c r="D98" i="9"/>
  <c r="C89" i="9"/>
  <c r="C98" i="9"/>
  <c r="B89" i="9"/>
  <c r="B98" i="9"/>
  <c r="S23" i="1"/>
  <c r="S33" i="1"/>
  <c r="R33" i="1"/>
  <c r="S32" i="1"/>
  <c r="R32" i="1"/>
  <c r="S31" i="1"/>
  <c r="R31" i="1"/>
  <c r="S30" i="1"/>
  <c r="R30" i="1"/>
  <c r="S23" i="12"/>
  <c r="S33" i="12"/>
  <c r="R3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S24" i="8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J17" i="7"/>
  <c r="M17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Y8" i="7"/>
  <c r="AA8" i="7"/>
  <c r="Y9" i="7"/>
  <c r="AA9" i="7"/>
  <c r="Y10" i="7"/>
  <c r="AA10" i="7"/>
  <c r="Y11" i="7"/>
  <c r="AA11" i="7"/>
  <c r="J91" i="7"/>
  <c r="J92" i="7"/>
  <c r="J93" i="7"/>
  <c r="J94" i="7"/>
  <c r="J95" i="7"/>
  <c r="J96" i="7"/>
  <c r="J97" i="7"/>
  <c r="J99" i="7"/>
  <c r="J100" i="7"/>
  <c r="J101" i="7"/>
  <c r="J102" i="7"/>
  <c r="J103" i="7"/>
  <c r="J104" i="7"/>
  <c r="J105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30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J31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J17" i="8"/>
  <c r="M17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1" i="8"/>
  <c r="J92" i="8"/>
  <c r="J93" i="8"/>
  <c r="J94" i="8"/>
  <c r="J95" i="8"/>
  <c r="J96" i="8"/>
  <c r="J97" i="8"/>
  <c r="J99" i="8"/>
  <c r="J100" i="8"/>
  <c r="J101" i="8"/>
  <c r="J102" i="8"/>
  <c r="J103" i="8"/>
  <c r="J104" i="8"/>
  <c r="J105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30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J31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J17" i="1"/>
  <c r="M17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J7" i="1"/>
  <c r="M7" i="1"/>
  <c r="Y7" i="1"/>
  <c r="J8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J9" i="1"/>
  <c r="M9" i="1"/>
  <c r="J10" i="1"/>
  <c r="M10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5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30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J31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J10" i="12"/>
  <c r="M10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1" i="12"/>
  <c r="J92" i="12"/>
  <c r="J93" i="12"/>
  <c r="J94" i="12"/>
  <c r="J95" i="12"/>
  <c r="J96" i="12"/>
  <c r="J97" i="12"/>
  <c r="J99" i="12"/>
  <c r="J100" i="12"/>
  <c r="J101" i="12"/>
  <c r="J102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30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J31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T7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T9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04" i="8"/>
  <c r="T20" i="8"/>
  <c r="I85" i="9"/>
  <c r="M99" i="8"/>
  <c r="M100" i="8"/>
  <c r="M101" i="8"/>
  <c r="T13" i="8"/>
  <c r="I78" i="9"/>
  <c r="M108" i="8"/>
  <c r="M103" i="8"/>
  <c r="T17" i="8"/>
  <c r="I82" i="9"/>
  <c r="M105" i="8"/>
  <c r="M102" i="8"/>
  <c r="T14" i="8"/>
  <c r="I79" i="9"/>
  <c r="AH11" i="8"/>
  <c r="M94" i="8"/>
  <c r="M95" i="8"/>
  <c r="M96" i="8"/>
  <c r="M97" i="8"/>
  <c r="M91" i="8"/>
  <c r="M92" i="8"/>
  <c r="M93" i="8"/>
  <c r="M110" i="8"/>
  <c r="M111" i="8"/>
  <c r="M112" i="8"/>
  <c r="M113" i="8"/>
  <c r="M114" i="8"/>
  <c r="M115" i="8"/>
  <c r="M116" i="8"/>
  <c r="M117" i="8"/>
  <c r="M118" i="8"/>
  <c r="T8" i="8"/>
  <c r="I73" i="9"/>
  <c r="T18" i="8"/>
  <c r="I83" i="9"/>
  <c r="T11" i="8"/>
  <c r="I76" i="9"/>
  <c r="T15" i="8"/>
  <c r="I80" i="9"/>
  <c r="T16" i="8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2" i="12"/>
  <c r="T14" i="12"/>
  <c r="F79" i="9"/>
  <c r="M94" i="12"/>
  <c r="M95" i="12"/>
  <c r="M96" i="12"/>
  <c r="M97" i="12"/>
  <c r="M91" i="12"/>
  <c r="M92" i="12"/>
  <c r="M93" i="12"/>
  <c r="M99" i="12"/>
  <c r="M100" i="12"/>
  <c r="M101" i="12"/>
  <c r="T8" i="12"/>
  <c r="F73" i="9"/>
  <c r="AI16" i="7"/>
  <c r="AI6" i="1"/>
  <c r="AI12" i="12"/>
  <c r="T18" i="12"/>
  <c r="F83" i="9"/>
  <c r="T9" i="12"/>
  <c r="F74" i="9"/>
  <c r="T9" i="7"/>
  <c r="H74" i="9"/>
  <c r="T18" i="7"/>
  <c r="H83" i="9"/>
  <c r="M119" i="12"/>
  <c r="AI14" i="12"/>
  <c r="AI14" i="7"/>
  <c r="AI28" i="12"/>
  <c r="AI17" i="7"/>
  <c r="J65" i="7"/>
  <c r="T7" i="12"/>
  <c r="F72" i="9"/>
  <c r="AI26" i="7"/>
  <c r="AI29" i="7"/>
  <c r="AI28" i="7"/>
  <c r="AI27" i="7"/>
  <c r="M91" i="7"/>
  <c r="M92" i="7"/>
  <c r="M93" i="7"/>
  <c r="M94" i="7"/>
  <c r="T11" i="7"/>
  <c r="H76" i="9"/>
  <c r="M105" i="7"/>
  <c r="M102" i="7"/>
  <c r="T14" i="7"/>
  <c r="H79" i="9"/>
  <c r="T11" i="12"/>
  <c r="F76" i="9"/>
  <c r="AI26" i="12"/>
  <c r="M128" i="7"/>
  <c r="J76" i="1"/>
  <c r="AI13" i="12"/>
  <c r="T7" i="7"/>
  <c r="H72" i="9"/>
  <c r="AI15" i="12"/>
  <c r="AI15" i="7"/>
  <c r="AI12" i="7"/>
  <c r="AI13" i="7"/>
  <c r="N31" i="7"/>
  <c r="M119" i="7"/>
  <c r="AI27" i="12"/>
  <c r="J65" i="12"/>
  <c r="M104" i="7"/>
  <c r="M99" i="7"/>
  <c r="M100" i="7"/>
  <c r="M101" i="7"/>
  <c r="T13" i="7"/>
  <c r="H78" i="9"/>
  <c r="M95" i="7"/>
  <c r="M96" i="7"/>
  <c r="M97" i="7"/>
  <c r="M103" i="7"/>
  <c r="M108" i="7"/>
  <c r="M109" i="7"/>
  <c r="M110" i="7"/>
  <c r="M111" i="7"/>
  <c r="M112" i="7"/>
  <c r="M113" i="7"/>
  <c r="M114" i="7"/>
  <c r="M115" i="7"/>
  <c r="M116" i="7"/>
  <c r="M117" i="7"/>
  <c r="M118" i="7"/>
  <c r="T8" i="7"/>
  <c r="H73" i="9"/>
  <c r="T13" i="12"/>
  <c r="F78" i="9"/>
  <c r="M94" i="1"/>
  <c r="M95" i="1"/>
  <c r="M96" i="1"/>
  <c r="M97" i="1"/>
  <c r="M91" i="1"/>
  <c r="M92" i="1"/>
  <c r="M93" i="1"/>
  <c r="M99" i="1"/>
  <c r="M100" i="1"/>
  <c r="M101" i="1"/>
  <c r="M102" i="1"/>
  <c r="M103" i="1"/>
  <c r="M104" i="1"/>
  <c r="M105" i="1"/>
  <c r="M108" i="1"/>
  <c r="M109" i="1"/>
  <c r="M110" i="1"/>
  <c r="M111" i="1"/>
  <c r="M112" i="1"/>
  <c r="M113" i="1"/>
  <c r="M114" i="1"/>
  <c r="M115" i="1"/>
  <c r="M116" i="1"/>
  <c r="M117" i="1"/>
  <c r="M118" i="1"/>
  <c r="T8" i="1"/>
  <c r="G73" i="9"/>
  <c r="AI17" i="1"/>
  <c r="J65" i="1"/>
  <c r="AI27" i="1"/>
  <c r="AI26" i="1"/>
  <c r="N31" i="1"/>
  <c r="L131" i="8"/>
  <c r="L77" i="8"/>
  <c r="AI13" i="1"/>
  <c r="AI12" i="1"/>
  <c r="AI29" i="12"/>
  <c r="T20" i="7"/>
  <c r="H85" i="9"/>
  <c r="M119" i="1"/>
  <c r="T17" i="7"/>
  <c r="H82" i="9"/>
  <c r="AI29" i="1"/>
  <c r="AI14" i="1"/>
  <c r="T14" i="1"/>
  <c r="G79" i="9"/>
  <c r="AI15" i="1"/>
  <c r="T9" i="1"/>
  <c r="G74" i="9"/>
  <c r="T16" i="7"/>
  <c r="H81" i="9"/>
  <c r="T15" i="7"/>
  <c r="H80" i="9"/>
  <c r="T13" i="1"/>
  <c r="G78" i="9"/>
  <c r="AI28" i="1"/>
  <c r="T7" i="1"/>
  <c r="G72" i="9"/>
  <c r="T11" i="1"/>
  <c r="G76" i="9"/>
  <c r="T18" i="1"/>
  <c r="G83" i="9"/>
  <c r="L131" i="12"/>
  <c r="L77" i="12"/>
  <c r="AI16" i="1"/>
  <c r="T15" i="1"/>
  <c r="G80" i="9"/>
  <c r="L131" i="7"/>
  <c r="L77" i="7"/>
  <c r="T20" i="1"/>
  <c r="G85" i="9"/>
  <c r="T16" i="1"/>
  <c r="G81" i="9"/>
  <c r="T17" i="1"/>
  <c r="G82" i="9"/>
  <c r="L131" i="1"/>
  <c r="L77" i="1"/>
  <c r="I77" i="8"/>
  <c r="T22" i="8"/>
  <c r="I87" i="9"/>
  <c r="I77" i="12"/>
  <c r="T22" i="7"/>
  <c r="H87" i="9"/>
  <c r="I77" i="1"/>
  <c r="I77" i="7"/>
  <c r="T22" i="1"/>
  <c r="G87" i="9"/>
  <c r="M125" i="8"/>
  <c r="M125" i="7"/>
  <c r="T23" i="12"/>
  <c r="T30" i="12"/>
  <c r="T32" i="12"/>
  <c r="T33" i="12"/>
  <c r="T23" i="1"/>
  <c r="T30" i="1"/>
  <c r="T31" i="1"/>
  <c r="T32" i="1"/>
  <c r="T3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T31" i="12"/>
  <c r="U31" i="12"/>
  <c r="T36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<sst xmlns="http://schemas.openxmlformats.org/spreadsheetml/2006/main" count="787" uniqueCount="146">
  <si>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</si>
  <si>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</si>
  <si>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</si>
  <si>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</si>
  <si>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</si>
  <si>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</si>
  <si>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</si>
  <si>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</si>
  <si>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</si>
  <si>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</si>
  <si>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</si>
  <si>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</si>
  <si>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</si>
  <si>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</si>
  <si>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</si>
  <si>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</si>
  <si>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</si>
  <si>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</si>
  <si>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</si>
  <si>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</si>
  <si>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</si>
  <si>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</si>
  <si>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</si>
  <si>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</si>
  <si>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</si>
  <si>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</si>
  <si>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</si>
  <si>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</si>
  <si>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</si>
  <si>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</si>
  <si>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</si>
  <si>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</si>
  <si>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</si>
  <si>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</si>
  <si>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</si>
  <si>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</si>
  <si>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</si>
  <si>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</si>
  <si>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</si>
  <si>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</si>
  <si>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</si>
  <si>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</si>
  <si>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</si>
  <si>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</si>
  <si>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</si>
  <si>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</si>
  <si>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</si>
  <si>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</si>
  <si>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</si>
  <si>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</si>
  <si>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</si>
  <si>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</si>
  <si>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</si>
  <si>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</si>
  <si>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</si>
  <si>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</si>
  <si>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</si>
  <si>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</si>
  <si>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</si>
  <si>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</si>
  <si>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</si>
  <si>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</si>
  <si>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</si>
  <si>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</si>
  <si>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</si>
  <si>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</si>
  <si>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</si>
  <si>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</si>
  <si>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</si>
  <si>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</si>
  <si>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</si>
  <si>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</si>
  <si>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</si>
  <si>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</si>
  <si>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</si>
  <si>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</si>
  <si>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</si>
  <si>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</si>
  <si>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</si>
  <si>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</si>
  <si>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</si>
  <si>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</si>
  <si>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</si>
  <si>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</si>
  <si>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</si>
  <si>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</si>
  <si>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</si>
  <si>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</si>
  <si>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</si>
  <si>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</si>
  <si>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</si>
  <si>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</si>
  <si>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</si>
  <si>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</si>
  <si>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</si>
  <si>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</si>
  <si>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</si>
  <si>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</si>
  <si>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</si>
  <si>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</si>
  <si>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</si>
  <si>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</si>
  <si>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</si>
  <si>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</si>
  <si>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</si>
  <si>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</si>
  <si>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</si>
  <si>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</si>
  <si>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</si>
  <si>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</si>
  <si>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</si>
  <si>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</si>
  <si>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</si>
  <si>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</si>
  <si>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</si>
  <si>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</si>
  <si>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</si>
  <si>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</si>
  <si>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</si>
  <si>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</si>
  <si>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</si>
  <si>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</si>
  <si>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</si>
  <si>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</si>
  <si>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</si>
  <si>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</si>
  <si>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</si>
  <si>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</si>
  <si>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</si>
  <si>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</si>
  <si>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</si>
  <si>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</si>
  <si>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</si>
  <si>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</si>
  <si>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</si>
  <si>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</si>
  <si>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</si>
  <si>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</si>
  <si>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</si>
  <si>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</si>
  <si>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</si>
  <si>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</si>
  <si>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</si>
  <si>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</si>
  <si>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</si>
  <si>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LBPL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</si>
</sst>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10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ormal" xfId="0" builtinId="0"/>
    <cellStyle name="Percent" xfId="6" builtinId="5"/>
    <cellStyle name="Total" xfId="7" builtinId="25" customBuiltin="1"/>
  </cellStyles>
  <dxfs count="432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0.0234666874221669</c:v>
                </c:pt>
                <c:pt idx="2" formatCode="0.0%">
                  <c:v>0.0234666874221669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0.0249943617683686</c:v>
                </c:pt>
                <c:pt idx="2" formatCode="0.0%">
                  <c:v>0.0249943617683686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0.192815044520548</c:v>
                </c:pt>
                <c:pt idx="2" formatCode="0.0%">
                  <c:v>0.192815044520548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0.00930689663760896</c:v>
                </c:pt>
                <c:pt idx="2" formatCode="0.0%">
                  <c:v>0.0117291431321658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0.00553060166171096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0.0108076263168445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0.0676509713574097</c:v>
                </c:pt>
                <c:pt idx="1">
                  <c:v>0.0676509713574097</c:v>
                </c:pt>
                <c:pt idx="2" formatCode="0.0%">
                  <c:v>0.0601679598652967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0.328536384153175</c:v>
                </c:pt>
                <c:pt idx="1">
                  <c:v>0.328536384153175</c:v>
                </c:pt>
                <c:pt idx="2" formatCode="0.0%">
                  <c:v>0.346036394764104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0.396481617683686</c:v>
                </c:pt>
                <c:pt idx="1">
                  <c:v>0.252536062218908</c:v>
                </c:pt>
                <c:pt idx="2" formatCode="0.0%">
                  <c:v>0.379855900941074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546424"/>
        <c:axId val="2121543064"/>
      </c:barChart>
      <c:catAx>
        <c:axId val="212154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543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543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546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0.186328170490276</c:v>
                </c:pt>
                <c:pt idx="2">
                  <c:v>0.186328170490276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0.0698730639338535</c:v>
                </c:pt>
                <c:pt idx="2">
                  <c:v>0.0678557420641442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0.0186328170490276</c:v>
                </c:pt>
                <c:pt idx="2">
                  <c:v>0.0186328170490276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0.0151391638523349</c:v>
                </c:pt>
                <c:pt idx="2">
                  <c:v>0.0151391638523349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0.0279492255735414</c:v>
                </c:pt>
                <c:pt idx="2">
                  <c:v>0.029159618695367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0.200885058809829</c:v>
                </c:pt>
                <c:pt idx="2">
                  <c:v>0.200885058809829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0.0291137766391056</c:v>
                </c:pt>
                <c:pt idx="2">
                  <c:v>0.0303746028076739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0.223593804588331</c:v>
                </c:pt>
                <c:pt idx="1">
                  <c:v>0.223593804588331</c:v>
                </c:pt>
                <c:pt idx="2">
                  <c:v>0.223593804588331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0.0887387911959939</c:v>
                </c:pt>
                <c:pt idx="1">
                  <c:v>0.0887387911959939</c:v>
                </c:pt>
                <c:pt idx="2">
                  <c:v>0.0887387911959939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0.139746127867707</c:v>
                </c:pt>
                <c:pt idx="1">
                  <c:v>0.139746127867707</c:v>
                </c:pt>
                <c:pt idx="2">
                  <c:v>0.139746127867707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330376"/>
        <c:axId val="2120327240"/>
      </c:barChart>
      <c:catAx>
        <c:axId val="212033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32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327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330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0.10407838243101</c:v>
                </c:pt>
                <c:pt idx="2">
                  <c:v>0.10407838243101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0.0372540071341424</c:v>
                </c:pt>
                <c:pt idx="2">
                  <c:v>0.0370703008734189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0.0111762021402427</c:v>
                </c:pt>
                <c:pt idx="2">
                  <c:v>0.0111762021402427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0.0167643032103641</c:v>
                </c:pt>
                <c:pt idx="2">
                  <c:v>0.0170288402258058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0.0279405053506068</c:v>
                </c:pt>
                <c:pt idx="2">
                  <c:v>0.0279405053506068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0.00201171638524369</c:v>
                </c:pt>
                <c:pt idx="2">
                  <c:v>0.0020434608270967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0.352050367417645</c:v>
                </c:pt>
                <c:pt idx="1">
                  <c:v>0.352050367417645</c:v>
                </c:pt>
                <c:pt idx="2">
                  <c:v>0.352050367417645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0.291978280913841</c:v>
                </c:pt>
                <c:pt idx="1">
                  <c:v>0.291978280913841</c:v>
                </c:pt>
                <c:pt idx="2">
                  <c:v>0.291978280913841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0.0354844417952706</c:v>
                </c:pt>
                <c:pt idx="1">
                  <c:v>0.0354844417952706</c:v>
                </c:pt>
                <c:pt idx="2">
                  <c:v>0.0354844417952706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0.0419107580259102</c:v>
                </c:pt>
                <c:pt idx="2">
                  <c:v>0.0419107580259102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097512"/>
        <c:axId val="2132100568"/>
      </c:barChart>
      <c:catAx>
        <c:axId val="213209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100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100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097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0.0404022266115999</c:v>
                </c:pt>
                <c:pt idx="2">
                  <c:v>0.0404022266115999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0.0269348177410666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0.0272939486442808</c:v>
                </c:pt>
                <c:pt idx="1">
                  <c:v>0.0272939486442808</c:v>
                </c:pt>
                <c:pt idx="2">
                  <c:v>0.0272939486442808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0.0337583049021368</c:v>
                </c:pt>
                <c:pt idx="1">
                  <c:v>0.0337583049021368</c:v>
                </c:pt>
                <c:pt idx="2">
                  <c:v>0.0337583049021368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0.172382833542826</c:v>
                </c:pt>
                <c:pt idx="1">
                  <c:v>0.172382833542826</c:v>
                </c:pt>
                <c:pt idx="2">
                  <c:v>0.172382833542826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0.726162686299156</c:v>
                </c:pt>
                <c:pt idx="1">
                  <c:v>0.726162686299156</c:v>
                </c:pt>
                <c:pt idx="2">
                  <c:v>0.726162686299156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242408"/>
        <c:axId val="2132245432"/>
      </c:barChart>
      <c:catAx>
        <c:axId val="213224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24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24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242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799.9686660854073</c:v>
                </c:pt>
                <c:pt idx="1">
                  <c:v>2197.93635707926</c:v>
                </c:pt>
                <c:pt idx="2">
                  <c:v>2026.1098430851</c:v>
                </c:pt>
                <c:pt idx="3">
                  <c:v>1419.025123813044</c:v>
                </c:pt>
                <c:pt idx="4">
                  <c:v>799.9686660854073</c:v>
                </c:pt>
                <c:pt idx="5">
                  <c:v>2221.110177887861</c:v>
                </c:pt>
                <c:pt idx="6">
                  <c:v>1616.435150366454</c:v>
                </c:pt>
                <c:pt idx="7">
                  <c:v>1276.163830603096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1873.45236268946</c:v>
                </c:pt>
                <c:pt idx="2">
                  <c:v>28569.34239832807</c:v>
                </c:pt>
                <c:pt idx="3">
                  <c:v>11321.97235090401</c:v>
                </c:pt>
                <c:pt idx="4">
                  <c:v>0.0</c:v>
                </c:pt>
                <c:pt idx="5">
                  <c:v>1180.559704575159</c:v>
                </c:pt>
                <c:pt idx="6">
                  <c:v>18371.36637698499</c:v>
                </c:pt>
                <c:pt idx="7">
                  <c:v>7257.1831677649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96.86953549437474</c:v>
                </c:pt>
                <c:pt idx="1">
                  <c:v>463.6306307644182</c:v>
                </c:pt>
                <c:pt idx="2">
                  <c:v>1346.236645800577</c:v>
                </c:pt>
                <c:pt idx="3">
                  <c:v>1651.705014710868</c:v>
                </c:pt>
                <c:pt idx="4">
                  <c:v>96.86953549437474</c:v>
                </c:pt>
                <c:pt idx="5">
                  <c:v>463.6306307644182</c:v>
                </c:pt>
                <c:pt idx="6">
                  <c:v>1346.236645800577</c:v>
                </c:pt>
                <c:pt idx="7">
                  <c:v>1651.705014710868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1451.03883512953</c:v>
                </c:pt>
                <c:pt idx="1">
                  <c:v>11003.71116639893</c:v>
                </c:pt>
                <c:pt idx="2">
                  <c:v>32116.32621753359</c:v>
                </c:pt>
                <c:pt idx="3">
                  <c:v>36961.18366149387</c:v>
                </c:pt>
                <c:pt idx="4">
                  <c:v>924.228557407344</c:v>
                </c:pt>
                <c:pt idx="5">
                  <c:v>6809.951116073555</c:v>
                </c:pt>
                <c:pt idx="6">
                  <c:v>20313.94608238154</c:v>
                </c:pt>
                <c:pt idx="7">
                  <c:v>23513.79718097987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903.1647073933045</c:v>
                </c:pt>
                <c:pt idx="5">
                  <c:v>112.5463299877379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8383.779936303954</c:v>
                </c:pt>
                <c:pt idx="1">
                  <c:v>5597.785372855253</c:v>
                </c:pt>
                <c:pt idx="2">
                  <c:v>0.0</c:v>
                </c:pt>
                <c:pt idx="3">
                  <c:v>0.0</c:v>
                </c:pt>
                <c:pt idx="4">
                  <c:v>5339.987220575765</c:v>
                </c:pt>
                <c:pt idx="5">
                  <c:v>3565.468390353665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24764.39611954397</c:v>
                </c:pt>
                <c:pt idx="3">
                  <c:v>85321.08350561638</c:v>
                </c:pt>
                <c:pt idx="4">
                  <c:v>0.0</c:v>
                </c:pt>
                <c:pt idx="5">
                  <c:v>0.0</c:v>
                </c:pt>
                <c:pt idx="6">
                  <c:v>15773.50071308533</c:v>
                </c:pt>
                <c:pt idx="7">
                  <c:v>54344.63917555183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16833.98520594939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10722.2835706684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70762.3271931501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45071.54598289815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1138.937840430192</c:v>
                </c:pt>
                <c:pt idx="1">
                  <c:v>1138.937840430192</c:v>
                </c:pt>
                <c:pt idx="2">
                  <c:v>1138.937840430191</c:v>
                </c:pt>
                <c:pt idx="3">
                  <c:v>0.0</c:v>
                </c:pt>
                <c:pt idx="4">
                  <c:v>1138.937840430192</c:v>
                </c:pt>
                <c:pt idx="5">
                  <c:v>1138.937840430192</c:v>
                </c:pt>
                <c:pt idx="6">
                  <c:v>1138.937840430191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26080.00466339476</c:v>
                </c:pt>
                <c:pt idx="1">
                  <c:v>24851.45844965175</c:v>
                </c:pt>
                <c:pt idx="2">
                  <c:v>9828.369709944016</c:v>
                </c:pt>
                <c:pt idx="3">
                  <c:v>8599.823496201015</c:v>
                </c:pt>
                <c:pt idx="4">
                  <c:v>16611.467938468</c:v>
                </c:pt>
                <c:pt idx="5">
                  <c:v>15828.95442652978</c:v>
                </c:pt>
                <c:pt idx="6">
                  <c:v>6260.108095505742</c:v>
                </c:pt>
                <c:pt idx="7">
                  <c:v>5477.594583567525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15477.74757471499</c:v>
                </c:pt>
                <c:pt idx="3">
                  <c:v>29388.37320749008</c:v>
                </c:pt>
                <c:pt idx="4">
                  <c:v>0.0</c:v>
                </c:pt>
                <c:pt idx="5">
                  <c:v>0.0</c:v>
                </c:pt>
                <c:pt idx="6">
                  <c:v>9858.437945678335</c:v>
                </c:pt>
                <c:pt idx="7">
                  <c:v>18718.70904935674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366440"/>
        <c:axId val="213236981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21766.70468168917</c:v>
                </c:pt>
                <c:pt idx="1">
                  <c:v>21766.70468168917</c:v>
                </c:pt>
                <c:pt idx="2">
                  <c:v>21766.70468168917</c:v>
                </c:pt>
                <c:pt idx="3">
                  <c:v>21766.70468168918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21766.70468168917</c:v>
                </c:pt>
                <c:pt idx="5" formatCode="#,##0">
                  <c:v>21766.70468168917</c:v>
                </c:pt>
                <c:pt idx="6" formatCode="#,##0">
                  <c:v>21766.70468168917</c:v>
                </c:pt>
                <c:pt idx="7" formatCode="#,##0">
                  <c:v>21766.70468168918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39348.56605170015</c:v>
                </c:pt>
                <c:pt idx="1">
                  <c:v>39348.56605170015</c:v>
                </c:pt>
                <c:pt idx="2">
                  <c:v>39348.56605170014</c:v>
                </c:pt>
                <c:pt idx="3">
                  <c:v>39348.56605170015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39348.56605170015</c:v>
                </c:pt>
                <c:pt idx="5" formatCode="#,##0">
                  <c:v>39348.56605170015</c:v>
                </c:pt>
                <c:pt idx="6" formatCode="#,##0">
                  <c:v>39348.56605170014</c:v>
                </c:pt>
                <c:pt idx="7" formatCode="#,##0">
                  <c:v>39348.56605170015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70660.04939534857</c:v>
                </c:pt>
                <c:pt idx="1">
                  <c:v>70660.04939534857</c:v>
                </c:pt>
                <c:pt idx="2">
                  <c:v>70660.04939534854</c:v>
                </c:pt>
                <c:pt idx="3">
                  <c:v>70660.04939534857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70660.04939534857</c:v>
                </c:pt>
                <c:pt idx="5" formatCode="#,##0">
                  <c:v>70660.04939534857</c:v>
                </c:pt>
                <c:pt idx="6" formatCode="#,##0">
                  <c:v>70660.04939534854</c:v>
                </c:pt>
                <c:pt idx="7" formatCode="#,##0">
                  <c:v>70660.04939534857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66440"/>
        <c:axId val="2132369816"/>
      </c:lineChart>
      <c:catAx>
        <c:axId val="213236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369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369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366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799.9686660854073</c:v>
                </c:pt>
                <c:pt idx="1">
                  <c:v>2197.93635707926</c:v>
                </c:pt>
                <c:pt idx="2">
                  <c:v>2026.1098430851</c:v>
                </c:pt>
                <c:pt idx="3">
                  <c:v>1419.025123813044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1873.45236268946</c:v>
                </c:pt>
                <c:pt idx="2">
                  <c:v>28569.34239832807</c:v>
                </c:pt>
                <c:pt idx="3">
                  <c:v>11321.97235090401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96.86953549437474</c:v>
                </c:pt>
                <c:pt idx="1">
                  <c:v>463.6306307644182</c:v>
                </c:pt>
                <c:pt idx="2">
                  <c:v>1346.236645800577</c:v>
                </c:pt>
                <c:pt idx="3">
                  <c:v>1651.705014710868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1451.03883512953</c:v>
                </c:pt>
                <c:pt idx="1">
                  <c:v>11003.71116639893</c:v>
                </c:pt>
                <c:pt idx="2">
                  <c:v>32116.32621753359</c:v>
                </c:pt>
                <c:pt idx="3">
                  <c:v>36961.18366149387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8383.779936303954</c:v>
                </c:pt>
                <c:pt idx="1">
                  <c:v>5597.785372855253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24764.39611954397</c:v>
                </c:pt>
                <c:pt idx="3">
                  <c:v>85321.08350561638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16833.98520594939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70762.3271931501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1138.937840430192</c:v>
                </c:pt>
                <c:pt idx="1">
                  <c:v>1138.937840430192</c:v>
                </c:pt>
                <c:pt idx="2">
                  <c:v>1138.937840430191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26080.00466339476</c:v>
                </c:pt>
                <c:pt idx="1">
                  <c:v>24851.45844965175</c:v>
                </c:pt>
                <c:pt idx="2">
                  <c:v>9828.369709944016</c:v>
                </c:pt>
                <c:pt idx="3">
                  <c:v>8599.823496201015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15477.74757471499</c:v>
                </c:pt>
                <c:pt idx="3">
                  <c:v>29388.37320749008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485336"/>
        <c:axId val="21324885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21766.70468168917</c:v>
                </c:pt>
                <c:pt idx="1">
                  <c:v>21766.70468168917</c:v>
                </c:pt>
                <c:pt idx="2">
                  <c:v>21766.70468168917</c:v>
                </c:pt>
                <c:pt idx="3">
                  <c:v>21766.70468168918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39348.56605170015</c:v>
                </c:pt>
                <c:pt idx="1">
                  <c:v>39348.56605170015</c:v>
                </c:pt>
                <c:pt idx="2">
                  <c:v>39348.56605170014</c:v>
                </c:pt>
                <c:pt idx="3">
                  <c:v>39348.56605170015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70660.04939534857</c:v>
                </c:pt>
                <c:pt idx="1">
                  <c:v>70660.04939534857</c:v>
                </c:pt>
                <c:pt idx="2">
                  <c:v>70660.04939534854</c:v>
                </c:pt>
                <c:pt idx="3">
                  <c:v>70660.04939534857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85336"/>
        <c:axId val="2132488568"/>
      </c:lineChart>
      <c:catAx>
        <c:axId val="213248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488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488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485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799.9686660854073</c:v>
                </c:pt>
                <c:pt idx="1">
                  <c:v>799.9686660854073</c:v>
                </c:pt>
                <c:pt idx="2">
                  <c:v>799.9686660854073</c:v>
                </c:pt>
                <c:pt idx="3">
                  <c:v>799.9686660854073</c:v>
                </c:pt>
                <c:pt idx="4">
                  <c:v>799.9686660854073</c:v>
                </c:pt>
                <c:pt idx="5">
                  <c:v>799.9686660854073</c:v>
                </c:pt>
                <c:pt idx="6">
                  <c:v>799.9686660854073</c:v>
                </c:pt>
                <c:pt idx="7">
                  <c:v>799.9686660854073</c:v>
                </c:pt>
                <c:pt idx="8">
                  <c:v>799.9686660854073</c:v>
                </c:pt>
                <c:pt idx="9">
                  <c:v>799.9686660854073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96.86953549437474</c:v>
                </c:pt>
                <c:pt idx="1">
                  <c:v>96.86953549437474</c:v>
                </c:pt>
                <c:pt idx="2">
                  <c:v>96.86953549437474</c:v>
                </c:pt>
                <c:pt idx="3">
                  <c:v>96.86953549437474</c:v>
                </c:pt>
                <c:pt idx="4">
                  <c:v>96.86953549437474</c:v>
                </c:pt>
                <c:pt idx="5">
                  <c:v>96.86953549437474</c:v>
                </c:pt>
                <c:pt idx="6">
                  <c:v>96.86953549437474</c:v>
                </c:pt>
                <c:pt idx="7">
                  <c:v>96.86953549437474</c:v>
                </c:pt>
                <c:pt idx="8">
                  <c:v>96.86953549437474</c:v>
                </c:pt>
                <c:pt idx="9">
                  <c:v>96.86953549437474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1451.03883512953</c:v>
                </c:pt>
                <c:pt idx="1">
                  <c:v>1451.03883512953</c:v>
                </c:pt>
                <c:pt idx="2">
                  <c:v>1451.03883512953</c:v>
                </c:pt>
                <c:pt idx="3">
                  <c:v>1451.03883512953</c:v>
                </c:pt>
                <c:pt idx="4">
                  <c:v>1451.03883512953</c:v>
                </c:pt>
                <c:pt idx="5">
                  <c:v>1451.03883512953</c:v>
                </c:pt>
                <c:pt idx="6">
                  <c:v>1451.03883512953</c:v>
                </c:pt>
                <c:pt idx="7">
                  <c:v>1451.03883512953</c:v>
                </c:pt>
                <c:pt idx="8">
                  <c:v>1451.03883512953</c:v>
                </c:pt>
                <c:pt idx="9">
                  <c:v>1451.03883512953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8383.779936303954</c:v>
                </c:pt>
                <c:pt idx="1">
                  <c:v>8383.779936303954</c:v>
                </c:pt>
                <c:pt idx="2">
                  <c:v>8383.779936303954</c:v>
                </c:pt>
                <c:pt idx="3">
                  <c:v>8383.779936303954</c:v>
                </c:pt>
                <c:pt idx="4">
                  <c:v>8383.779936303954</c:v>
                </c:pt>
                <c:pt idx="5">
                  <c:v>8383.779936303954</c:v>
                </c:pt>
                <c:pt idx="6">
                  <c:v>8383.779936303954</c:v>
                </c:pt>
                <c:pt idx="7">
                  <c:v>8383.779936303954</c:v>
                </c:pt>
                <c:pt idx="8">
                  <c:v>8383.779936303954</c:v>
                </c:pt>
                <c:pt idx="9">
                  <c:v>8383.779936303954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1138.937840430192</c:v>
                </c:pt>
                <c:pt idx="1">
                  <c:v>1138.937840430192</c:v>
                </c:pt>
                <c:pt idx="2">
                  <c:v>1138.937840430192</c:v>
                </c:pt>
                <c:pt idx="3">
                  <c:v>1138.937840430192</c:v>
                </c:pt>
                <c:pt idx="4">
                  <c:v>1138.937840430192</c:v>
                </c:pt>
                <c:pt idx="5">
                  <c:v>1138.937840430192</c:v>
                </c:pt>
                <c:pt idx="6">
                  <c:v>1138.937840430192</c:v>
                </c:pt>
                <c:pt idx="7">
                  <c:v>1138.937840430192</c:v>
                </c:pt>
                <c:pt idx="8">
                  <c:v>1138.937840430192</c:v>
                </c:pt>
                <c:pt idx="9">
                  <c:v>1138.937840430192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578040"/>
        <c:axId val="21325813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21766.70468168917</c:v>
                </c:pt>
                <c:pt idx="1">
                  <c:v>21766.70468168917</c:v>
                </c:pt>
                <c:pt idx="2">
                  <c:v>21766.70468168917</c:v>
                </c:pt>
                <c:pt idx="3">
                  <c:v>21766.70468168918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39348.56605170015</c:v>
                </c:pt>
                <c:pt idx="1">
                  <c:v>39348.56605170015</c:v>
                </c:pt>
                <c:pt idx="2">
                  <c:v>39348.56605170014</c:v>
                </c:pt>
                <c:pt idx="3">
                  <c:v>39348.56605170015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78040"/>
        <c:axId val="2132581320"/>
      </c:lineChart>
      <c:catAx>
        <c:axId val="2132578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581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581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57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0.280190564788116</c:v>
                </c:pt>
                <c:pt idx="2">
                  <c:v>0.280190564788116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0.292249778011231</c:v>
                </c:pt>
                <c:pt idx="2">
                  <c:v>0.292249778011231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0.3645086971748</c:v>
                </c:pt>
                <c:pt idx="2">
                  <c:v>0.32875728653922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-1.10876247820389E-16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0.063050960025853</c:v>
                </c:pt>
                <c:pt idx="1">
                  <c:v>0.063050960025853</c:v>
                </c:pt>
                <c:pt idx="2">
                  <c:v>0.0948390460173524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647144"/>
        <c:axId val="2132650520"/>
      </c:barChart>
      <c:catAx>
        <c:axId val="213264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65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65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647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0.152193530520215</c:v>
                </c:pt>
                <c:pt idx="2">
                  <c:v>0.152193530520215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0.025393003814709</c:v>
                </c:pt>
                <c:pt idx="1">
                  <c:v>0.025393003814709</c:v>
                </c:pt>
                <c:pt idx="2">
                  <c:v>0.0452408964694846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0.249213928030744</c:v>
                </c:pt>
                <c:pt idx="2">
                  <c:v>0.249213928030744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0.282706416676371</c:v>
                </c:pt>
                <c:pt idx="2">
                  <c:v>0.282706416676371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0.131749283374015</c:v>
                </c:pt>
                <c:pt idx="1">
                  <c:v>0.131749283374015</c:v>
                </c:pt>
                <c:pt idx="2">
                  <c:v>0.112355288139924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0.025393003814709</c:v>
                </c:pt>
                <c:pt idx="1">
                  <c:v>0.025393003814709</c:v>
                </c:pt>
                <c:pt idx="2">
                  <c:v>0.0452408964694846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709000"/>
        <c:axId val="2132712408"/>
      </c:barChart>
      <c:catAx>
        <c:axId val="213270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712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712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709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0.0695524780741323</c:v>
                </c:pt>
                <c:pt idx="2">
                  <c:v>0.0695524780741323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0.0124389277411707</c:v>
                </c:pt>
                <c:pt idx="1">
                  <c:v>0.0124389277411707</c:v>
                </c:pt>
                <c:pt idx="2">
                  <c:v>0.0202378158006945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0.0521556099877993</c:v>
                </c:pt>
                <c:pt idx="2">
                  <c:v>0.0521556099877993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0.664110117563139</c:v>
                </c:pt>
                <c:pt idx="1">
                  <c:v>0.664110117563139</c:v>
                </c:pt>
                <c:pt idx="2">
                  <c:v>0.656423804700186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0.0124389277411707</c:v>
                </c:pt>
                <c:pt idx="1">
                  <c:v>0.0124389277411707</c:v>
                </c:pt>
                <c:pt idx="2">
                  <c:v>0.0202378158006945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764248"/>
        <c:axId val="2132767752"/>
      </c:barChart>
      <c:catAx>
        <c:axId val="213276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767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767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764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0.469343094479113</c:v>
                </c:pt>
                <c:pt idx="2">
                  <c:v>0.469343094479113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0.489543305201412</c:v>
                </c:pt>
                <c:pt idx="2">
                  <c:v>0.489543305201413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0.129322839832578</c:v>
                </c:pt>
                <c:pt idx="1">
                  <c:v>0.129322839832578</c:v>
                </c:pt>
                <c:pt idx="2">
                  <c:v>0.179000245662684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-0.489543305201412</c:v>
                </c:pt>
                <c:pt idx="2">
                  <c:v>-0.110951827602143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024824"/>
        <c:axId val="2132021464"/>
      </c:barChart>
      <c:catAx>
        <c:axId val="213202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021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021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024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0.0804572140188578</c:v>
                </c:pt>
                <c:pt idx="2" formatCode="0.0%">
                  <c:v>0.0804572140188578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0.0602583383739548</c:v>
                </c:pt>
                <c:pt idx="2" formatCode="0.0%">
                  <c:v>0.0602583383739548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0.0675951076320939</c:v>
                </c:pt>
                <c:pt idx="2" formatCode="0.0%">
                  <c:v>0.0383217908700017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0.112621270236613</c:v>
                </c:pt>
                <c:pt idx="2" formatCode="0.0%">
                  <c:v>0.0990732889252311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0.0158063516862908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0.0773153958370397</c:v>
                </c:pt>
                <c:pt idx="1">
                  <c:v>0.0773153958370397</c:v>
                </c:pt>
                <c:pt idx="2" formatCode="0.0%">
                  <c:v>0.0806636826468525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0.468070981675858</c:v>
                </c:pt>
                <c:pt idx="1">
                  <c:v>0.468070981675858</c:v>
                </c:pt>
                <c:pt idx="2" formatCode="0.0%">
                  <c:v>0.467262177039173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0.293969819605052</c:v>
                </c:pt>
                <c:pt idx="1">
                  <c:v>0.18724192331532</c:v>
                </c:pt>
                <c:pt idx="2" formatCode="0.0%">
                  <c:v>0.333595526124748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405192"/>
        <c:axId val="2121401864"/>
      </c:barChart>
      <c:catAx>
        <c:axId val="212140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401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401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405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799.9686660854073</c:v>
                </c:pt>
                <c:pt idx="1">
                  <c:v>799.9686660854073</c:v>
                </c:pt>
                <c:pt idx="2">
                  <c:v>799.9686660854073</c:v>
                </c:pt>
                <c:pt idx="3">
                  <c:v>799.9686660854073</c:v>
                </c:pt>
                <c:pt idx="4">
                  <c:v>799.9686660854073</c:v>
                </c:pt>
                <c:pt idx="5">
                  <c:v>799.9686660854073</c:v>
                </c:pt>
                <c:pt idx="6">
                  <c:v>799.9686660854073</c:v>
                </c:pt>
                <c:pt idx="7">
                  <c:v>799.9686660854073</c:v>
                </c:pt>
                <c:pt idx="8">
                  <c:v>799.9686660854073</c:v>
                </c:pt>
                <c:pt idx="9">
                  <c:v>799.9686660854073</c:v>
                </c:pt>
                <c:pt idx="10">
                  <c:v>799.9686660854073</c:v>
                </c:pt>
                <c:pt idx="11">
                  <c:v>799.9686660854073</c:v>
                </c:pt>
                <c:pt idx="12">
                  <c:v>799.9686660854073</c:v>
                </c:pt>
                <c:pt idx="13">
                  <c:v>799.9686660854073</c:v>
                </c:pt>
                <c:pt idx="14">
                  <c:v>799.9686660854073</c:v>
                </c:pt>
                <c:pt idx="15">
                  <c:v>799.9686660854073</c:v>
                </c:pt>
                <c:pt idx="16">
                  <c:v>799.9686660854073</c:v>
                </c:pt>
                <c:pt idx="17">
                  <c:v>799.9686660854073</c:v>
                </c:pt>
                <c:pt idx="18">
                  <c:v>799.9686660854073</c:v>
                </c:pt>
                <c:pt idx="19">
                  <c:v>799.9686660854073</c:v>
                </c:pt>
                <c:pt idx="20">
                  <c:v>799.9686660854073</c:v>
                </c:pt>
                <c:pt idx="21">
                  <c:v>799.9686660854073</c:v>
                </c:pt>
                <c:pt idx="22">
                  <c:v>799.9686660854073</c:v>
                </c:pt>
                <c:pt idx="23">
                  <c:v>799.9686660854073</c:v>
                </c:pt>
                <c:pt idx="24">
                  <c:v>799.9686660854073</c:v>
                </c:pt>
                <c:pt idx="25">
                  <c:v>799.9686660854073</c:v>
                </c:pt>
                <c:pt idx="26">
                  <c:v>799.9686660854073</c:v>
                </c:pt>
                <c:pt idx="27">
                  <c:v>799.9686660854073</c:v>
                </c:pt>
                <c:pt idx="28">
                  <c:v>799.9686660854073</c:v>
                </c:pt>
                <c:pt idx="29">
                  <c:v>799.9686660854073</c:v>
                </c:pt>
                <c:pt idx="30">
                  <c:v>799.9686660854073</c:v>
                </c:pt>
                <c:pt idx="31">
                  <c:v>799.9686660854073</c:v>
                </c:pt>
                <c:pt idx="32">
                  <c:v>799.9686660854073</c:v>
                </c:pt>
                <c:pt idx="33">
                  <c:v>799.9686660854073</c:v>
                </c:pt>
                <c:pt idx="34">
                  <c:v>799.9686660854073</c:v>
                </c:pt>
                <c:pt idx="35">
                  <c:v>799.9686660854073</c:v>
                </c:pt>
                <c:pt idx="36">
                  <c:v>799.9686660854073</c:v>
                </c:pt>
                <c:pt idx="37">
                  <c:v>799.9686660854073</c:v>
                </c:pt>
                <c:pt idx="38">
                  <c:v>799.9686660854073</c:v>
                </c:pt>
                <c:pt idx="39">
                  <c:v>799.9686660854073</c:v>
                </c:pt>
                <c:pt idx="40">
                  <c:v>799.9686660854073</c:v>
                </c:pt>
                <c:pt idx="41">
                  <c:v>799.9686660854073</c:v>
                </c:pt>
                <c:pt idx="42">
                  <c:v>799.9686660854073</c:v>
                </c:pt>
                <c:pt idx="43">
                  <c:v>799.9686660854073</c:v>
                </c:pt>
                <c:pt idx="44">
                  <c:v>799.9686660854073</c:v>
                </c:pt>
                <c:pt idx="45">
                  <c:v>799.9686660854073</c:v>
                </c:pt>
                <c:pt idx="46">
                  <c:v>799.9686660854073</c:v>
                </c:pt>
                <c:pt idx="47">
                  <c:v>799.9686660854073</c:v>
                </c:pt>
                <c:pt idx="48">
                  <c:v>799.9686660854073</c:v>
                </c:pt>
                <c:pt idx="49">
                  <c:v>799.9686660854073</c:v>
                </c:pt>
                <c:pt idx="50">
                  <c:v>2197.93635707926</c:v>
                </c:pt>
                <c:pt idx="51">
                  <c:v>2197.93635707926</c:v>
                </c:pt>
                <c:pt idx="52">
                  <c:v>2197.93635707926</c:v>
                </c:pt>
                <c:pt idx="53">
                  <c:v>2197.93635707926</c:v>
                </c:pt>
                <c:pt idx="54">
                  <c:v>2197.93635707926</c:v>
                </c:pt>
                <c:pt idx="55">
                  <c:v>2197.93635707926</c:v>
                </c:pt>
                <c:pt idx="56">
                  <c:v>2197.93635707926</c:v>
                </c:pt>
                <c:pt idx="57">
                  <c:v>2197.93635707926</c:v>
                </c:pt>
                <c:pt idx="58">
                  <c:v>2197.93635707926</c:v>
                </c:pt>
                <c:pt idx="59">
                  <c:v>2197.93635707926</c:v>
                </c:pt>
                <c:pt idx="60">
                  <c:v>2197.93635707926</c:v>
                </c:pt>
                <c:pt idx="61">
                  <c:v>2197.93635707926</c:v>
                </c:pt>
                <c:pt idx="62">
                  <c:v>2197.93635707926</c:v>
                </c:pt>
                <c:pt idx="63">
                  <c:v>2197.93635707926</c:v>
                </c:pt>
                <c:pt idx="64">
                  <c:v>2197.93635707926</c:v>
                </c:pt>
                <c:pt idx="65">
                  <c:v>2197.93635707926</c:v>
                </c:pt>
                <c:pt idx="66">
                  <c:v>2197.93635707926</c:v>
                </c:pt>
                <c:pt idx="67">
                  <c:v>2197.93635707926</c:v>
                </c:pt>
                <c:pt idx="68">
                  <c:v>2197.93635707926</c:v>
                </c:pt>
                <c:pt idx="69">
                  <c:v>2197.93635707926</c:v>
                </c:pt>
                <c:pt idx="70">
                  <c:v>2197.93635707926</c:v>
                </c:pt>
                <c:pt idx="71">
                  <c:v>2197.93635707926</c:v>
                </c:pt>
                <c:pt idx="72">
                  <c:v>2197.93635707926</c:v>
                </c:pt>
                <c:pt idx="73">
                  <c:v>2197.93635707926</c:v>
                </c:pt>
                <c:pt idx="74">
                  <c:v>2197.93635707926</c:v>
                </c:pt>
                <c:pt idx="75">
                  <c:v>2026.1098430851</c:v>
                </c:pt>
                <c:pt idx="76">
                  <c:v>2026.1098430851</c:v>
                </c:pt>
                <c:pt idx="77">
                  <c:v>2026.1098430851</c:v>
                </c:pt>
                <c:pt idx="78">
                  <c:v>2026.1098430851</c:v>
                </c:pt>
                <c:pt idx="79">
                  <c:v>2026.1098430851</c:v>
                </c:pt>
                <c:pt idx="80">
                  <c:v>2026.1098430851</c:v>
                </c:pt>
                <c:pt idx="81">
                  <c:v>2026.1098430851</c:v>
                </c:pt>
                <c:pt idx="82">
                  <c:v>2026.1098430851</c:v>
                </c:pt>
                <c:pt idx="83">
                  <c:v>2026.1098430851</c:v>
                </c:pt>
                <c:pt idx="84">
                  <c:v>2026.1098430851</c:v>
                </c:pt>
                <c:pt idx="85">
                  <c:v>2026.1098430851</c:v>
                </c:pt>
                <c:pt idx="86">
                  <c:v>2026.1098430851</c:v>
                </c:pt>
                <c:pt idx="87">
                  <c:v>2026.1098430851</c:v>
                </c:pt>
                <c:pt idx="88">
                  <c:v>2026.1098430851</c:v>
                </c:pt>
                <c:pt idx="89">
                  <c:v>2026.1098430851</c:v>
                </c:pt>
                <c:pt idx="90">
                  <c:v>1419.025123813044</c:v>
                </c:pt>
                <c:pt idx="91">
                  <c:v>1419.025123813044</c:v>
                </c:pt>
                <c:pt idx="92">
                  <c:v>1419.025123813044</c:v>
                </c:pt>
                <c:pt idx="93">
                  <c:v>1419.025123813044</c:v>
                </c:pt>
                <c:pt idx="94">
                  <c:v>1419.025123813044</c:v>
                </c:pt>
                <c:pt idx="95">
                  <c:v>1419.025123813044</c:v>
                </c:pt>
                <c:pt idx="96">
                  <c:v>1419.025123813044</c:v>
                </c:pt>
                <c:pt idx="97">
                  <c:v>1419.025123813044</c:v>
                </c:pt>
                <c:pt idx="98">
                  <c:v>1419.025123813044</c:v>
                </c:pt>
                <c:pt idx="99">
                  <c:v>1419.025123813044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1873.45236268946</c:v>
                </c:pt>
                <c:pt idx="51">
                  <c:v>1873.45236268946</c:v>
                </c:pt>
                <c:pt idx="52">
                  <c:v>1873.45236268946</c:v>
                </c:pt>
                <c:pt idx="53">
                  <c:v>1873.45236268946</c:v>
                </c:pt>
                <c:pt idx="54">
                  <c:v>1873.45236268946</c:v>
                </c:pt>
                <c:pt idx="55">
                  <c:v>1873.45236268946</c:v>
                </c:pt>
                <c:pt idx="56">
                  <c:v>1873.45236268946</c:v>
                </c:pt>
                <c:pt idx="57">
                  <c:v>1873.45236268946</c:v>
                </c:pt>
                <c:pt idx="58">
                  <c:v>1873.45236268946</c:v>
                </c:pt>
                <c:pt idx="59">
                  <c:v>1873.45236268946</c:v>
                </c:pt>
                <c:pt idx="60">
                  <c:v>1873.45236268946</c:v>
                </c:pt>
                <c:pt idx="61">
                  <c:v>1873.45236268946</c:v>
                </c:pt>
                <c:pt idx="62">
                  <c:v>1873.45236268946</c:v>
                </c:pt>
                <c:pt idx="63">
                  <c:v>1873.45236268946</c:v>
                </c:pt>
                <c:pt idx="64">
                  <c:v>1873.45236268946</c:v>
                </c:pt>
                <c:pt idx="65">
                  <c:v>1873.45236268946</c:v>
                </c:pt>
                <c:pt idx="66">
                  <c:v>1873.45236268946</c:v>
                </c:pt>
                <c:pt idx="67">
                  <c:v>1873.45236268946</c:v>
                </c:pt>
                <c:pt idx="68">
                  <c:v>1873.45236268946</c:v>
                </c:pt>
                <c:pt idx="69">
                  <c:v>1873.45236268946</c:v>
                </c:pt>
                <c:pt idx="70">
                  <c:v>1873.45236268946</c:v>
                </c:pt>
                <c:pt idx="71">
                  <c:v>1873.45236268946</c:v>
                </c:pt>
                <c:pt idx="72">
                  <c:v>1873.45236268946</c:v>
                </c:pt>
                <c:pt idx="73">
                  <c:v>1873.45236268946</c:v>
                </c:pt>
                <c:pt idx="74">
                  <c:v>1873.45236268946</c:v>
                </c:pt>
                <c:pt idx="75">
                  <c:v>28569.34239832807</c:v>
                </c:pt>
                <c:pt idx="76">
                  <c:v>28569.34239832807</c:v>
                </c:pt>
                <c:pt idx="77">
                  <c:v>28569.34239832807</c:v>
                </c:pt>
                <c:pt idx="78">
                  <c:v>28569.34239832807</c:v>
                </c:pt>
                <c:pt idx="79">
                  <c:v>28569.34239832807</c:v>
                </c:pt>
                <c:pt idx="80">
                  <c:v>28569.34239832807</c:v>
                </c:pt>
                <c:pt idx="81">
                  <c:v>28569.34239832807</c:v>
                </c:pt>
                <c:pt idx="82">
                  <c:v>28569.34239832807</c:v>
                </c:pt>
                <c:pt idx="83">
                  <c:v>28569.34239832807</c:v>
                </c:pt>
                <c:pt idx="84">
                  <c:v>28569.34239832807</c:v>
                </c:pt>
                <c:pt idx="85">
                  <c:v>28569.34239832807</c:v>
                </c:pt>
                <c:pt idx="86">
                  <c:v>28569.34239832807</c:v>
                </c:pt>
                <c:pt idx="87">
                  <c:v>28569.34239832807</c:v>
                </c:pt>
                <c:pt idx="88">
                  <c:v>28569.34239832807</c:v>
                </c:pt>
                <c:pt idx="89">
                  <c:v>28569.34239832807</c:v>
                </c:pt>
                <c:pt idx="90">
                  <c:v>11321.97235090401</c:v>
                </c:pt>
                <c:pt idx="91">
                  <c:v>11321.97235090401</c:v>
                </c:pt>
                <c:pt idx="92">
                  <c:v>11321.97235090401</c:v>
                </c:pt>
                <c:pt idx="93">
                  <c:v>11321.97235090401</c:v>
                </c:pt>
                <c:pt idx="94">
                  <c:v>11321.97235090401</c:v>
                </c:pt>
                <c:pt idx="95">
                  <c:v>11321.97235090401</c:v>
                </c:pt>
                <c:pt idx="96">
                  <c:v>11321.97235090401</c:v>
                </c:pt>
                <c:pt idx="97">
                  <c:v>11321.97235090401</c:v>
                </c:pt>
                <c:pt idx="98">
                  <c:v>11321.97235090401</c:v>
                </c:pt>
                <c:pt idx="99">
                  <c:v>11321.97235090401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96.86953549437474</c:v>
                </c:pt>
                <c:pt idx="1">
                  <c:v>96.86953549437474</c:v>
                </c:pt>
                <c:pt idx="2">
                  <c:v>96.86953549437474</c:v>
                </c:pt>
                <c:pt idx="3">
                  <c:v>96.86953549437474</c:v>
                </c:pt>
                <c:pt idx="4">
                  <c:v>96.86953549437474</c:v>
                </c:pt>
                <c:pt idx="5">
                  <c:v>96.86953549437474</c:v>
                </c:pt>
                <c:pt idx="6">
                  <c:v>96.86953549437474</c:v>
                </c:pt>
                <c:pt idx="7">
                  <c:v>96.86953549437474</c:v>
                </c:pt>
                <c:pt idx="8">
                  <c:v>96.86953549437474</c:v>
                </c:pt>
                <c:pt idx="9">
                  <c:v>96.86953549437474</c:v>
                </c:pt>
                <c:pt idx="10">
                  <c:v>96.86953549437474</c:v>
                </c:pt>
                <c:pt idx="11">
                  <c:v>96.86953549437474</c:v>
                </c:pt>
                <c:pt idx="12">
                  <c:v>96.86953549437474</c:v>
                </c:pt>
                <c:pt idx="13">
                  <c:v>96.86953549437474</c:v>
                </c:pt>
                <c:pt idx="14">
                  <c:v>96.86953549437474</c:v>
                </c:pt>
                <c:pt idx="15">
                  <c:v>96.86953549437474</c:v>
                </c:pt>
                <c:pt idx="16">
                  <c:v>96.86953549437474</c:v>
                </c:pt>
                <c:pt idx="17">
                  <c:v>96.86953549437474</c:v>
                </c:pt>
                <c:pt idx="18">
                  <c:v>96.86953549437474</c:v>
                </c:pt>
                <c:pt idx="19">
                  <c:v>96.86953549437474</c:v>
                </c:pt>
                <c:pt idx="20">
                  <c:v>96.86953549437474</c:v>
                </c:pt>
                <c:pt idx="21">
                  <c:v>96.86953549437474</c:v>
                </c:pt>
                <c:pt idx="22">
                  <c:v>96.86953549437474</c:v>
                </c:pt>
                <c:pt idx="23">
                  <c:v>96.86953549437474</c:v>
                </c:pt>
                <c:pt idx="24">
                  <c:v>96.86953549437474</c:v>
                </c:pt>
                <c:pt idx="25">
                  <c:v>96.86953549437474</c:v>
                </c:pt>
                <c:pt idx="26">
                  <c:v>96.86953549437474</c:v>
                </c:pt>
                <c:pt idx="27">
                  <c:v>96.86953549437474</c:v>
                </c:pt>
                <c:pt idx="28">
                  <c:v>96.86953549437474</c:v>
                </c:pt>
                <c:pt idx="29">
                  <c:v>96.86953549437474</c:v>
                </c:pt>
                <c:pt idx="30">
                  <c:v>96.86953549437474</c:v>
                </c:pt>
                <c:pt idx="31">
                  <c:v>96.86953549437474</c:v>
                </c:pt>
                <c:pt idx="32">
                  <c:v>96.86953549437474</c:v>
                </c:pt>
                <c:pt idx="33">
                  <c:v>96.86953549437474</c:v>
                </c:pt>
                <c:pt idx="34">
                  <c:v>96.86953549437474</c:v>
                </c:pt>
                <c:pt idx="35">
                  <c:v>96.86953549437474</c:v>
                </c:pt>
                <c:pt idx="36">
                  <c:v>96.86953549437474</c:v>
                </c:pt>
                <c:pt idx="37">
                  <c:v>96.86953549437474</c:v>
                </c:pt>
                <c:pt idx="38">
                  <c:v>96.86953549437474</c:v>
                </c:pt>
                <c:pt idx="39">
                  <c:v>96.86953549437474</c:v>
                </c:pt>
                <c:pt idx="40">
                  <c:v>96.86953549437474</c:v>
                </c:pt>
                <c:pt idx="41">
                  <c:v>96.86953549437474</c:v>
                </c:pt>
                <c:pt idx="42">
                  <c:v>96.86953549437474</c:v>
                </c:pt>
                <c:pt idx="43">
                  <c:v>96.86953549437474</c:v>
                </c:pt>
                <c:pt idx="44">
                  <c:v>96.86953549437474</c:v>
                </c:pt>
                <c:pt idx="45">
                  <c:v>96.86953549437474</c:v>
                </c:pt>
                <c:pt idx="46">
                  <c:v>96.86953549437474</c:v>
                </c:pt>
                <c:pt idx="47">
                  <c:v>96.86953549437474</c:v>
                </c:pt>
                <c:pt idx="48">
                  <c:v>96.86953549437474</c:v>
                </c:pt>
                <c:pt idx="49">
                  <c:v>96.86953549437474</c:v>
                </c:pt>
                <c:pt idx="50">
                  <c:v>463.6306307644182</c:v>
                </c:pt>
                <c:pt idx="51">
                  <c:v>463.6306307644182</c:v>
                </c:pt>
                <c:pt idx="52">
                  <c:v>463.6306307644182</c:v>
                </c:pt>
                <c:pt idx="53">
                  <c:v>463.6306307644182</c:v>
                </c:pt>
                <c:pt idx="54">
                  <c:v>463.6306307644182</c:v>
                </c:pt>
                <c:pt idx="55">
                  <c:v>463.6306307644182</c:v>
                </c:pt>
                <c:pt idx="56">
                  <c:v>463.6306307644182</c:v>
                </c:pt>
                <c:pt idx="57">
                  <c:v>463.6306307644182</c:v>
                </c:pt>
                <c:pt idx="58">
                  <c:v>463.6306307644182</c:v>
                </c:pt>
                <c:pt idx="59">
                  <c:v>463.6306307644182</c:v>
                </c:pt>
                <c:pt idx="60">
                  <c:v>463.6306307644182</c:v>
                </c:pt>
                <c:pt idx="61">
                  <c:v>463.6306307644182</c:v>
                </c:pt>
                <c:pt idx="62">
                  <c:v>463.6306307644182</c:v>
                </c:pt>
                <c:pt idx="63">
                  <c:v>463.6306307644182</c:v>
                </c:pt>
                <c:pt idx="64">
                  <c:v>463.6306307644182</c:v>
                </c:pt>
                <c:pt idx="65">
                  <c:v>463.6306307644182</c:v>
                </c:pt>
                <c:pt idx="66">
                  <c:v>463.6306307644182</c:v>
                </c:pt>
                <c:pt idx="67">
                  <c:v>463.6306307644182</c:v>
                </c:pt>
                <c:pt idx="68">
                  <c:v>463.6306307644182</c:v>
                </c:pt>
                <c:pt idx="69">
                  <c:v>463.6306307644182</c:v>
                </c:pt>
                <c:pt idx="70">
                  <c:v>463.6306307644182</c:v>
                </c:pt>
                <c:pt idx="71">
                  <c:v>463.6306307644182</c:v>
                </c:pt>
                <c:pt idx="72">
                  <c:v>463.6306307644182</c:v>
                </c:pt>
                <c:pt idx="73">
                  <c:v>463.6306307644182</c:v>
                </c:pt>
                <c:pt idx="74">
                  <c:v>463.6306307644182</c:v>
                </c:pt>
                <c:pt idx="75">
                  <c:v>1346.236645800577</c:v>
                </c:pt>
                <c:pt idx="76">
                  <c:v>1346.236645800577</c:v>
                </c:pt>
                <c:pt idx="77">
                  <c:v>1346.236645800577</c:v>
                </c:pt>
                <c:pt idx="78">
                  <c:v>1346.236645800577</c:v>
                </c:pt>
                <c:pt idx="79">
                  <c:v>1346.236645800577</c:v>
                </c:pt>
                <c:pt idx="80">
                  <c:v>1346.236645800577</c:v>
                </c:pt>
                <c:pt idx="81">
                  <c:v>1346.236645800577</c:v>
                </c:pt>
                <c:pt idx="82">
                  <c:v>1346.236645800577</c:v>
                </c:pt>
                <c:pt idx="83">
                  <c:v>1346.236645800577</c:v>
                </c:pt>
                <c:pt idx="84">
                  <c:v>1346.236645800577</c:v>
                </c:pt>
                <c:pt idx="85">
                  <c:v>1346.236645800577</c:v>
                </c:pt>
                <c:pt idx="86">
                  <c:v>1346.236645800577</c:v>
                </c:pt>
                <c:pt idx="87">
                  <c:v>1346.236645800577</c:v>
                </c:pt>
                <c:pt idx="88">
                  <c:v>1346.236645800577</c:v>
                </c:pt>
                <c:pt idx="89">
                  <c:v>1346.236645800577</c:v>
                </c:pt>
                <c:pt idx="90">
                  <c:v>1651.705014710868</c:v>
                </c:pt>
                <c:pt idx="91">
                  <c:v>1651.705014710868</c:v>
                </c:pt>
                <c:pt idx="92">
                  <c:v>1651.705014710868</c:v>
                </c:pt>
                <c:pt idx="93">
                  <c:v>1651.705014710868</c:v>
                </c:pt>
                <c:pt idx="94">
                  <c:v>1651.705014710868</c:v>
                </c:pt>
                <c:pt idx="95">
                  <c:v>1651.705014710868</c:v>
                </c:pt>
                <c:pt idx="96">
                  <c:v>1651.705014710868</c:v>
                </c:pt>
                <c:pt idx="97">
                  <c:v>1651.705014710868</c:v>
                </c:pt>
                <c:pt idx="98">
                  <c:v>1651.705014710868</c:v>
                </c:pt>
                <c:pt idx="99">
                  <c:v>1651.705014710868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1451.03883512953</c:v>
                </c:pt>
                <c:pt idx="1">
                  <c:v>1451.03883512953</c:v>
                </c:pt>
                <c:pt idx="2">
                  <c:v>1451.03883512953</c:v>
                </c:pt>
                <c:pt idx="3">
                  <c:v>1451.03883512953</c:v>
                </c:pt>
                <c:pt idx="4">
                  <c:v>1451.03883512953</c:v>
                </c:pt>
                <c:pt idx="5">
                  <c:v>1451.03883512953</c:v>
                </c:pt>
                <c:pt idx="6">
                  <c:v>1451.03883512953</c:v>
                </c:pt>
                <c:pt idx="7">
                  <c:v>1451.03883512953</c:v>
                </c:pt>
                <c:pt idx="8">
                  <c:v>1451.03883512953</c:v>
                </c:pt>
                <c:pt idx="9">
                  <c:v>1451.03883512953</c:v>
                </c:pt>
                <c:pt idx="10">
                  <c:v>1451.03883512953</c:v>
                </c:pt>
                <c:pt idx="11">
                  <c:v>1451.03883512953</c:v>
                </c:pt>
                <c:pt idx="12">
                  <c:v>1451.03883512953</c:v>
                </c:pt>
                <c:pt idx="13">
                  <c:v>1451.03883512953</c:v>
                </c:pt>
                <c:pt idx="14">
                  <c:v>1451.03883512953</c:v>
                </c:pt>
                <c:pt idx="15">
                  <c:v>1451.03883512953</c:v>
                </c:pt>
                <c:pt idx="16">
                  <c:v>1451.03883512953</c:v>
                </c:pt>
                <c:pt idx="17">
                  <c:v>1451.03883512953</c:v>
                </c:pt>
                <c:pt idx="18">
                  <c:v>1451.03883512953</c:v>
                </c:pt>
                <c:pt idx="19">
                  <c:v>1451.03883512953</c:v>
                </c:pt>
                <c:pt idx="20">
                  <c:v>1451.03883512953</c:v>
                </c:pt>
                <c:pt idx="21">
                  <c:v>1451.03883512953</c:v>
                </c:pt>
                <c:pt idx="22">
                  <c:v>1451.03883512953</c:v>
                </c:pt>
                <c:pt idx="23">
                  <c:v>1451.03883512953</c:v>
                </c:pt>
                <c:pt idx="24">
                  <c:v>1451.03883512953</c:v>
                </c:pt>
                <c:pt idx="25">
                  <c:v>1451.03883512953</c:v>
                </c:pt>
                <c:pt idx="26">
                  <c:v>1451.03883512953</c:v>
                </c:pt>
                <c:pt idx="27">
                  <c:v>1451.03883512953</c:v>
                </c:pt>
                <c:pt idx="28">
                  <c:v>1451.03883512953</c:v>
                </c:pt>
                <c:pt idx="29">
                  <c:v>1451.03883512953</c:v>
                </c:pt>
                <c:pt idx="30">
                  <c:v>1451.03883512953</c:v>
                </c:pt>
                <c:pt idx="31">
                  <c:v>1451.03883512953</c:v>
                </c:pt>
                <c:pt idx="32">
                  <c:v>1451.03883512953</c:v>
                </c:pt>
                <c:pt idx="33">
                  <c:v>1451.03883512953</c:v>
                </c:pt>
                <c:pt idx="34">
                  <c:v>1451.03883512953</c:v>
                </c:pt>
                <c:pt idx="35">
                  <c:v>1451.03883512953</c:v>
                </c:pt>
                <c:pt idx="36">
                  <c:v>1451.03883512953</c:v>
                </c:pt>
                <c:pt idx="37">
                  <c:v>1451.03883512953</c:v>
                </c:pt>
                <c:pt idx="38">
                  <c:v>1451.03883512953</c:v>
                </c:pt>
                <c:pt idx="39">
                  <c:v>1451.03883512953</c:v>
                </c:pt>
                <c:pt idx="40">
                  <c:v>1451.03883512953</c:v>
                </c:pt>
                <c:pt idx="41">
                  <c:v>1451.03883512953</c:v>
                </c:pt>
                <c:pt idx="42">
                  <c:v>1451.03883512953</c:v>
                </c:pt>
                <c:pt idx="43">
                  <c:v>1451.03883512953</c:v>
                </c:pt>
                <c:pt idx="44">
                  <c:v>1451.03883512953</c:v>
                </c:pt>
                <c:pt idx="45">
                  <c:v>1451.03883512953</c:v>
                </c:pt>
                <c:pt idx="46">
                  <c:v>1451.03883512953</c:v>
                </c:pt>
                <c:pt idx="47">
                  <c:v>1451.03883512953</c:v>
                </c:pt>
                <c:pt idx="48">
                  <c:v>1451.03883512953</c:v>
                </c:pt>
                <c:pt idx="49">
                  <c:v>1451.03883512953</c:v>
                </c:pt>
                <c:pt idx="50">
                  <c:v>11003.71116639893</c:v>
                </c:pt>
                <c:pt idx="51">
                  <c:v>11003.71116639893</c:v>
                </c:pt>
                <c:pt idx="52">
                  <c:v>11003.71116639893</c:v>
                </c:pt>
                <c:pt idx="53">
                  <c:v>11003.71116639893</c:v>
                </c:pt>
                <c:pt idx="54">
                  <c:v>11003.71116639893</c:v>
                </c:pt>
                <c:pt idx="55">
                  <c:v>11003.71116639893</c:v>
                </c:pt>
                <c:pt idx="56">
                  <c:v>11003.71116639893</c:v>
                </c:pt>
                <c:pt idx="57">
                  <c:v>11003.71116639893</c:v>
                </c:pt>
                <c:pt idx="58">
                  <c:v>11003.71116639893</c:v>
                </c:pt>
                <c:pt idx="59">
                  <c:v>11003.71116639893</c:v>
                </c:pt>
                <c:pt idx="60">
                  <c:v>11003.71116639893</c:v>
                </c:pt>
                <c:pt idx="61">
                  <c:v>11003.71116639893</c:v>
                </c:pt>
                <c:pt idx="62">
                  <c:v>11003.71116639893</c:v>
                </c:pt>
                <c:pt idx="63">
                  <c:v>11003.71116639893</c:v>
                </c:pt>
                <c:pt idx="64">
                  <c:v>11003.71116639893</c:v>
                </c:pt>
                <c:pt idx="65">
                  <c:v>11003.71116639893</c:v>
                </c:pt>
                <c:pt idx="66">
                  <c:v>11003.71116639893</c:v>
                </c:pt>
                <c:pt idx="67">
                  <c:v>11003.71116639893</c:v>
                </c:pt>
                <c:pt idx="68">
                  <c:v>11003.71116639893</c:v>
                </c:pt>
                <c:pt idx="69">
                  <c:v>11003.71116639893</c:v>
                </c:pt>
                <c:pt idx="70">
                  <c:v>11003.71116639893</c:v>
                </c:pt>
                <c:pt idx="71">
                  <c:v>11003.71116639893</c:v>
                </c:pt>
                <c:pt idx="72">
                  <c:v>11003.71116639893</c:v>
                </c:pt>
                <c:pt idx="73">
                  <c:v>11003.71116639893</c:v>
                </c:pt>
                <c:pt idx="74">
                  <c:v>11003.71116639893</c:v>
                </c:pt>
                <c:pt idx="75">
                  <c:v>32116.32621753359</c:v>
                </c:pt>
                <c:pt idx="76">
                  <c:v>32116.32621753359</c:v>
                </c:pt>
                <c:pt idx="77">
                  <c:v>32116.32621753359</c:v>
                </c:pt>
                <c:pt idx="78">
                  <c:v>32116.32621753359</c:v>
                </c:pt>
                <c:pt idx="79">
                  <c:v>32116.32621753359</c:v>
                </c:pt>
                <c:pt idx="80">
                  <c:v>32116.32621753359</c:v>
                </c:pt>
                <c:pt idx="81">
                  <c:v>32116.32621753359</c:v>
                </c:pt>
                <c:pt idx="82">
                  <c:v>32116.32621753359</c:v>
                </c:pt>
                <c:pt idx="83">
                  <c:v>32116.32621753359</c:v>
                </c:pt>
                <c:pt idx="84">
                  <c:v>32116.32621753359</c:v>
                </c:pt>
                <c:pt idx="85">
                  <c:v>32116.32621753359</c:v>
                </c:pt>
                <c:pt idx="86">
                  <c:v>32116.32621753359</c:v>
                </c:pt>
                <c:pt idx="87">
                  <c:v>32116.32621753359</c:v>
                </c:pt>
                <c:pt idx="88">
                  <c:v>32116.32621753359</c:v>
                </c:pt>
                <c:pt idx="89">
                  <c:v>32116.32621753359</c:v>
                </c:pt>
                <c:pt idx="90">
                  <c:v>36961.18366149387</c:v>
                </c:pt>
                <c:pt idx="91">
                  <c:v>36961.18366149387</c:v>
                </c:pt>
                <c:pt idx="92">
                  <c:v>36961.18366149387</c:v>
                </c:pt>
                <c:pt idx="93">
                  <c:v>36961.18366149387</c:v>
                </c:pt>
                <c:pt idx="94">
                  <c:v>36961.18366149387</c:v>
                </c:pt>
                <c:pt idx="95">
                  <c:v>36961.18366149387</c:v>
                </c:pt>
                <c:pt idx="96">
                  <c:v>36961.18366149387</c:v>
                </c:pt>
                <c:pt idx="97">
                  <c:v>36961.18366149387</c:v>
                </c:pt>
                <c:pt idx="98">
                  <c:v>36961.18366149387</c:v>
                </c:pt>
                <c:pt idx="99">
                  <c:v>36961.18366149387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8383.779936303954</c:v>
                </c:pt>
                <c:pt idx="1">
                  <c:v>8383.779936303954</c:v>
                </c:pt>
                <c:pt idx="2">
                  <c:v>8383.779936303954</c:v>
                </c:pt>
                <c:pt idx="3">
                  <c:v>8383.779936303954</c:v>
                </c:pt>
                <c:pt idx="4">
                  <c:v>8383.779936303954</c:v>
                </c:pt>
                <c:pt idx="5">
                  <c:v>8383.779936303954</c:v>
                </c:pt>
                <c:pt idx="6">
                  <c:v>8383.779936303954</c:v>
                </c:pt>
                <c:pt idx="7">
                  <c:v>8383.779936303954</c:v>
                </c:pt>
                <c:pt idx="8">
                  <c:v>8383.779936303954</c:v>
                </c:pt>
                <c:pt idx="9">
                  <c:v>8383.779936303954</c:v>
                </c:pt>
                <c:pt idx="10">
                  <c:v>8383.779936303954</c:v>
                </c:pt>
                <c:pt idx="11">
                  <c:v>8383.779936303954</c:v>
                </c:pt>
                <c:pt idx="12">
                  <c:v>8383.779936303954</c:v>
                </c:pt>
                <c:pt idx="13">
                  <c:v>8383.779936303954</c:v>
                </c:pt>
                <c:pt idx="14">
                  <c:v>8383.779936303954</c:v>
                </c:pt>
                <c:pt idx="15">
                  <c:v>8383.779936303954</c:v>
                </c:pt>
                <c:pt idx="16">
                  <c:v>8383.779936303954</c:v>
                </c:pt>
                <c:pt idx="17">
                  <c:v>8383.779936303954</c:v>
                </c:pt>
                <c:pt idx="18">
                  <c:v>8383.779936303954</c:v>
                </c:pt>
                <c:pt idx="19">
                  <c:v>8383.779936303954</c:v>
                </c:pt>
                <c:pt idx="20">
                  <c:v>8383.779936303954</c:v>
                </c:pt>
                <c:pt idx="21">
                  <c:v>8383.779936303954</c:v>
                </c:pt>
                <c:pt idx="22">
                  <c:v>8383.779936303954</c:v>
                </c:pt>
                <c:pt idx="23">
                  <c:v>8383.779936303954</c:v>
                </c:pt>
                <c:pt idx="24">
                  <c:v>8383.779936303954</c:v>
                </c:pt>
                <c:pt idx="25">
                  <c:v>8383.779936303954</c:v>
                </c:pt>
                <c:pt idx="26">
                  <c:v>8383.779936303954</c:v>
                </c:pt>
                <c:pt idx="27">
                  <c:v>8383.779936303954</c:v>
                </c:pt>
                <c:pt idx="28">
                  <c:v>8383.779936303954</c:v>
                </c:pt>
                <c:pt idx="29">
                  <c:v>8383.779936303954</c:v>
                </c:pt>
                <c:pt idx="30">
                  <c:v>8383.779936303954</c:v>
                </c:pt>
                <c:pt idx="31">
                  <c:v>8383.779936303954</c:v>
                </c:pt>
                <c:pt idx="32">
                  <c:v>8383.779936303954</c:v>
                </c:pt>
                <c:pt idx="33">
                  <c:v>8383.779936303954</c:v>
                </c:pt>
                <c:pt idx="34">
                  <c:v>8383.779936303954</c:v>
                </c:pt>
                <c:pt idx="35">
                  <c:v>8383.779936303954</c:v>
                </c:pt>
                <c:pt idx="36">
                  <c:v>8383.779936303954</c:v>
                </c:pt>
                <c:pt idx="37">
                  <c:v>8383.779936303954</c:v>
                </c:pt>
                <c:pt idx="38">
                  <c:v>8383.779936303954</c:v>
                </c:pt>
                <c:pt idx="39">
                  <c:v>8383.779936303954</c:v>
                </c:pt>
                <c:pt idx="40">
                  <c:v>8383.779936303954</c:v>
                </c:pt>
                <c:pt idx="41">
                  <c:v>8383.779936303954</c:v>
                </c:pt>
                <c:pt idx="42">
                  <c:v>8383.779936303954</c:v>
                </c:pt>
                <c:pt idx="43">
                  <c:v>8383.779936303954</c:v>
                </c:pt>
                <c:pt idx="44">
                  <c:v>8383.779936303954</c:v>
                </c:pt>
                <c:pt idx="45">
                  <c:v>8383.779936303954</c:v>
                </c:pt>
                <c:pt idx="46">
                  <c:v>8383.779936303954</c:v>
                </c:pt>
                <c:pt idx="47">
                  <c:v>8383.779936303954</c:v>
                </c:pt>
                <c:pt idx="48">
                  <c:v>8383.779936303954</c:v>
                </c:pt>
                <c:pt idx="49">
                  <c:v>8383.779936303954</c:v>
                </c:pt>
                <c:pt idx="50">
                  <c:v>5597.785372855253</c:v>
                </c:pt>
                <c:pt idx="51">
                  <c:v>5597.785372855253</c:v>
                </c:pt>
                <c:pt idx="52">
                  <c:v>5597.785372855253</c:v>
                </c:pt>
                <c:pt idx="53">
                  <c:v>5597.785372855253</c:v>
                </c:pt>
                <c:pt idx="54">
                  <c:v>5597.785372855253</c:v>
                </c:pt>
                <c:pt idx="55">
                  <c:v>5597.785372855253</c:v>
                </c:pt>
                <c:pt idx="56">
                  <c:v>5597.785372855253</c:v>
                </c:pt>
                <c:pt idx="57">
                  <c:v>5597.785372855253</c:v>
                </c:pt>
                <c:pt idx="58">
                  <c:v>5597.785372855253</c:v>
                </c:pt>
                <c:pt idx="59">
                  <c:v>5597.785372855253</c:v>
                </c:pt>
                <c:pt idx="60">
                  <c:v>5597.785372855253</c:v>
                </c:pt>
                <c:pt idx="61">
                  <c:v>5597.785372855253</c:v>
                </c:pt>
                <c:pt idx="62">
                  <c:v>5597.785372855253</c:v>
                </c:pt>
                <c:pt idx="63">
                  <c:v>5597.785372855253</c:v>
                </c:pt>
                <c:pt idx="64">
                  <c:v>5597.785372855253</c:v>
                </c:pt>
                <c:pt idx="65">
                  <c:v>5597.785372855253</c:v>
                </c:pt>
                <c:pt idx="66">
                  <c:v>5597.785372855253</c:v>
                </c:pt>
                <c:pt idx="67">
                  <c:v>5597.785372855253</c:v>
                </c:pt>
                <c:pt idx="68">
                  <c:v>5597.785372855253</c:v>
                </c:pt>
                <c:pt idx="69">
                  <c:v>5597.785372855253</c:v>
                </c:pt>
                <c:pt idx="70">
                  <c:v>5597.785372855253</c:v>
                </c:pt>
                <c:pt idx="71">
                  <c:v>5597.785372855253</c:v>
                </c:pt>
                <c:pt idx="72">
                  <c:v>5597.785372855253</c:v>
                </c:pt>
                <c:pt idx="73">
                  <c:v>5597.785372855253</c:v>
                </c:pt>
                <c:pt idx="74">
                  <c:v>5597.785372855253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24764.39611954397</c:v>
                </c:pt>
                <c:pt idx="76">
                  <c:v>24764.39611954397</c:v>
                </c:pt>
                <c:pt idx="77">
                  <c:v>24764.39611954397</c:v>
                </c:pt>
                <c:pt idx="78">
                  <c:v>24764.39611954397</c:v>
                </c:pt>
                <c:pt idx="79">
                  <c:v>24764.39611954397</c:v>
                </c:pt>
                <c:pt idx="80">
                  <c:v>24764.39611954397</c:v>
                </c:pt>
                <c:pt idx="81">
                  <c:v>24764.39611954397</c:v>
                </c:pt>
                <c:pt idx="82">
                  <c:v>24764.39611954397</c:v>
                </c:pt>
                <c:pt idx="83">
                  <c:v>24764.39611954397</c:v>
                </c:pt>
                <c:pt idx="84">
                  <c:v>24764.39611954397</c:v>
                </c:pt>
                <c:pt idx="85">
                  <c:v>24764.39611954397</c:v>
                </c:pt>
                <c:pt idx="86">
                  <c:v>24764.39611954397</c:v>
                </c:pt>
                <c:pt idx="87">
                  <c:v>24764.39611954397</c:v>
                </c:pt>
                <c:pt idx="88">
                  <c:v>24764.39611954397</c:v>
                </c:pt>
                <c:pt idx="89">
                  <c:v>24764.39611954397</c:v>
                </c:pt>
                <c:pt idx="90">
                  <c:v>85321.08350561638</c:v>
                </c:pt>
                <c:pt idx="91">
                  <c:v>85321.08350561638</c:v>
                </c:pt>
                <c:pt idx="92">
                  <c:v>85321.08350561638</c:v>
                </c:pt>
                <c:pt idx="93">
                  <c:v>85321.08350561638</c:v>
                </c:pt>
                <c:pt idx="94">
                  <c:v>85321.08350561638</c:v>
                </c:pt>
                <c:pt idx="95">
                  <c:v>85321.08350561638</c:v>
                </c:pt>
                <c:pt idx="96">
                  <c:v>85321.08350561638</c:v>
                </c:pt>
                <c:pt idx="97">
                  <c:v>85321.08350561638</c:v>
                </c:pt>
                <c:pt idx="98">
                  <c:v>85321.08350561638</c:v>
                </c:pt>
                <c:pt idx="99">
                  <c:v>85321.08350561638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70762.3271931501</c:v>
                </c:pt>
                <c:pt idx="91">
                  <c:v>70762.3271931501</c:v>
                </c:pt>
                <c:pt idx="92">
                  <c:v>70762.3271931501</c:v>
                </c:pt>
                <c:pt idx="93">
                  <c:v>70762.3271931501</c:v>
                </c:pt>
                <c:pt idx="94">
                  <c:v>70762.3271931501</c:v>
                </c:pt>
                <c:pt idx="95">
                  <c:v>70762.3271931501</c:v>
                </c:pt>
                <c:pt idx="96">
                  <c:v>70762.3271931501</c:v>
                </c:pt>
                <c:pt idx="97">
                  <c:v>70762.3271931501</c:v>
                </c:pt>
                <c:pt idx="98">
                  <c:v>70762.3271931501</c:v>
                </c:pt>
                <c:pt idx="99">
                  <c:v>70762.3271931501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1138.937840430192</c:v>
                </c:pt>
                <c:pt idx="1">
                  <c:v>1138.937840430192</c:v>
                </c:pt>
                <c:pt idx="2">
                  <c:v>1138.937840430192</c:v>
                </c:pt>
                <c:pt idx="3">
                  <c:v>1138.937840430192</c:v>
                </c:pt>
                <c:pt idx="4">
                  <c:v>1138.937840430192</c:v>
                </c:pt>
                <c:pt idx="5">
                  <c:v>1138.937840430192</c:v>
                </c:pt>
                <c:pt idx="6">
                  <c:v>1138.937840430192</c:v>
                </c:pt>
                <c:pt idx="7">
                  <c:v>1138.937840430192</c:v>
                </c:pt>
                <c:pt idx="8">
                  <c:v>1138.937840430192</c:v>
                </c:pt>
                <c:pt idx="9">
                  <c:v>1138.937840430192</c:v>
                </c:pt>
                <c:pt idx="10">
                  <c:v>1138.937840430192</c:v>
                </c:pt>
                <c:pt idx="11">
                  <c:v>1138.937840430192</c:v>
                </c:pt>
                <c:pt idx="12">
                  <c:v>1138.937840430192</c:v>
                </c:pt>
                <c:pt idx="13">
                  <c:v>1138.937840430192</c:v>
                </c:pt>
                <c:pt idx="14">
                  <c:v>1138.937840430192</c:v>
                </c:pt>
                <c:pt idx="15">
                  <c:v>1138.937840430192</c:v>
                </c:pt>
                <c:pt idx="16">
                  <c:v>1138.937840430192</c:v>
                </c:pt>
                <c:pt idx="17">
                  <c:v>1138.937840430192</c:v>
                </c:pt>
                <c:pt idx="18">
                  <c:v>1138.937840430192</c:v>
                </c:pt>
                <c:pt idx="19">
                  <c:v>1138.937840430192</c:v>
                </c:pt>
                <c:pt idx="20">
                  <c:v>1138.937840430192</c:v>
                </c:pt>
                <c:pt idx="21">
                  <c:v>1138.937840430192</c:v>
                </c:pt>
                <c:pt idx="22">
                  <c:v>1138.937840430192</c:v>
                </c:pt>
                <c:pt idx="23">
                  <c:v>1138.937840430192</c:v>
                </c:pt>
                <c:pt idx="24">
                  <c:v>1138.937840430192</c:v>
                </c:pt>
                <c:pt idx="25">
                  <c:v>1138.937840430192</c:v>
                </c:pt>
                <c:pt idx="26">
                  <c:v>1138.937840430192</c:v>
                </c:pt>
                <c:pt idx="27">
                  <c:v>1138.937840430192</c:v>
                </c:pt>
                <c:pt idx="28">
                  <c:v>1138.937840430192</c:v>
                </c:pt>
                <c:pt idx="29">
                  <c:v>1138.937840430192</c:v>
                </c:pt>
                <c:pt idx="30">
                  <c:v>1138.937840430192</c:v>
                </c:pt>
                <c:pt idx="31">
                  <c:v>1138.937840430192</c:v>
                </c:pt>
                <c:pt idx="32">
                  <c:v>1138.937840430192</c:v>
                </c:pt>
                <c:pt idx="33">
                  <c:v>1138.937840430192</c:v>
                </c:pt>
                <c:pt idx="34">
                  <c:v>1138.937840430192</c:v>
                </c:pt>
                <c:pt idx="35">
                  <c:v>1138.937840430192</c:v>
                </c:pt>
                <c:pt idx="36">
                  <c:v>1138.937840430192</c:v>
                </c:pt>
                <c:pt idx="37">
                  <c:v>1138.937840430192</c:v>
                </c:pt>
                <c:pt idx="38">
                  <c:v>1138.937840430192</c:v>
                </c:pt>
                <c:pt idx="39">
                  <c:v>1138.937840430192</c:v>
                </c:pt>
                <c:pt idx="40">
                  <c:v>1138.937840430192</c:v>
                </c:pt>
                <c:pt idx="41">
                  <c:v>1138.937840430192</c:v>
                </c:pt>
                <c:pt idx="42">
                  <c:v>1138.937840430192</c:v>
                </c:pt>
                <c:pt idx="43">
                  <c:v>1138.937840430192</c:v>
                </c:pt>
                <c:pt idx="44">
                  <c:v>1138.937840430192</c:v>
                </c:pt>
                <c:pt idx="45">
                  <c:v>1138.937840430192</c:v>
                </c:pt>
                <c:pt idx="46">
                  <c:v>1138.937840430192</c:v>
                </c:pt>
                <c:pt idx="47">
                  <c:v>1138.937840430192</c:v>
                </c:pt>
                <c:pt idx="48">
                  <c:v>1138.937840430192</c:v>
                </c:pt>
                <c:pt idx="49">
                  <c:v>1138.937840430192</c:v>
                </c:pt>
                <c:pt idx="50">
                  <c:v>1138.937840430192</c:v>
                </c:pt>
                <c:pt idx="51">
                  <c:v>1138.937840430192</c:v>
                </c:pt>
                <c:pt idx="52">
                  <c:v>1138.937840430192</c:v>
                </c:pt>
                <c:pt idx="53">
                  <c:v>1138.937840430192</c:v>
                </c:pt>
                <c:pt idx="54">
                  <c:v>1138.937840430192</c:v>
                </c:pt>
                <c:pt idx="55">
                  <c:v>1138.937840430192</c:v>
                </c:pt>
                <c:pt idx="56">
                  <c:v>1138.937840430192</c:v>
                </c:pt>
                <c:pt idx="57">
                  <c:v>1138.937840430192</c:v>
                </c:pt>
                <c:pt idx="58">
                  <c:v>1138.937840430192</c:v>
                </c:pt>
                <c:pt idx="59">
                  <c:v>1138.937840430192</c:v>
                </c:pt>
                <c:pt idx="60">
                  <c:v>1138.937840430192</c:v>
                </c:pt>
                <c:pt idx="61">
                  <c:v>1138.937840430192</c:v>
                </c:pt>
                <c:pt idx="62">
                  <c:v>1138.937840430192</c:v>
                </c:pt>
                <c:pt idx="63">
                  <c:v>1138.937840430192</c:v>
                </c:pt>
                <c:pt idx="64">
                  <c:v>1138.937840430192</c:v>
                </c:pt>
                <c:pt idx="65">
                  <c:v>1138.937840430192</c:v>
                </c:pt>
                <c:pt idx="66">
                  <c:v>1138.937840430192</c:v>
                </c:pt>
                <c:pt idx="67">
                  <c:v>1138.937840430192</c:v>
                </c:pt>
                <c:pt idx="68">
                  <c:v>1138.937840430192</c:v>
                </c:pt>
                <c:pt idx="69">
                  <c:v>1138.937840430192</c:v>
                </c:pt>
                <c:pt idx="70">
                  <c:v>1138.937840430192</c:v>
                </c:pt>
                <c:pt idx="71">
                  <c:v>1138.937840430192</c:v>
                </c:pt>
                <c:pt idx="72">
                  <c:v>1138.937840430192</c:v>
                </c:pt>
                <c:pt idx="73">
                  <c:v>1138.937840430192</c:v>
                </c:pt>
                <c:pt idx="74">
                  <c:v>1138.937840430192</c:v>
                </c:pt>
                <c:pt idx="75">
                  <c:v>1138.937840430191</c:v>
                </c:pt>
                <c:pt idx="76">
                  <c:v>1138.937840430191</c:v>
                </c:pt>
                <c:pt idx="77">
                  <c:v>1138.937840430191</c:v>
                </c:pt>
                <c:pt idx="78">
                  <c:v>1138.937840430191</c:v>
                </c:pt>
                <c:pt idx="79">
                  <c:v>1138.937840430191</c:v>
                </c:pt>
                <c:pt idx="80">
                  <c:v>1138.937840430191</c:v>
                </c:pt>
                <c:pt idx="81">
                  <c:v>1138.937840430191</c:v>
                </c:pt>
                <c:pt idx="82">
                  <c:v>1138.937840430191</c:v>
                </c:pt>
                <c:pt idx="83">
                  <c:v>1138.937840430191</c:v>
                </c:pt>
                <c:pt idx="84">
                  <c:v>1138.937840430191</c:v>
                </c:pt>
                <c:pt idx="85">
                  <c:v>1138.937840430191</c:v>
                </c:pt>
                <c:pt idx="86">
                  <c:v>1138.937840430191</c:v>
                </c:pt>
                <c:pt idx="87">
                  <c:v>1138.937840430191</c:v>
                </c:pt>
                <c:pt idx="88">
                  <c:v>1138.937840430191</c:v>
                </c:pt>
                <c:pt idx="89">
                  <c:v>1138.937840430191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26080.00466339476</c:v>
                </c:pt>
                <c:pt idx="1">
                  <c:v>26080.00466339476</c:v>
                </c:pt>
                <c:pt idx="2">
                  <c:v>26080.00466339476</c:v>
                </c:pt>
                <c:pt idx="3">
                  <c:v>26080.00466339476</c:v>
                </c:pt>
                <c:pt idx="4">
                  <c:v>26080.00466339476</c:v>
                </c:pt>
                <c:pt idx="5">
                  <c:v>26080.00466339476</c:v>
                </c:pt>
                <c:pt idx="6">
                  <c:v>26080.00466339476</c:v>
                </c:pt>
                <c:pt idx="7">
                  <c:v>26080.00466339476</c:v>
                </c:pt>
                <c:pt idx="8">
                  <c:v>26080.00466339476</c:v>
                </c:pt>
                <c:pt idx="9">
                  <c:v>26080.00466339476</c:v>
                </c:pt>
                <c:pt idx="10">
                  <c:v>26080.00466339476</c:v>
                </c:pt>
                <c:pt idx="11">
                  <c:v>26080.00466339476</c:v>
                </c:pt>
                <c:pt idx="12">
                  <c:v>26080.00466339476</c:v>
                </c:pt>
                <c:pt idx="13">
                  <c:v>26080.00466339476</c:v>
                </c:pt>
                <c:pt idx="14">
                  <c:v>26080.00466339476</c:v>
                </c:pt>
                <c:pt idx="15">
                  <c:v>26080.00466339476</c:v>
                </c:pt>
                <c:pt idx="16">
                  <c:v>26080.00466339476</c:v>
                </c:pt>
                <c:pt idx="17">
                  <c:v>26080.00466339476</c:v>
                </c:pt>
                <c:pt idx="18">
                  <c:v>26080.00466339476</c:v>
                </c:pt>
                <c:pt idx="19">
                  <c:v>26080.00466339476</c:v>
                </c:pt>
                <c:pt idx="20">
                  <c:v>26080.00466339476</c:v>
                </c:pt>
                <c:pt idx="21">
                  <c:v>26080.00466339476</c:v>
                </c:pt>
                <c:pt idx="22">
                  <c:v>26080.00466339476</c:v>
                </c:pt>
                <c:pt idx="23">
                  <c:v>26080.00466339476</c:v>
                </c:pt>
                <c:pt idx="24">
                  <c:v>26080.00466339476</c:v>
                </c:pt>
                <c:pt idx="25">
                  <c:v>26080.00466339476</c:v>
                </c:pt>
                <c:pt idx="26">
                  <c:v>26080.00466339476</c:v>
                </c:pt>
                <c:pt idx="27">
                  <c:v>26080.00466339476</c:v>
                </c:pt>
                <c:pt idx="28">
                  <c:v>26080.00466339476</c:v>
                </c:pt>
                <c:pt idx="29">
                  <c:v>26080.00466339476</c:v>
                </c:pt>
                <c:pt idx="30">
                  <c:v>26080.00466339476</c:v>
                </c:pt>
                <c:pt idx="31">
                  <c:v>26080.00466339476</c:v>
                </c:pt>
                <c:pt idx="32">
                  <c:v>26080.00466339476</c:v>
                </c:pt>
                <c:pt idx="33">
                  <c:v>26080.00466339476</c:v>
                </c:pt>
                <c:pt idx="34">
                  <c:v>26080.00466339476</c:v>
                </c:pt>
                <c:pt idx="35">
                  <c:v>26080.00466339476</c:v>
                </c:pt>
                <c:pt idx="36">
                  <c:v>26080.00466339476</c:v>
                </c:pt>
                <c:pt idx="37">
                  <c:v>26080.00466339476</c:v>
                </c:pt>
                <c:pt idx="38">
                  <c:v>26080.00466339476</c:v>
                </c:pt>
                <c:pt idx="39">
                  <c:v>26080.00466339476</c:v>
                </c:pt>
                <c:pt idx="40">
                  <c:v>26080.00466339476</c:v>
                </c:pt>
                <c:pt idx="41">
                  <c:v>26080.00466339476</c:v>
                </c:pt>
                <c:pt idx="42">
                  <c:v>26080.00466339476</c:v>
                </c:pt>
                <c:pt idx="43">
                  <c:v>26080.00466339476</c:v>
                </c:pt>
                <c:pt idx="44">
                  <c:v>26080.00466339476</c:v>
                </c:pt>
                <c:pt idx="45">
                  <c:v>26080.00466339476</c:v>
                </c:pt>
                <c:pt idx="46">
                  <c:v>26080.00466339476</c:v>
                </c:pt>
                <c:pt idx="47">
                  <c:v>26080.00466339476</c:v>
                </c:pt>
                <c:pt idx="48">
                  <c:v>26080.00466339476</c:v>
                </c:pt>
                <c:pt idx="49">
                  <c:v>26080.00466339476</c:v>
                </c:pt>
                <c:pt idx="50">
                  <c:v>24851.45844965175</c:v>
                </c:pt>
                <c:pt idx="51">
                  <c:v>24851.45844965175</c:v>
                </c:pt>
                <c:pt idx="52">
                  <c:v>24851.45844965175</c:v>
                </c:pt>
                <c:pt idx="53">
                  <c:v>24851.45844965175</c:v>
                </c:pt>
                <c:pt idx="54">
                  <c:v>24851.45844965175</c:v>
                </c:pt>
                <c:pt idx="55">
                  <c:v>24851.45844965175</c:v>
                </c:pt>
                <c:pt idx="56">
                  <c:v>24851.45844965175</c:v>
                </c:pt>
                <c:pt idx="57">
                  <c:v>24851.45844965175</c:v>
                </c:pt>
                <c:pt idx="58">
                  <c:v>24851.45844965175</c:v>
                </c:pt>
                <c:pt idx="59">
                  <c:v>24851.45844965175</c:v>
                </c:pt>
                <c:pt idx="60">
                  <c:v>24851.45844965175</c:v>
                </c:pt>
                <c:pt idx="61">
                  <c:v>24851.45844965175</c:v>
                </c:pt>
                <c:pt idx="62">
                  <c:v>24851.45844965175</c:v>
                </c:pt>
                <c:pt idx="63">
                  <c:v>24851.45844965175</c:v>
                </c:pt>
                <c:pt idx="64">
                  <c:v>24851.45844965175</c:v>
                </c:pt>
                <c:pt idx="65">
                  <c:v>24851.45844965175</c:v>
                </c:pt>
                <c:pt idx="66">
                  <c:v>24851.45844965175</c:v>
                </c:pt>
                <c:pt idx="67">
                  <c:v>24851.45844965175</c:v>
                </c:pt>
                <c:pt idx="68">
                  <c:v>24851.45844965175</c:v>
                </c:pt>
                <c:pt idx="69">
                  <c:v>24851.45844965175</c:v>
                </c:pt>
                <c:pt idx="70">
                  <c:v>24851.45844965175</c:v>
                </c:pt>
                <c:pt idx="71">
                  <c:v>24851.45844965175</c:v>
                </c:pt>
                <c:pt idx="72">
                  <c:v>24851.45844965175</c:v>
                </c:pt>
                <c:pt idx="73">
                  <c:v>24851.45844965175</c:v>
                </c:pt>
                <c:pt idx="74">
                  <c:v>24851.45844965175</c:v>
                </c:pt>
                <c:pt idx="75">
                  <c:v>9828.369709944016</c:v>
                </c:pt>
                <c:pt idx="76">
                  <c:v>9828.369709944016</c:v>
                </c:pt>
                <c:pt idx="77">
                  <c:v>9828.369709944016</c:v>
                </c:pt>
                <c:pt idx="78">
                  <c:v>9828.369709944016</c:v>
                </c:pt>
                <c:pt idx="79">
                  <c:v>9828.369709944016</c:v>
                </c:pt>
                <c:pt idx="80">
                  <c:v>9828.369709944016</c:v>
                </c:pt>
                <c:pt idx="81">
                  <c:v>9828.369709944016</c:v>
                </c:pt>
                <c:pt idx="82">
                  <c:v>9828.369709944016</c:v>
                </c:pt>
                <c:pt idx="83">
                  <c:v>9828.369709944016</c:v>
                </c:pt>
                <c:pt idx="84">
                  <c:v>9828.369709944016</c:v>
                </c:pt>
                <c:pt idx="85">
                  <c:v>9828.369709944016</c:v>
                </c:pt>
                <c:pt idx="86">
                  <c:v>9828.369709944016</c:v>
                </c:pt>
                <c:pt idx="87">
                  <c:v>9828.369709944016</c:v>
                </c:pt>
                <c:pt idx="88">
                  <c:v>9828.369709944016</c:v>
                </c:pt>
                <c:pt idx="89">
                  <c:v>9828.369709944016</c:v>
                </c:pt>
                <c:pt idx="90">
                  <c:v>8599.823496201015</c:v>
                </c:pt>
                <c:pt idx="91">
                  <c:v>8599.823496201015</c:v>
                </c:pt>
                <c:pt idx="92">
                  <c:v>8599.823496201015</c:v>
                </c:pt>
                <c:pt idx="93">
                  <c:v>8599.823496201015</c:v>
                </c:pt>
                <c:pt idx="94">
                  <c:v>8599.823496201015</c:v>
                </c:pt>
                <c:pt idx="95">
                  <c:v>8599.823496201015</c:v>
                </c:pt>
                <c:pt idx="96">
                  <c:v>8599.823496201015</c:v>
                </c:pt>
                <c:pt idx="97">
                  <c:v>8599.823496201015</c:v>
                </c:pt>
                <c:pt idx="98">
                  <c:v>8599.823496201015</c:v>
                </c:pt>
                <c:pt idx="99">
                  <c:v>8599.823496201015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15477.74757471499</c:v>
                </c:pt>
                <c:pt idx="76">
                  <c:v>15477.74757471499</c:v>
                </c:pt>
                <c:pt idx="77">
                  <c:v>15477.74757471499</c:v>
                </c:pt>
                <c:pt idx="78">
                  <c:v>15477.74757471499</c:v>
                </c:pt>
                <c:pt idx="79">
                  <c:v>15477.74757471499</c:v>
                </c:pt>
                <c:pt idx="80">
                  <c:v>15477.74757471499</c:v>
                </c:pt>
                <c:pt idx="81">
                  <c:v>15477.74757471499</c:v>
                </c:pt>
                <c:pt idx="82">
                  <c:v>15477.74757471499</c:v>
                </c:pt>
                <c:pt idx="83">
                  <c:v>15477.74757471499</c:v>
                </c:pt>
                <c:pt idx="84">
                  <c:v>15477.74757471499</c:v>
                </c:pt>
                <c:pt idx="85">
                  <c:v>15477.74757471499</c:v>
                </c:pt>
                <c:pt idx="86">
                  <c:v>15477.74757471499</c:v>
                </c:pt>
                <c:pt idx="87">
                  <c:v>15477.74757471499</c:v>
                </c:pt>
                <c:pt idx="88">
                  <c:v>15477.74757471499</c:v>
                </c:pt>
                <c:pt idx="89">
                  <c:v>15477.74757471499</c:v>
                </c:pt>
                <c:pt idx="90">
                  <c:v>29388.37320749008</c:v>
                </c:pt>
                <c:pt idx="91">
                  <c:v>29388.37320749008</c:v>
                </c:pt>
                <c:pt idx="92">
                  <c:v>29388.37320749008</c:v>
                </c:pt>
                <c:pt idx="93">
                  <c:v>29388.37320749008</c:v>
                </c:pt>
                <c:pt idx="94">
                  <c:v>29388.37320749008</c:v>
                </c:pt>
                <c:pt idx="95">
                  <c:v>29388.37320749008</c:v>
                </c:pt>
                <c:pt idx="96">
                  <c:v>29388.37320749008</c:v>
                </c:pt>
                <c:pt idx="97">
                  <c:v>29388.37320749008</c:v>
                </c:pt>
                <c:pt idx="98">
                  <c:v>29388.37320749008</c:v>
                </c:pt>
                <c:pt idx="99">
                  <c:v>29388.37320749008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845704"/>
        <c:axId val="213184226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21766.70468168917</c:v>
                </c:pt>
                <c:pt idx="1">
                  <c:v>21766.70468168917</c:v>
                </c:pt>
                <c:pt idx="2">
                  <c:v>21766.70468168917</c:v>
                </c:pt>
                <c:pt idx="3">
                  <c:v>21766.70468168917</c:v>
                </c:pt>
                <c:pt idx="4">
                  <c:v>21766.70468168917</c:v>
                </c:pt>
                <c:pt idx="5">
                  <c:v>21766.70468168917</c:v>
                </c:pt>
                <c:pt idx="6">
                  <c:v>21766.70468168917</c:v>
                </c:pt>
                <c:pt idx="7">
                  <c:v>21766.70468168917</c:v>
                </c:pt>
                <c:pt idx="8">
                  <c:v>21766.70468168917</c:v>
                </c:pt>
                <c:pt idx="9">
                  <c:v>21766.70468168917</c:v>
                </c:pt>
                <c:pt idx="10">
                  <c:v>21766.70468168917</c:v>
                </c:pt>
                <c:pt idx="11">
                  <c:v>21766.70468168917</c:v>
                </c:pt>
                <c:pt idx="12">
                  <c:v>21766.70468168917</c:v>
                </c:pt>
                <c:pt idx="13">
                  <c:v>21766.70468168917</c:v>
                </c:pt>
                <c:pt idx="14">
                  <c:v>21766.70468168917</c:v>
                </c:pt>
                <c:pt idx="15">
                  <c:v>21766.70468168917</c:v>
                </c:pt>
                <c:pt idx="16">
                  <c:v>21766.70468168917</c:v>
                </c:pt>
                <c:pt idx="17">
                  <c:v>21766.70468168917</c:v>
                </c:pt>
                <c:pt idx="18">
                  <c:v>21766.70468168917</c:v>
                </c:pt>
                <c:pt idx="19">
                  <c:v>21766.70468168917</c:v>
                </c:pt>
                <c:pt idx="20">
                  <c:v>21766.70468168917</c:v>
                </c:pt>
                <c:pt idx="21">
                  <c:v>21766.70468168917</c:v>
                </c:pt>
                <c:pt idx="22">
                  <c:v>21766.70468168917</c:v>
                </c:pt>
                <c:pt idx="23">
                  <c:v>21766.70468168917</c:v>
                </c:pt>
                <c:pt idx="24">
                  <c:v>21766.70468168917</c:v>
                </c:pt>
                <c:pt idx="25">
                  <c:v>21766.70468168917</c:v>
                </c:pt>
                <c:pt idx="26">
                  <c:v>21766.70468168917</c:v>
                </c:pt>
                <c:pt idx="27">
                  <c:v>21766.70468168917</c:v>
                </c:pt>
                <c:pt idx="28">
                  <c:v>21766.70468168917</c:v>
                </c:pt>
                <c:pt idx="29">
                  <c:v>21766.70468168917</c:v>
                </c:pt>
                <c:pt idx="30">
                  <c:v>21766.70468168917</c:v>
                </c:pt>
                <c:pt idx="31">
                  <c:v>21766.70468168917</c:v>
                </c:pt>
                <c:pt idx="32">
                  <c:v>21766.70468168917</c:v>
                </c:pt>
                <c:pt idx="33">
                  <c:v>21766.70468168917</c:v>
                </c:pt>
                <c:pt idx="34">
                  <c:v>21766.70468168917</c:v>
                </c:pt>
                <c:pt idx="35">
                  <c:v>21766.70468168917</c:v>
                </c:pt>
                <c:pt idx="36">
                  <c:v>21766.70468168917</c:v>
                </c:pt>
                <c:pt idx="37">
                  <c:v>21766.70468168917</c:v>
                </c:pt>
                <c:pt idx="38">
                  <c:v>21766.70468168917</c:v>
                </c:pt>
                <c:pt idx="39">
                  <c:v>21766.70468168917</c:v>
                </c:pt>
                <c:pt idx="40">
                  <c:v>21766.70468168917</c:v>
                </c:pt>
                <c:pt idx="41">
                  <c:v>21766.70468168917</c:v>
                </c:pt>
                <c:pt idx="42">
                  <c:v>21766.70468168917</c:v>
                </c:pt>
                <c:pt idx="43">
                  <c:v>21766.70468168917</c:v>
                </c:pt>
                <c:pt idx="44">
                  <c:v>21766.70468168917</c:v>
                </c:pt>
                <c:pt idx="45">
                  <c:v>21766.70468168917</c:v>
                </c:pt>
                <c:pt idx="46">
                  <c:v>21766.70468168917</c:v>
                </c:pt>
                <c:pt idx="47">
                  <c:v>21766.70468168917</c:v>
                </c:pt>
                <c:pt idx="48">
                  <c:v>21766.70468168917</c:v>
                </c:pt>
                <c:pt idx="49">
                  <c:v>21766.70468168917</c:v>
                </c:pt>
                <c:pt idx="50">
                  <c:v>21766.70468168917</c:v>
                </c:pt>
                <c:pt idx="51">
                  <c:v>21766.70468168917</c:v>
                </c:pt>
                <c:pt idx="52">
                  <c:v>21766.70468168917</c:v>
                </c:pt>
                <c:pt idx="53">
                  <c:v>21766.70468168917</c:v>
                </c:pt>
                <c:pt idx="54">
                  <c:v>21766.70468168917</c:v>
                </c:pt>
                <c:pt idx="55">
                  <c:v>21766.70468168917</c:v>
                </c:pt>
                <c:pt idx="56">
                  <c:v>21766.70468168917</c:v>
                </c:pt>
                <c:pt idx="57">
                  <c:v>21766.70468168917</c:v>
                </c:pt>
                <c:pt idx="58">
                  <c:v>21766.70468168917</c:v>
                </c:pt>
                <c:pt idx="59">
                  <c:v>21766.70468168917</c:v>
                </c:pt>
                <c:pt idx="60">
                  <c:v>21766.70468168917</c:v>
                </c:pt>
                <c:pt idx="61">
                  <c:v>21766.70468168917</c:v>
                </c:pt>
                <c:pt idx="62">
                  <c:v>21766.70468168917</c:v>
                </c:pt>
                <c:pt idx="63">
                  <c:v>21766.70468168917</c:v>
                </c:pt>
                <c:pt idx="64">
                  <c:v>21766.70468168917</c:v>
                </c:pt>
                <c:pt idx="65">
                  <c:v>21766.70468168917</c:v>
                </c:pt>
                <c:pt idx="66">
                  <c:v>21766.70468168917</c:v>
                </c:pt>
                <c:pt idx="67">
                  <c:v>21766.70468168917</c:v>
                </c:pt>
                <c:pt idx="68">
                  <c:v>21766.70468168917</c:v>
                </c:pt>
                <c:pt idx="69">
                  <c:v>21766.70468168917</c:v>
                </c:pt>
                <c:pt idx="70">
                  <c:v>21766.70468168917</c:v>
                </c:pt>
                <c:pt idx="71">
                  <c:v>21766.70468168917</c:v>
                </c:pt>
                <c:pt idx="72">
                  <c:v>21766.70468168917</c:v>
                </c:pt>
                <c:pt idx="73">
                  <c:v>21766.70468168917</c:v>
                </c:pt>
                <c:pt idx="74">
                  <c:v>21766.70468168917</c:v>
                </c:pt>
                <c:pt idx="75">
                  <c:v>21766.70468168917</c:v>
                </c:pt>
                <c:pt idx="76">
                  <c:v>21766.70468168917</c:v>
                </c:pt>
                <c:pt idx="77">
                  <c:v>21766.70468168917</c:v>
                </c:pt>
                <c:pt idx="78">
                  <c:v>21766.70468168917</c:v>
                </c:pt>
                <c:pt idx="79">
                  <c:v>21766.70468168917</c:v>
                </c:pt>
                <c:pt idx="80">
                  <c:v>21766.70468168917</c:v>
                </c:pt>
                <c:pt idx="81">
                  <c:v>21766.70468168917</c:v>
                </c:pt>
                <c:pt idx="82">
                  <c:v>21766.70468168917</c:v>
                </c:pt>
                <c:pt idx="83">
                  <c:v>21766.70468168917</c:v>
                </c:pt>
                <c:pt idx="84">
                  <c:v>21766.70468168917</c:v>
                </c:pt>
                <c:pt idx="85">
                  <c:v>21766.70468168917</c:v>
                </c:pt>
                <c:pt idx="86">
                  <c:v>21766.70468168917</c:v>
                </c:pt>
                <c:pt idx="87">
                  <c:v>21766.70468168917</c:v>
                </c:pt>
                <c:pt idx="88">
                  <c:v>21766.70468168917</c:v>
                </c:pt>
                <c:pt idx="89">
                  <c:v>21766.70468168917</c:v>
                </c:pt>
                <c:pt idx="90">
                  <c:v>21766.70468168918</c:v>
                </c:pt>
                <c:pt idx="91">
                  <c:v>21766.70468168918</c:v>
                </c:pt>
                <c:pt idx="92">
                  <c:v>21766.70468168918</c:v>
                </c:pt>
                <c:pt idx="93">
                  <c:v>21766.70468168918</c:v>
                </c:pt>
                <c:pt idx="94">
                  <c:v>21766.70468168918</c:v>
                </c:pt>
                <c:pt idx="95">
                  <c:v>21766.70468168918</c:v>
                </c:pt>
                <c:pt idx="96">
                  <c:v>21766.70468168918</c:v>
                </c:pt>
                <c:pt idx="97">
                  <c:v>21766.70468168918</c:v>
                </c:pt>
                <c:pt idx="98">
                  <c:v>21766.70468168918</c:v>
                </c:pt>
                <c:pt idx="99">
                  <c:v>21766.70468168918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45704"/>
        <c:axId val="213184226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37950.59947683822</c:v>
                </c:pt>
                <c:pt idx="13">
                  <c:v>38644.2074210777</c:v>
                </c:pt>
                <c:pt idx="14">
                  <c:v>39337.81536531717</c:v>
                </c:pt>
                <c:pt idx="15">
                  <c:v>40031.42330955666</c:v>
                </c:pt>
                <c:pt idx="16">
                  <c:v>40725.03125379613</c:v>
                </c:pt>
                <c:pt idx="17">
                  <c:v>41418.63919803561</c:v>
                </c:pt>
                <c:pt idx="18">
                  <c:v>42112.2471422751</c:v>
                </c:pt>
                <c:pt idx="19">
                  <c:v>42805.85508651457</c:v>
                </c:pt>
                <c:pt idx="20">
                  <c:v>43499.46303075405</c:v>
                </c:pt>
                <c:pt idx="21">
                  <c:v>44193.07097499352</c:v>
                </c:pt>
                <c:pt idx="22">
                  <c:v>44886.678919233</c:v>
                </c:pt>
                <c:pt idx="23">
                  <c:v>45580.28686347248</c:v>
                </c:pt>
                <c:pt idx="24">
                  <c:v>46273.89480771196</c:v>
                </c:pt>
                <c:pt idx="25">
                  <c:v>46967.50275195144</c:v>
                </c:pt>
                <c:pt idx="26">
                  <c:v>47661.11069619092</c:v>
                </c:pt>
                <c:pt idx="27">
                  <c:v>48354.7186404304</c:v>
                </c:pt>
                <c:pt idx="28">
                  <c:v>49048.32658466988</c:v>
                </c:pt>
                <c:pt idx="29">
                  <c:v>49741.93452890935</c:v>
                </c:pt>
                <c:pt idx="30">
                  <c:v>50435.54247314883</c:v>
                </c:pt>
                <c:pt idx="31">
                  <c:v>51129.15041738831</c:v>
                </c:pt>
                <c:pt idx="32">
                  <c:v>51822.75836162779</c:v>
                </c:pt>
                <c:pt idx="33">
                  <c:v>52516.36630586727</c:v>
                </c:pt>
                <c:pt idx="34">
                  <c:v>53209.97425010675</c:v>
                </c:pt>
                <c:pt idx="35">
                  <c:v>53903.58219434622</c:v>
                </c:pt>
                <c:pt idx="36">
                  <c:v>54597.19013858571</c:v>
                </c:pt>
                <c:pt idx="37">
                  <c:v>55290.79808282518</c:v>
                </c:pt>
                <c:pt idx="38">
                  <c:v>55984.40602706466</c:v>
                </c:pt>
                <c:pt idx="39">
                  <c:v>56678.01397130414</c:v>
                </c:pt>
                <c:pt idx="40">
                  <c:v>57371.62191554362</c:v>
                </c:pt>
                <c:pt idx="41">
                  <c:v>58065.2298597831</c:v>
                </c:pt>
                <c:pt idx="42">
                  <c:v>58758.83780402257</c:v>
                </c:pt>
                <c:pt idx="43">
                  <c:v>59452.44574826206</c:v>
                </c:pt>
                <c:pt idx="44">
                  <c:v>60146.05369250153</c:v>
                </c:pt>
                <c:pt idx="45">
                  <c:v>60839.66163674101</c:v>
                </c:pt>
                <c:pt idx="46">
                  <c:v>61533.26958098049</c:v>
                </c:pt>
                <c:pt idx="47">
                  <c:v>62226.87752521997</c:v>
                </c:pt>
                <c:pt idx="48">
                  <c:v>62920.48546945945</c:v>
                </c:pt>
                <c:pt idx="49">
                  <c:v>63614.09341369892</c:v>
                </c:pt>
                <c:pt idx="50">
                  <c:v>65243.56160990771</c:v>
                </c:pt>
                <c:pt idx="51">
                  <c:v>67808.8900580858</c:v>
                </c:pt>
                <c:pt idx="52">
                  <c:v>70374.21850626389</c:v>
                </c:pt>
                <c:pt idx="53">
                  <c:v>72939.546954442</c:v>
                </c:pt>
                <c:pt idx="54">
                  <c:v>75504.87540262007</c:v>
                </c:pt>
                <c:pt idx="55">
                  <c:v>78070.20385079817</c:v>
                </c:pt>
                <c:pt idx="56">
                  <c:v>80635.53229897626</c:v>
                </c:pt>
                <c:pt idx="57">
                  <c:v>83200.86074715436</c:v>
                </c:pt>
                <c:pt idx="58">
                  <c:v>85766.18919533245</c:v>
                </c:pt>
                <c:pt idx="59">
                  <c:v>88331.51764351054</c:v>
                </c:pt>
                <c:pt idx="60">
                  <c:v>90896.84609168864</c:v>
                </c:pt>
                <c:pt idx="61">
                  <c:v>93462.17453986673</c:v>
                </c:pt>
                <c:pt idx="62">
                  <c:v>96027.50298804481</c:v>
                </c:pt>
                <c:pt idx="63">
                  <c:v>98592.83143622291</c:v>
                </c:pt>
                <c:pt idx="64">
                  <c:v>101158.159884401</c:v>
                </c:pt>
                <c:pt idx="65">
                  <c:v>103723.4883325791</c:v>
                </c:pt>
                <c:pt idx="66">
                  <c:v>106288.8167807572</c:v>
                </c:pt>
                <c:pt idx="67">
                  <c:v>108854.1452289353</c:v>
                </c:pt>
                <c:pt idx="68">
                  <c:v>111419.4736771134</c:v>
                </c:pt>
                <c:pt idx="69">
                  <c:v>113984.8021252915</c:v>
                </c:pt>
                <c:pt idx="70">
                  <c:v>120473.7874375405</c:v>
                </c:pt>
                <c:pt idx="71">
                  <c:v>130886.4296138604</c:v>
                </c:pt>
                <c:pt idx="72">
                  <c:v>141299.0717901803</c:v>
                </c:pt>
                <c:pt idx="73">
                  <c:v>151711.7139665002</c:v>
                </c:pt>
                <c:pt idx="74">
                  <c:v>162124.3561428201</c:v>
                </c:pt>
                <c:pt idx="75">
                  <c:v>172536.99831914</c:v>
                </c:pt>
                <c:pt idx="76">
                  <c:v>182949.6404954599</c:v>
                </c:pt>
                <c:pt idx="77">
                  <c:v>193362.2826717798</c:v>
                </c:pt>
                <c:pt idx="78">
                  <c:v>203774.9248480997</c:v>
                </c:pt>
                <c:pt idx="79">
                  <c:v>214187.5670244196</c:v>
                </c:pt>
                <c:pt idx="80">
                  <c:v>224600.2092007395</c:v>
                </c:pt>
                <c:pt idx="81">
                  <c:v>235012.8513770594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45704"/>
        <c:axId val="2131842264"/>
      </c:scatterChart>
      <c:catAx>
        <c:axId val="21318457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18422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18422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18457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799.9686660854073</c:v>
                </c:pt>
                <c:pt idx="1">
                  <c:v>799.9686660854073</c:v>
                </c:pt>
                <c:pt idx="2">
                  <c:v>799.9686660854073</c:v>
                </c:pt>
                <c:pt idx="3">
                  <c:v>799.9686660854073</c:v>
                </c:pt>
                <c:pt idx="4">
                  <c:v>799.9686660854073</c:v>
                </c:pt>
                <c:pt idx="5">
                  <c:v>799.9686660854073</c:v>
                </c:pt>
                <c:pt idx="6">
                  <c:v>799.9686660854073</c:v>
                </c:pt>
                <c:pt idx="7">
                  <c:v>799.9686660854073</c:v>
                </c:pt>
                <c:pt idx="8">
                  <c:v>799.9686660854073</c:v>
                </c:pt>
                <c:pt idx="9">
                  <c:v>799.9686660854073</c:v>
                </c:pt>
                <c:pt idx="10">
                  <c:v>799.9686660854073</c:v>
                </c:pt>
                <c:pt idx="11">
                  <c:v>799.9686660854073</c:v>
                </c:pt>
                <c:pt idx="12">
                  <c:v>799.9686660854073</c:v>
                </c:pt>
                <c:pt idx="13">
                  <c:v>799.9686660854073</c:v>
                </c:pt>
                <c:pt idx="14">
                  <c:v>799.9686660854073</c:v>
                </c:pt>
                <c:pt idx="15">
                  <c:v>799.9686660854073</c:v>
                </c:pt>
                <c:pt idx="16">
                  <c:v>799.9686660854073</c:v>
                </c:pt>
                <c:pt idx="17">
                  <c:v>799.9686660854073</c:v>
                </c:pt>
                <c:pt idx="18">
                  <c:v>799.9686660854073</c:v>
                </c:pt>
                <c:pt idx="19">
                  <c:v>799.9686660854073</c:v>
                </c:pt>
                <c:pt idx="20">
                  <c:v>799.9686660854073</c:v>
                </c:pt>
                <c:pt idx="21">
                  <c:v>799.9686660854073</c:v>
                </c:pt>
                <c:pt idx="22">
                  <c:v>799.9686660854073</c:v>
                </c:pt>
                <c:pt idx="23">
                  <c:v>799.9686660854073</c:v>
                </c:pt>
                <c:pt idx="24">
                  <c:v>799.9686660854073</c:v>
                </c:pt>
                <c:pt idx="25">
                  <c:v>799.9686660854073</c:v>
                </c:pt>
                <c:pt idx="26">
                  <c:v>837.2478045119101</c:v>
                </c:pt>
                <c:pt idx="27">
                  <c:v>874.5269429384128</c:v>
                </c:pt>
                <c:pt idx="28">
                  <c:v>911.8060813649156</c:v>
                </c:pt>
                <c:pt idx="29">
                  <c:v>949.0852197914184</c:v>
                </c:pt>
                <c:pt idx="30">
                  <c:v>986.3643582179211</c:v>
                </c:pt>
                <c:pt idx="31">
                  <c:v>1023.643496644424</c:v>
                </c:pt>
                <c:pt idx="32">
                  <c:v>1060.922635070927</c:v>
                </c:pt>
                <c:pt idx="33">
                  <c:v>1098.201773497429</c:v>
                </c:pt>
                <c:pt idx="34">
                  <c:v>1135.480911923932</c:v>
                </c:pt>
                <c:pt idx="35">
                  <c:v>1172.760050350435</c:v>
                </c:pt>
                <c:pt idx="36">
                  <c:v>1210.039188776938</c:v>
                </c:pt>
                <c:pt idx="37">
                  <c:v>1247.318327203441</c:v>
                </c:pt>
                <c:pt idx="38">
                  <c:v>1284.597465629943</c:v>
                </c:pt>
                <c:pt idx="39">
                  <c:v>1321.876604056446</c:v>
                </c:pt>
                <c:pt idx="40">
                  <c:v>1359.155742482949</c:v>
                </c:pt>
                <c:pt idx="41">
                  <c:v>1396.434880909452</c:v>
                </c:pt>
                <c:pt idx="42">
                  <c:v>1433.714019335954</c:v>
                </c:pt>
                <c:pt idx="43">
                  <c:v>1470.993157762457</c:v>
                </c:pt>
                <c:pt idx="44">
                  <c:v>1508.27229618896</c:v>
                </c:pt>
                <c:pt idx="45">
                  <c:v>1545.551434615463</c:v>
                </c:pt>
                <c:pt idx="46">
                  <c:v>1582.830573041965</c:v>
                </c:pt>
                <c:pt idx="47">
                  <c:v>1620.109711468468</c:v>
                </c:pt>
                <c:pt idx="48">
                  <c:v>1657.388849894971</c:v>
                </c:pt>
                <c:pt idx="49">
                  <c:v>1694.667988321474</c:v>
                </c:pt>
                <c:pt idx="50">
                  <c:v>1731.947126747976</c:v>
                </c:pt>
                <c:pt idx="51">
                  <c:v>1769.22626517448</c:v>
                </c:pt>
                <c:pt idx="52">
                  <c:v>1806.505403600982</c:v>
                </c:pt>
                <c:pt idx="53">
                  <c:v>1843.784542027485</c:v>
                </c:pt>
                <c:pt idx="54">
                  <c:v>1881.063680453988</c:v>
                </c:pt>
                <c:pt idx="55">
                  <c:v>1918.34281888049</c:v>
                </c:pt>
                <c:pt idx="56">
                  <c:v>1955.621957306993</c:v>
                </c:pt>
                <c:pt idx="57">
                  <c:v>1992.901095733496</c:v>
                </c:pt>
                <c:pt idx="58">
                  <c:v>2030.180234159999</c:v>
                </c:pt>
                <c:pt idx="59">
                  <c:v>2067.4593725865</c:v>
                </c:pt>
                <c:pt idx="60">
                  <c:v>2104.738511013004</c:v>
                </c:pt>
                <c:pt idx="61">
                  <c:v>2142.017649439507</c:v>
                </c:pt>
                <c:pt idx="62">
                  <c:v>2179.29678786601</c:v>
                </c:pt>
                <c:pt idx="63">
                  <c:v>2193.640694229407</c:v>
                </c:pt>
                <c:pt idx="64">
                  <c:v>2185.049368529699</c:v>
                </c:pt>
                <c:pt idx="65">
                  <c:v>2176.458042829991</c:v>
                </c:pt>
                <c:pt idx="66">
                  <c:v>2167.866717130283</c:v>
                </c:pt>
                <c:pt idx="67">
                  <c:v>2159.275391430574</c:v>
                </c:pt>
                <c:pt idx="68">
                  <c:v>2150.684065730867</c:v>
                </c:pt>
                <c:pt idx="69">
                  <c:v>2142.092740031158</c:v>
                </c:pt>
                <c:pt idx="70">
                  <c:v>2133.50141433145</c:v>
                </c:pt>
                <c:pt idx="71">
                  <c:v>2124.910088631742</c:v>
                </c:pt>
                <c:pt idx="72">
                  <c:v>2116.318762932034</c:v>
                </c:pt>
                <c:pt idx="73">
                  <c:v>2107.727437232326</c:v>
                </c:pt>
                <c:pt idx="74">
                  <c:v>2099.136111532618</c:v>
                </c:pt>
                <c:pt idx="75">
                  <c:v>2090.54478583291</c:v>
                </c:pt>
                <c:pt idx="76">
                  <c:v>2081.953460133202</c:v>
                </c:pt>
                <c:pt idx="77">
                  <c:v>2073.362134433494</c:v>
                </c:pt>
                <c:pt idx="78">
                  <c:v>2064.770808733786</c:v>
                </c:pt>
                <c:pt idx="79">
                  <c:v>2056.179483034078</c:v>
                </c:pt>
                <c:pt idx="80">
                  <c:v>2047.58815733437</c:v>
                </c:pt>
                <c:pt idx="81">
                  <c:v>2038.996831634662</c:v>
                </c:pt>
                <c:pt idx="82">
                  <c:v>2030.405505934954</c:v>
                </c:pt>
                <c:pt idx="83">
                  <c:v>2001.826454314218</c:v>
                </c:pt>
                <c:pt idx="84">
                  <c:v>1953.259676772454</c:v>
                </c:pt>
                <c:pt idx="85">
                  <c:v>1904.692899230689</c:v>
                </c:pt>
                <c:pt idx="86">
                  <c:v>1856.126121688925</c:v>
                </c:pt>
                <c:pt idx="87">
                  <c:v>1807.55934414716</c:v>
                </c:pt>
                <c:pt idx="88">
                  <c:v>1758.992566605395</c:v>
                </c:pt>
                <c:pt idx="89">
                  <c:v>1710.425789063631</c:v>
                </c:pt>
                <c:pt idx="90">
                  <c:v>1661.859011521867</c:v>
                </c:pt>
                <c:pt idx="91">
                  <c:v>1613.292233980102</c:v>
                </c:pt>
                <c:pt idx="92">
                  <c:v>1564.725456438338</c:v>
                </c:pt>
                <c:pt idx="93">
                  <c:v>1516.158678896573</c:v>
                </c:pt>
                <c:pt idx="94">
                  <c:v>1467.591901354809</c:v>
                </c:pt>
                <c:pt idx="95">
                  <c:v>1419.025123813044</c:v>
                </c:pt>
                <c:pt idx="96">
                  <c:v>1419.025123813044</c:v>
                </c:pt>
                <c:pt idx="97">
                  <c:v>1419.025123813044</c:v>
                </c:pt>
                <c:pt idx="98">
                  <c:v>1419.025123813044</c:v>
                </c:pt>
                <c:pt idx="99">
                  <c:v>1419.025123813044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49.95872967171894</c:v>
                </c:pt>
                <c:pt idx="27">
                  <c:v>99.91745934343788</c:v>
                </c:pt>
                <c:pt idx="28">
                  <c:v>149.8761890151568</c:v>
                </c:pt>
                <c:pt idx="29">
                  <c:v>199.8349186868758</c:v>
                </c:pt>
                <c:pt idx="30">
                  <c:v>249.7936483585947</c:v>
                </c:pt>
                <c:pt idx="31">
                  <c:v>299.7523780303136</c:v>
                </c:pt>
                <c:pt idx="32">
                  <c:v>349.7111077020326</c:v>
                </c:pt>
                <c:pt idx="33">
                  <c:v>399.6698373737515</c:v>
                </c:pt>
                <c:pt idx="34">
                  <c:v>449.6285670454704</c:v>
                </c:pt>
                <c:pt idx="35">
                  <c:v>499.5872967171894</c:v>
                </c:pt>
                <c:pt idx="36">
                  <c:v>549.5460263889083</c:v>
                </c:pt>
                <c:pt idx="37">
                  <c:v>599.504756060627</c:v>
                </c:pt>
                <c:pt idx="38">
                  <c:v>649.4634857323461</c:v>
                </c:pt>
                <c:pt idx="39">
                  <c:v>699.4222154040651</c:v>
                </c:pt>
                <c:pt idx="40">
                  <c:v>749.3809450757841</c:v>
                </c:pt>
                <c:pt idx="41">
                  <c:v>799.3396747475031</c:v>
                </c:pt>
                <c:pt idx="42">
                  <c:v>849.298404419222</c:v>
                </c:pt>
                <c:pt idx="43">
                  <c:v>899.2571340909408</c:v>
                </c:pt>
                <c:pt idx="44">
                  <c:v>949.2158637626598</c:v>
                </c:pt>
                <c:pt idx="45">
                  <c:v>999.1745934343788</c:v>
                </c:pt>
                <c:pt idx="46">
                  <c:v>1049.133323106098</c:v>
                </c:pt>
                <c:pt idx="47">
                  <c:v>1099.092052777817</c:v>
                </c:pt>
                <c:pt idx="48">
                  <c:v>1149.050782449536</c:v>
                </c:pt>
                <c:pt idx="49">
                  <c:v>1199.009512121254</c:v>
                </c:pt>
                <c:pt idx="50">
                  <c:v>1248.968241792973</c:v>
                </c:pt>
                <c:pt idx="51">
                  <c:v>1298.926971464692</c:v>
                </c:pt>
                <c:pt idx="52">
                  <c:v>1348.885701136411</c:v>
                </c:pt>
                <c:pt idx="53">
                  <c:v>1398.84443080813</c:v>
                </c:pt>
                <c:pt idx="54">
                  <c:v>1448.803160479849</c:v>
                </c:pt>
                <c:pt idx="55">
                  <c:v>1498.761890151568</c:v>
                </c:pt>
                <c:pt idx="56">
                  <c:v>1548.720619823287</c:v>
                </c:pt>
                <c:pt idx="57">
                  <c:v>1598.679349495006</c:v>
                </c:pt>
                <c:pt idx="58">
                  <c:v>1648.638079166725</c:v>
                </c:pt>
                <c:pt idx="59">
                  <c:v>1698.596808838444</c:v>
                </c:pt>
                <c:pt idx="60">
                  <c:v>1748.555538510163</c:v>
                </c:pt>
                <c:pt idx="61">
                  <c:v>1798.514268181882</c:v>
                </c:pt>
                <c:pt idx="62">
                  <c:v>1848.472997853601</c:v>
                </c:pt>
                <c:pt idx="63">
                  <c:v>2540.849613580425</c:v>
                </c:pt>
                <c:pt idx="64">
                  <c:v>3875.644115362356</c:v>
                </c:pt>
                <c:pt idx="65">
                  <c:v>5210.438617144286</c:v>
                </c:pt>
                <c:pt idx="66">
                  <c:v>6545.233118926217</c:v>
                </c:pt>
                <c:pt idx="67">
                  <c:v>7880.027620708147</c:v>
                </c:pt>
                <c:pt idx="68">
                  <c:v>9214.822122490079</c:v>
                </c:pt>
                <c:pt idx="69">
                  <c:v>10549.61662427201</c:v>
                </c:pt>
                <c:pt idx="70">
                  <c:v>11884.41112605394</c:v>
                </c:pt>
                <c:pt idx="71">
                  <c:v>13219.20562783587</c:v>
                </c:pt>
                <c:pt idx="72">
                  <c:v>14554.0001296178</c:v>
                </c:pt>
                <c:pt idx="73">
                  <c:v>15888.79463139973</c:v>
                </c:pt>
                <c:pt idx="74">
                  <c:v>17223.58913318166</c:v>
                </c:pt>
                <c:pt idx="75">
                  <c:v>18558.38363496359</c:v>
                </c:pt>
                <c:pt idx="76">
                  <c:v>19893.17813674552</c:v>
                </c:pt>
                <c:pt idx="77">
                  <c:v>21227.97263852745</c:v>
                </c:pt>
                <c:pt idx="78">
                  <c:v>22562.76714030938</c:v>
                </c:pt>
                <c:pt idx="79">
                  <c:v>23897.56164209131</c:v>
                </c:pt>
                <c:pt idx="80">
                  <c:v>25232.35614387324</c:v>
                </c:pt>
                <c:pt idx="81">
                  <c:v>26567.15064565517</c:v>
                </c:pt>
                <c:pt idx="82">
                  <c:v>27901.94514743711</c:v>
                </c:pt>
                <c:pt idx="83">
                  <c:v>27879.44759643111</c:v>
                </c:pt>
                <c:pt idx="84">
                  <c:v>26499.65799263719</c:v>
                </c:pt>
                <c:pt idx="85">
                  <c:v>25119.86838884326</c:v>
                </c:pt>
                <c:pt idx="86">
                  <c:v>23740.07878504934</c:v>
                </c:pt>
                <c:pt idx="87">
                  <c:v>22360.28918125541</c:v>
                </c:pt>
                <c:pt idx="88">
                  <c:v>20980.49957746149</c:v>
                </c:pt>
                <c:pt idx="89">
                  <c:v>19600.70997366756</c:v>
                </c:pt>
                <c:pt idx="90">
                  <c:v>18220.92036987364</c:v>
                </c:pt>
                <c:pt idx="91">
                  <c:v>16841.13076607971</c:v>
                </c:pt>
                <c:pt idx="92">
                  <c:v>15461.34116228579</c:v>
                </c:pt>
                <c:pt idx="93">
                  <c:v>14081.55155849186</c:v>
                </c:pt>
                <c:pt idx="94">
                  <c:v>12701.76195469794</c:v>
                </c:pt>
                <c:pt idx="95">
                  <c:v>11321.97235090402</c:v>
                </c:pt>
                <c:pt idx="96">
                  <c:v>11321.97235090401</c:v>
                </c:pt>
                <c:pt idx="97">
                  <c:v>11321.97235090401</c:v>
                </c:pt>
                <c:pt idx="98">
                  <c:v>11321.97235090401</c:v>
                </c:pt>
                <c:pt idx="99">
                  <c:v>11321.97235090401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96.86953549437474</c:v>
                </c:pt>
                <c:pt idx="1">
                  <c:v>96.86953549437474</c:v>
                </c:pt>
                <c:pt idx="2">
                  <c:v>96.86953549437474</c:v>
                </c:pt>
                <c:pt idx="3">
                  <c:v>96.86953549437474</c:v>
                </c:pt>
                <c:pt idx="4">
                  <c:v>96.86953549437474</c:v>
                </c:pt>
                <c:pt idx="5">
                  <c:v>96.86953549437474</c:v>
                </c:pt>
                <c:pt idx="6">
                  <c:v>96.86953549437474</c:v>
                </c:pt>
                <c:pt idx="7">
                  <c:v>96.86953549437474</c:v>
                </c:pt>
                <c:pt idx="8">
                  <c:v>96.86953549437474</c:v>
                </c:pt>
                <c:pt idx="9">
                  <c:v>96.86953549437474</c:v>
                </c:pt>
                <c:pt idx="10">
                  <c:v>96.86953549437474</c:v>
                </c:pt>
                <c:pt idx="11">
                  <c:v>96.86953549437474</c:v>
                </c:pt>
                <c:pt idx="12">
                  <c:v>96.86953549437474</c:v>
                </c:pt>
                <c:pt idx="13">
                  <c:v>96.86953549437474</c:v>
                </c:pt>
                <c:pt idx="14">
                  <c:v>96.86953549437474</c:v>
                </c:pt>
                <c:pt idx="15">
                  <c:v>96.86953549437474</c:v>
                </c:pt>
                <c:pt idx="16">
                  <c:v>96.86953549437474</c:v>
                </c:pt>
                <c:pt idx="17">
                  <c:v>96.86953549437474</c:v>
                </c:pt>
                <c:pt idx="18">
                  <c:v>96.86953549437474</c:v>
                </c:pt>
                <c:pt idx="19">
                  <c:v>96.86953549437474</c:v>
                </c:pt>
                <c:pt idx="20">
                  <c:v>96.86953549437474</c:v>
                </c:pt>
                <c:pt idx="21">
                  <c:v>96.86953549437474</c:v>
                </c:pt>
                <c:pt idx="22">
                  <c:v>96.86953549437474</c:v>
                </c:pt>
                <c:pt idx="23">
                  <c:v>96.86953549437474</c:v>
                </c:pt>
                <c:pt idx="24">
                  <c:v>96.86953549437474</c:v>
                </c:pt>
                <c:pt idx="25">
                  <c:v>96.86953549437474</c:v>
                </c:pt>
                <c:pt idx="26">
                  <c:v>106.6498313682426</c:v>
                </c:pt>
                <c:pt idx="27">
                  <c:v>116.4301272421104</c:v>
                </c:pt>
                <c:pt idx="28">
                  <c:v>126.2104231159782</c:v>
                </c:pt>
                <c:pt idx="29">
                  <c:v>135.990718989846</c:v>
                </c:pt>
                <c:pt idx="30">
                  <c:v>145.7710148637139</c:v>
                </c:pt>
                <c:pt idx="31">
                  <c:v>155.5513107375817</c:v>
                </c:pt>
                <c:pt idx="32">
                  <c:v>165.3316066114495</c:v>
                </c:pt>
                <c:pt idx="33">
                  <c:v>175.1119024853174</c:v>
                </c:pt>
                <c:pt idx="34">
                  <c:v>184.8921983591851</c:v>
                </c:pt>
                <c:pt idx="35">
                  <c:v>194.672494233053</c:v>
                </c:pt>
                <c:pt idx="36">
                  <c:v>204.4527901069208</c:v>
                </c:pt>
                <c:pt idx="37">
                  <c:v>214.2330859807887</c:v>
                </c:pt>
                <c:pt idx="38">
                  <c:v>224.0133818546565</c:v>
                </c:pt>
                <c:pt idx="39">
                  <c:v>233.7936777285243</c:v>
                </c:pt>
                <c:pt idx="40">
                  <c:v>243.5739736023921</c:v>
                </c:pt>
                <c:pt idx="41">
                  <c:v>253.35426947626</c:v>
                </c:pt>
                <c:pt idx="42">
                  <c:v>263.1345653501278</c:v>
                </c:pt>
                <c:pt idx="43">
                  <c:v>272.9148612239956</c:v>
                </c:pt>
                <c:pt idx="44">
                  <c:v>282.6951570978634</c:v>
                </c:pt>
                <c:pt idx="45">
                  <c:v>292.4754529717313</c:v>
                </c:pt>
                <c:pt idx="46">
                  <c:v>302.2557488455991</c:v>
                </c:pt>
                <c:pt idx="47">
                  <c:v>312.036044719467</c:v>
                </c:pt>
                <c:pt idx="48">
                  <c:v>321.8163405933347</c:v>
                </c:pt>
                <c:pt idx="49">
                  <c:v>331.5966364672026</c:v>
                </c:pt>
                <c:pt idx="50">
                  <c:v>341.3769323410704</c:v>
                </c:pt>
                <c:pt idx="51">
                  <c:v>351.1572282149382</c:v>
                </c:pt>
                <c:pt idx="52">
                  <c:v>360.9375240888061</c:v>
                </c:pt>
                <c:pt idx="53">
                  <c:v>370.7178199626739</c:v>
                </c:pt>
                <c:pt idx="54">
                  <c:v>380.4981158365417</c:v>
                </c:pt>
                <c:pt idx="55">
                  <c:v>390.2784117104096</c:v>
                </c:pt>
                <c:pt idx="56">
                  <c:v>400.0587075842774</c:v>
                </c:pt>
                <c:pt idx="57">
                  <c:v>409.8390034581452</c:v>
                </c:pt>
                <c:pt idx="58">
                  <c:v>419.619299332013</c:v>
                </c:pt>
                <c:pt idx="59">
                  <c:v>429.3995952058809</c:v>
                </c:pt>
                <c:pt idx="60">
                  <c:v>439.1798910797486</c:v>
                </c:pt>
                <c:pt idx="61">
                  <c:v>448.9601869536165</c:v>
                </c:pt>
                <c:pt idx="62">
                  <c:v>458.7404828274843</c:v>
                </c:pt>
                <c:pt idx="63">
                  <c:v>485.6957811403222</c:v>
                </c:pt>
                <c:pt idx="64">
                  <c:v>529.8260818921301</c:v>
                </c:pt>
                <c:pt idx="65">
                  <c:v>573.9563826439381</c:v>
                </c:pt>
                <c:pt idx="66">
                  <c:v>618.086683395746</c:v>
                </c:pt>
                <c:pt idx="67">
                  <c:v>662.216984147554</c:v>
                </c:pt>
                <c:pt idx="68">
                  <c:v>706.347284899362</c:v>
                </c:pt>
                <c:pt idx="69">
                  <c:v>750.4775856511698</c:v>
                </c:pt>
                <c:pt idx="70">
                  <c:v>794.6078864029778</c:v>
                </c:pt>
                <c:pt idx="71">
                  <c:v>838.7381871547857</c:v>
                </c:pt>
                <c:pt idx="72">
                  <c:v>882.8684879065936</c:v>
                </c:pt>
                <c:pt idx="73">
                  <c:v>926.9987886584015</c:v>
                </c:pt>
                <c:pt idx="74">
                  <c:v>971.1290894102095</c:v>
                </c:pt>
                <c:pt idx="75">
                  <c:v>1015.259390162017</c:v>
                </c:pt>
                <c:pt idx="76">
                  <c:v>1059.389690913825</c:v>
                </c:pt>
                <c:pt idx="77">
                  <c:v>1103.519991665633</c:v>
                </c:pt>
                <c:pt idx="78">
                  <c:v>1147.650292417441</c:v>
                </c:pt>
                <c:pt idx="79">
                  <c:v>1191.78059316925</c:v>
                </c:pt>
                <c:pt idx="80">
                  <c:v>1235.910893921057</c:v>
                </c:pt>
                <c:pt idx="81">
                  <c:v>1280.041194672865</c:v>
                </c:pt>
                <c:pt idx="82">
                  <c:v>1324.171495424673</c:v>
                </c:pt>
                <c:pt idx="83">
                  <c:v>1358.455380556989</c:v>
                </c:pt>
                <c:pt idx="84">
                  <c:v>1382.892850069812</c:v>
                </c:pt>
                <c:pt idx="85">
                  <c:v>1407.330319582635</c:v>
                </c:pt>
                <c:pt idx="86">
                  <c:v>1431.767789095459</c:v>
                </c:pt>
                <c:pt idx="87">
                  <c:v>1456.205258608282</c:v>
                </c:pt>
                <c:pt idx="88">
                  <c:v>1480.642728121105</c:v>
                </c:pt>
                <c:pt idx="89">
                  <c:v>1505.080197633928</c:v>
                </c:pt>
                <c:pt idx="90">
                  <c:v>1529.517667146752</c:v>
                </c:pt>
                <c:pt idx="91">
                  <c:v>1553.955136659575</c:v>
                </c:pt>
                <c:pt idx="92">
                  <c:v>1578.392606172398</c:v>
                </c:pt>
                <c:pt idx="93">
                  <c:v>1602.830075685222</c:v>
                </c:pt>
                <c:pt idx="94">
                  <c:v>1627.267545198045</c:v>
                </c:pt>
                <c:pt idx="95">
                  <c:v>1651.705014710868</c:v>
                </c:pt>
                <c:pt idx="96">
                  <c:v>1651.705014710868</c:v>
                </c:pt>
                <c:pt idx="97">
                  <c:v>1651.705014710868</c:v>
                </c:pt>
                <c:pt idx="98">
                  <c:v>1651.705014710868</c:v>
                </c:pt>
                <c:pt idx="99">
                  <c:v>1651.705014710868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1451.03883512953</c:v>
                </c:pt>
                <c:pt idx="1">
                  <c:v>1451.03883512953</c:v>
                </c:pt>
                <c:pt idx="2">
                  <c:v>1451.03883512953</c:v>
                </c:pt>
                <c:pt idx="3">
                  <c:v>1451.03883512953</c:v>
                </c:pt>
                <c:pt idx="4">
                  <c:v>1451.03883512953</c:v>
                </c:pt>
                <c:pt idx="5">
                  <c:v>1451.03883512953</c:v>
                </c:pt>
                <c:pt idx="6">
                  <c:v>1451.03883512953</c:v>
                </c:pt>
                <c:pt idx="7">
                  <c:v>1451.03883512953</c:v>
                </c:pt>
                <c:pt idx="8">
                  <c:v>1451.03883512953</c:v>
                </c:pt>
                <c:pt idx="9">
                  <c:v>1451.03883512953</c:v>
                </c:pt>
                <c:pt idx="10">
                  <c:v>1451.03883512953</c:v>
                </c:pt>
                <c:pt idx="11">
                  <c:v>1451.03883512953</c:v>
                </c:pt>
                <c:pt idx="12">
                  <c:v>1451.03883512953</c:v>
                </c:pt>
                <c:pt idx="13">
                  <c:v>1451.03883512953</c:v>
                </c:pt>
                <c:pt idx="14">
                  <c:v>1451.03883512953</c:v>
                </c:pt>
                <c:pt idx="15">
                  <c:v>1451.03883512953</c:v>
                </c:pt>
                <c:pt idx="16">
                  <c:v>1451.03883512953</c:v>
                </c:pt>
                <c:pt idx="17">
                  <c:v>1451.03883512953</c:v>
                </c:pt>
                <c:pt idx="18">
                  <c:v>1451.03883512953</c:v>
                </c:pt>
                <c:pt idx="19">
                  <c:v>1451.03883512953</c:v>
                </c:pt>
                <c:pt idx="20">
                  <c:v>1451.03883512953</c:v>
                </c:pt>
                <c:pt idx="21">
                  <c:v>1451.03883512953</c:v>
                </c:pt>
                <c:pt idx="22">
                  <c:v>1451.03883512953</c:v>
                </c:pt>
                <c:pt idx="23">
                  <c:v>1451.03883512953</c:v>
                </c:pt>
                <c:pt idx="24">
                  <c:v>1451.03883512953</c:v>
                </c:pt>
                <c:pt idx="25">
                  <c:v>1451.03883512953</c:v>
                </c:pt>
                <c:pt idx="26">
                  <c:v>1705.776763963381</c:v>
                </c:pt>
                <c:pt idx="27">
                  <c:v>1960.514692797232</c:v>
                </c:pt>
                <c:pt idx="28">
                  <c:v>2215.252621631083</c:v>
                </c:pt>
                <c:pt idx="29">
                  <c:v>2469.990550464933</c:v>
                </c:pt>
                <c:pt idx="30">
                  <c:v>2724.728479298784</c:v>
                </c:pt>
                <c:pt idx="31">
                  <c:v>2979.466408132635</c:v>
                </c:pt>
                <c:pt idx="32">
                  <c:v>3234.204336966486</c:v>
                </c:pt>
                <c:pt idx="33">
                  <c:v>3488.942265800337</c:v>
                </c:pt>
                <c:pt idx="34">
                  <c:v>3743.680194634188</c:v>
                </c:pt>
                <c:pt idx="35">
                  <c:v>3998.418123468038</c:v>
                </c:pt>
                <c:pt idx="36">
                  <c:v>4253.156052301888</c:v>
                </c:pt>
                <c:pt idx="37">
                  <c:v>4507.89398113574</c:v>
                </c:pt>
                <c:pt idx="38">
                  <c:v>4762.63190996959</c:v>
                </c:pt>
                <c:pt idx="39">
                  <c:v>5017.36983880344</c:v>
                </c:pt>
                <c:pt idx="40">
                  <c:v>5272.107767637292</c:v>
                </c:pt>
                <c:pt idx="41">
                  <c:v>5526.845696471143</c:v>
                </c:pt>
                <c:pt idx="42">
                  <c:v>5781.583625304994</c:v>
                </c:pt>
                <c:pt idx="43">
                  <c:v>6036.321554138845</c:v>
                </c:pt>
                <c:pt idx="44">
                  <c:v>6291.059482972695</c:v>
                </c:pt>
                <c:pt idx="45">
                  <c:v>6545.797411806547</c:v>
                </c:pt>
                <c:pt idx="46">
                  <c:v>6800.535340640397</c:v>
                </c:pt>
                <c:pt idx="47">
                  <c:v>7055.273269474248</c:v>
                </c:pt>
                <c:pt idx="48">
                  <c:v>7310.011198308099</c:v>
                </c:pt>
                <c:pt idx="49">
                  <c:v>7564.74912714195</c:v>
                </c:pt>
                <c:pt idx="50">
                  <c:v>7819.4870559758</c:v>
                </c:pt>
                <c:pt idx="51">
                  <c:v>8074.224984809651</c:v>
                </c:pt>
                <c:pt idx="52">
                  <c:v>8328.962913643501</c:v>
                </c:pt>
                <c:pt idx="53">
                  <c:v>8583.700842477352</c:v>
                </c:pt>
                <c:pt idx="54">
                  <c:v>8838.4387713112</c:v>
                </c:pt>
                <c:pt idx="55">
                  <c:v>9093.176700145055</c:v>
                </c:pt>
                <c:pt idx="56">
                  <c:v>9347.914628978904</c:v>
                </c:pt>
                <c:pt idx="57">
                  <c:v>9602.652557812754</c:v>
                </c:pt>
                <c:pt idx="58">
                  <c:v>9857.390486646605</c:v>
                </c:pt>
                <c:pt idx="59">
                  <c:v>10112.12841548046</c:v>
                </c:pt>
                <c:pt idx="60">
                  <c:v>10366.86634431431</c:v>
                </c:pt>
                <c:pt idx="61">
                  <c:v>10621.60427314816</c:v>
                </c:pt>
                <c:pt idx="62">
                  <c:v>10876.34220198201</c:v>
                </c:pt>
                <c:pt idx="63">
                  <c:v>11531.5265426773</c:v>
                </c:pt>
                <c:pt idx="64">
                  <c:v>12587.15729523403</c:v>
                </c:pt>
                <c:pt idx="65">
                  <c:v>13642.78804779077</c:v>
                </c:pt>
                <c:pt idx="66">
                  <c:v>14698.4188003475</c:v>
                </c:pt>
                <c:pt idx="67">
                  <c:v>15754.04955290423</c:v>
                </c:pt>
                <c:pt idx="68">
                  <c:v>16809.68030546096</c:v>
                </c:pt>
                <c:pt idx="69">
                  <c:v>17865.3110580177</c:v>
                </c:pt>
                <c:pt idx="70">
                  <c:v>18920.94181057443</c:v>
                </c:pt>
                <c:pt idx="71">
                  <c:v>19976.57256313116</c:v>
                </c:pt>
                <c:pt idx="72">
                  <c:v>21032.2033156879</c:v>
                </c:pt>
                <c:pt idx="73">
                  <c:v>22087.83406824463</c:v>
                </c:pt>
                <c:pt idx="74">
                  <c:v>23143.46482080136</c:v>
                </c:pt>
                <c:pt idx="75">
                  <c:v>24199.09557335809</c:v>
                </c:pt>
                <c:pt idx="76">
                  <c:v>25254.72632591482</c:v>
                </c:pt>
                <c:pt idx="77">
                  <c:v>26310.35707847156</c:v>
                </c:pt>
                <c:pt idx="78">
                  <c:v>27365.9878310283</c:v>
                </c:pt>
                <c:pt idx="79">
                  <c:v>28421.61858358502</c:v>
                </c:pt>
                <c:pt idx="80">
                  <c:v>29477.24933614175</c:v>
                </c:pt>
                <c:pt idx="81">
                  <c:v>30532.88008869849</c:v>
                </c:pt>
                <c:pt idx="82">
                  <c:v>31588.51084125522</c:v>
                </c:pt>
                <c:pt idx="83">
                  <c:v>32310.120515292</c:v>
                </c:pt>
                <c:pt idx="84">
                  <c:v>32697.70911080882</c:v>
                </c:pt>
                <c:pt idx="85">
                  <c:v>33085.29770632564</c:v>
                </c:pt>
                <c:pt idx="86">
                  <c:v>33472.88630184246</c:v>
                </c:pt>
                <c:pt idx="87">
                  <c:v>33860.47489735928</c:v>
                </c:pt>
                <c:pt idx="88">
                  <c:v>34248.06349287611</c:v>
                </c:pt>
                <c:pt idx="89">
                  <c:v>34635.65208839293</c:v>
                </c:pt>
                <c:pt idx="90">
                  <c:v>35023.24068390975</c:v>
                </c:pt>
                <c:pt idx="91">
                  <c:v>35410.82927942657</c:v>
                </c:pt>
                <c:pt idx="92">
                  <c:v>35798.4178749434</c:v>
                </c:pt>
                <c:pt idx="93">
                  <c:v>36186.00647046022</c:v>
                </c:pt>
                <c:pt idx="94">
                  <c:v>36573.59506597705</c:v>
                </c:pt>
                <c:pt idx="95">
                  <c:v>36961.18366149387</c:v>
                </c:pt>
                <c:pt idx="96">
                  <c:v>36961.18366149387</c:v>
                </c:pt>
                <c:pt idx="97">
                  <c:v>36961.18366149387</c:v>
                </c:pt>
                <c:pt idx="98">
                  <c:v>36961.18366149387</c:v>
                </c:pt>
                <c:pt idx="99">
                  <c:v>36961.18366149387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8383.779936303954</c:v>
                </c:pt>
                <c:pt idx="1">
                  <c:v>8383.779936303954</c:v>
                </c:pt>
                <c:pt idx="2">
                  <c:v>8383.779936303954</c:v>
                </c:pt>
                <c:pt idx="3">
                  <c:v>8383.779936303954</c:v>
                </c:pt>
                <c:pt idx="4">
                  <c:v>8383.779936303954</c:v>
                </c:pt>
                <c:pt idx="5">
                  <c:v>8383.779936303954</c:v>
                </c:pt>
                <c:pt idx="6">
                  <c:v>8383.779936303954</c:v>
                </c:pt>
                <c:pt idx="7">
                  <c:v>8383.779936303954</c:v>
                </c:pt>
                <c:pt idx="8">
                  <c:v>8383.779936303954</c:v>
                </c:pt>
                <c:pt idx="9">
                  <c:v>8383.779936303954</c:v>
                </c:pt>
                <c:pt idx="10">
                  <c:v>8383.779936303954</c:v>
                </c:pt>
                <c:pt idx="11">
                  <c:v>8383.779936303954</c:v>
                </c:pt>
                <c:pt idx="12">
                  <c:v>8383.779936303954</c:v>
                </c:pt>
                <c:pt idx="13">
                  <c:v>8383.779936303954</c:v>
                </c:pt>
                <c:pt idx="14">
                  <c:v>8383.779936303954</c:v>
                </c:pt>
                <c:pt idx="15">
                  <c:v>8383.779936303954</c:v>
                </c:pt>
                <c:pt idx="16">
                  <c:v>8383.779936303954</c:v>
                </c:pt>
                <c:pt idx="17">
                  <c:v>8383.779936303954</c:v>
                </c:pt>
                <c:pt idx="18">
                  <c:v>8383.779936303954</c:v>
                </c:pt>
                <c:pt idx="19">
                  <c:v>8383.779936303954</c:v>
                </c:pt>
                <c:pt idx="20">
                  <c:v>8383.779936303954</c:v>
                </c:pt>
                <c:pt idx="21">
                  <c:v>8383.779936303954</c:v>
                </c:pt>
                <c:pt idx="22">
                  <c:v>8383.779936303954</c:v>
                </c:pt>
                <c:pt idx="23">
                  <c:v>8383.779936303954</c:v>
                </c:pt>
                <c:pt idx="24">
                  <c:v>8383.779936303954</c:v>
                </c:pt>
                <c:pt idx="25">
                  <c:v>8383.779936303954</c:v>
                </c:pt>
                <c:pt idx="26">
                  <c:v>8309.486747945322</c:v>
                </c:pt>
                <c:pt idx="27">
                  <c:v>8235.19355958669</c:v>
                </c:pt>
                <c:pt idx="28">
                  <c:v>8160.900371228058</c:v>
                </c:pt>
                <c:pt idx="29">
                  <c:v>8086.607182869426</c:v>
                </c:pt>
                <c:pt idx="30">
                  <c:v>8012.313994510794</c:v>
                </c:pt>
                <c:pt idx="31">
                  <c:v>7938.020806152161</c:v>
                </c:pt>
                <c:pt idx="32">
                  <c:v>7863.72761779353</c:v>
                </c:pt>
                <c:pt idx="33">
                  <c:v>7789.434429434897</c:v>
                </c:pt>
                <c:pt idx="34">
                  <c:v>7715.141241076265</c:v>
                </c:pt>
                <c:pt idx="35">
                  <c:v>7640.848052717633</c:v>
                </c:pt>
                <c:pt idx="36">
                  <c:v>7566.554864359001</c:v>
                </c:pt>
                <c:pt idx="37">
                  <c:v>7492.26167600037</c:v>
                </c:pt>
                <c:pt idx="38">
                  <c:v>7417.968487641738</c:v>
                </c:pt>
                <c:pt idx="39">
                  <c:v>7343.675299283105</c:v>
                </c:pt>
                <c:pt idx="40">
                  <c:v>7269.382110924474</c:v>
                </c:pt>
                <c:pt idx="41">
                  <c:v>7195.08892256584</c:v>
                </c:pt>
                <c:pt idx="42">
                  <c:v>7120.79573420721</c:v>
                </c:pt>
                <c:pt idx="43">
                  <c:v>7046.502545848577</c:v>
                </c:pt>
                <c:pt idx="44">
                  <c:v>6972.209357489945</c:v>
                </c:pt>
                <c:pt idx="45">
                  <c:v>6897.916169131312</c:v>
                </c:pt>
                <c:pt idx="46">
                  <c:v>6823.62298077268</c:v>
                </c:pt>
                <c:pt idx="47">
                  <c:v>6749.32979241405</c:v>
                </c:pt>
                <c:pt idx="48">
                  <c:v>6675.036604055417</c:v>
                </c:pt>
                <c:pt idx="49">
                  <c:v>6600.743415696785</c:v>
                </c:pt>
                <c:pt idx="50">
                  <c:v>6526.450227338153</c:v>
                </c:pt>
                <c:pt idx="51">
                  <c:v>6452.157038979521</c:v>
                </c:pt>
                <c:pt idx="52">
                  <c:v>6377.86385062089</c:v>
                </c:pt>
                <c:pt idx="53">
                  <c:v>6303.570662262256</c:v>
                </c:pt>
                <c:pt idx="54">
                  <c:v>6229.277473903625</c:v>
                </c:pt>
                <c:pt idx="55">
                  <c:v>6154.984285544993</c:v>
                </c:pt>
                <c:pt idx="56">
                  <c:v>6080.691097186362</c:v>
                </c:pt>
                <c:pt idx="57">
                  <c:v>6006.397908827728</c:v>
                </c:pt>
                <c:pt idx="58">
                  <c:v>5932.104720469096</c:v>
                </c:pt>
                <c:pt idx="59">
                  <c:v>5857.811532110465</c:v>
                </c:pt>
                <c:pt idx="60">
                  <c:v>5783.518343751833</c:v>
                </c:pt>
                <c:pt idx="61">
                  <c:v>5709.2251553932</c:v>
                </c:pt>
                <c:pt idx="62">
                  <c:v>5634.931967034569</c:v>
                </c:pt>
                <c:pt idx="63">
                  <c:v>5457.840738533871</c:v>
                </c:pt>
                <c:pt idx="64">
                  <c:v>5177.951469891108</c:v>
                </c:pt>
                <c:pt idx="65">
                  <c:v>4898.062201248346</c:v>
                </c:pt>
                <c:pt idx="66">
                  <c:v>4618.172932605583</c:v>
                </c:pt>
                <c:pt idx="67">
                  <c:v>4338.28366396282</c:v>
                </c:pt>
                <c:pt idx="68">
                  <c:v>4058.394395320058</c:v>
                </c:pt>
                <c:pt idx="69">
                  <c:v>3778.505126677295</c:v>
                </c:pt>
                <c:pt idx="70">
                  <c:v>3498.615858034533</c:v>
                </c:pt>
                <c:pt idx="71">
                  <c:v>3218.72658939177</c:v>
                </c:pt>
                <c:pt idx="72">
                  <c:v>2938.837320749008</c:v>
                </c:pt>
                <c:pt idx="73">
                  <c:v>2658.948052106245</c:v>
                </c:pt>
                <c:pt idx="74">
                  <c:v>2379.058783463483</c:v>
                </c:pt>
                <c:pt idx="75">
                  <c:v>2099.16951482072</c:v>
                </c:pt>
                <c:pt idx="76">
                  <c:v>1819.280246177957</c:v>
                </c:pt>
                <c:pt idx="77">
                  <c:v>1539.390977535194</c:v>
                </c:pt>
                <c:pt idx="78">
                  <c:v>1259.501708892432</c:v>
                </c:pt>
                <c:pt idx="79">
                  <c:v>979.612440249669</c:v>
                </c:pt>
                <c:pt idx="80">
                  <c:v>699.7231716069072</c:v>
                </c:pt>
                <c:pt idx="81">
                  <c:v>419.8339029641438</c:v>
                </c:pt>
                <c:pt idx="82">
                  <c:v>139.9446343213813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619.1099029885992</c:v>
                </c:pt>
                <c:pt idx="64">
                  <c:v>1857.329708965798</c:v>
                </c:pt>
                <c:pt idx="65">
                  <c:v>3095.549514942997</c:v>
                </c:pt>
                <c:pt idx="66">
                  <c:v>4333.769320920195</c:v>
                </c:pt>
                <c:pt idx="67">
                  <c:v>5571.989126897393</c:v>
                </c:pt>
                <c:pt idx="68">
                  <c:v>6810.208932874593</c:v>
                </c:pt>
                <c:pt idx="69">
                  <c:v>8048.428738851791</c:v>
                </c:pt>
                <c:pt idx="70">
                  <c:v>9286.64854482899</c:v>
                </c:pt>
                <c:pt idx="71">
                  <c:v>10524.86835080619</c:v>
                </c:pt>
                <c:pt idx="72">
                  <c:v>11763.08815678339</c:v>
                </c:pt>
                <c:pt idx="73">
                  <c:v>13001.30796276059</c:v>
                </c:pt>
                <c:pt idx="74">
                  <c:v>14239.52776873779</c:v>
                </c:pt>
                <c:pt idx="75">
                  <c:v>15477.74757471498</c:v>
                </c:pt>
                <c:pt idx="76">
                  <c:v>16715.96738069218</c:v>
                </c:pt>
                <c:pt idx="77">
                  <c:v>17954.18718666938</c:v>
                </c:pt>
                <c:pt idx="78">
                  <c:v>19192.40699264658</c:v>
                </c:pt>
                <c:pt idx="79">
                  <c:v>20430.62679862378</c:v>
                </c:pt>
                <c:pt idx="80">
                  <c:v>21668.84660460098</c:v>
                </c:pt>
                <c:pt idx="81">
                  <c:v>22907.06641057818</c:v>
                </c:pt>
                <c:pt idx="82">
                  <c:v>24145.28621655537</c:v>
                </c:pt>
                <c:pt idx="83">
                  <c:v>27186.66361498687</c:v>
                </c:pt>
                <c:pt idx="84">
                  <c:v>32031.19860587266</c:v>
                </c:pt>
                <c:pt idx="85">
                  <c:v>36875.73359675845</c:v>
                </c:pt>
                <c:pt idx="86">
                  <c:v>41720.26858764424</c:v>
                </c:pt>
                <c:pt idx="87">
                  <c:v>46564.80357853003</c:v>
                </c:pt>
                <c:pt idx="88">
                  <c:v>51409.33856941582</c:v>
                </c:pt>
                <c:pt idx="89">
                  <c:v>56253.87356030162</c:v>
                </c:pt>
                <c:pt idx="90">
                  <c:v>61098.40855118741</c:v>
                </c:pt>
                <c:pt idx="91">
                  <c:v>65942.9435420732</c:v>
                </c:pt>
                <c:pt idx="92">
                  <c:v>70787.478532959</c:v>
                </c:pt>
                <c:pt idx="93">
                  <c:v>75632.01352384478</c:v>
                </c:pt>
                <c:pt idx="94">
                  <c:v>80476.54851473059</c:v>
                </c:pt>
                <c:pt idx="95">
                  <c:v>85321.08350561638</c:v>
                </c:pt>
                <c:pt idx="96">
                  <c:v>85321.08350561638</c:v>
                </c:pt>
                <c:pt idx="97">
                  <c:v>85321.08350561638</c:v>
                </c:pt>
                <c:pt idx="98">
                  <c:v>85321.08350561638</c:v>
                </c:pt>
                <c:pt idx="99">
                  <c:v>85321.08350561638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2830.493087726004</c:v>
                </c:pt>
                <c:pt idx="84">
                  <c:v>8491.479263178011</c:v>
                </c:pt>
                <c:pt idx="85">
                  <c:v>14152.46543863002</c:v>
                </c:pt>
                <c:pt idx="86">
                  <c:v>19813.45161408203</c:v>
                </c:pt>
                <c:pt idx="87">
                  <c:v>25474.43778953403</c:v>
                </c:pt>
                <c:pt idx="88">
                  <c:v>31135.42396498604</c:v>
                </c:pt>
                <c:pt idx="89">
                  <c:v>36796.41014043805</c:v>
                </c:pt>
                <c:pt idx="90">
                  <c:v>42457.39631589005</c:v>
                </c:pt>
                <c:pt idx="91">
                  <c:v>48118.38249134206</c:v>
                </c:pt>
                <c:pt idx="92">
                  <c:v>53779.36866679406</c:v>
                </c:pt>
                <c:pt idx="93">
                  <c:v>59440.35484224608</c:v>
                </c:pt>
                <c:pt idx="94">
                  <c:v>65101.34101769808</c:v>
                </c:pt>
                <c:pt idx="95">
                  <c:v>70762.3271931501</c:v>
                </c:pt>
                <c:pt idx="96">
                  <c:v>70762.3271931501</c:v>
                </c:pt>
                <c:pt idx="97">
                  <c:v>70762.3271931501</c:v>
                </c:pt>
                <c:pt idx="98">
                  <c:v>70762.3271931501</c:v>
                </c:pt>
                <c:pt idx="99">
                  <c:v>70762.3271931501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1138.937840430192</c:v>
                </c:pt>
                <c:pt idx="1">
                  <c:v>1138.937840430192</c:v>
                </c:pt>
                <c:pt idx="2">
                  <c:v>1138.937840430192</c:v>
                </c:pt>
                <c:pt idx="3">
                  <c:v>1138.937840430192</c:v>
                </c:pt>
                <c:pt idx="4">
                  <c:v>1138.937840430192</c:v>
                </c:pt>
                <c:pt idx="5">
                  <c:v>1138.937840430192</c:v>
                </c:pt>
                <c:pt idx="6">
                  <c:v>1138.937840430192</c:v>
                </c:pt>
                <c:pt idx="7">
                  <c:v>1138.937840430192</c:v>
                </c:pt>
                <c:pt idx="8">
                  <c:v>1138.937840430192</c:v>
                </c:pt>
                <c:pt idx="9">
                  <c:v>1138.937840430192</c:v>
                </c:pt>
                <c:pt idx="10">
                  <c:v>1138.937840430192</c:v>
                </c:pt>
                <c:pt idx="11">
                  <c:v>1138.937840430192</c:v>
                </c:pt>
                <c:pt idx="12">
                  <c:v>1138.937840430192</c:v>
                </c:pt>
                <c:pt idx="13">
                  <c:v>1138.937840430192</c:v>
                </c:pt>
                <c:pt idx="14">
                  <c:v>1138.937840430192</c:v>
                </c:pt>
                <c:pt idx="15">
                  <c:v>1138.937840430192</c:v>
                </c:pt>
                <c:pt idx="16">
                  <c:v>1138.937840430192</c:v>
                </c:pt>
                <c:pt idx="17">
                  <c:v>1138.937840430192</c:v>
                </c:pt>
                <c:pt idx="18">
                  <c:v>1138.937840430192</c:v>
                </c:pt>
                <c:pt idx="19">
                  <c:v>1138.937840430192</c:v>
                </c:pt>
                <c:pt idx="20">
                  <c:v>1138.937840430192</c:v>
                </c:pt>
                <c:pt idx="21">
                  <c:v>1138.937840430192</c:v>
                </c:pt>
                <c:pt idx="22">
                  <c:v>1138.937840430192</c:v>
                </c:pt>
                <c:pt idx="23">
                  <c:v>1138.937840430192</c:v>
                </c:pt>
                <c:pt idx="24">
                  <c:v>1138.937840430192</c:v>
                </c:pt>
                <c:pt idx="25">
                  <c:v>1138.937840430192</c:v>
                </c:pt>
                <c:pt idx="26">
                  <c:v>1138.937840430192</c:v>
                </c:pt>
                <c:pt idx="27">
                  <c:v>1138.937840430192</c:v>
                </c:pt>
                <c:pt idx="28">
                  <c:v>1138.937840430192</c:v>
                </c:pt>
                <c:pt idx="29">
                  <c:v>1138.937840430192</c:v>
                </c:pt>
                <c:pt idx="30">
                  <c:v>1138.937840430192</c:v>
                </c:pt>
                <c:pt idx="31">
                  <c:v>1138.937840430192</c:v>
                </c:pt>
                <c:pt idx="32">
                  <c:v>1138.937840430192</c:v>
                </c:pt>
                <c:pt idx="33">
                  <c:v>1138.937840430192</c:v>
                </c:pt>
                <c:pt idx="34">
                  <c:v>1138.937840430192</c:v>
                </c:pt>
                <c:pt idx="35">
                  <c:v>1138.937840430192</c:v>
                </c:pt>
                <c:pt idx="36">
                  <c:v>1138.937840430192</c:v>
                </c:pt>
                <c:pt idx="37">
                  <c:v>1138.937840430192</c:v>
                </c:pt>
                <c:pt idx="38">
                  <c:v>1138.937840430192</c:v>
                </c:pt>
                <c:pt idx="39">
                  <c:v>1138.937840430192</c:v>
                </c:pt>
                <c:pt idx="40">
                  <c:v>1138.937840430192</c:v>
                </c:pt>
                <c:pt idx="41">
                  <c:v>1138.937840430192</c:v>
                </c:pt>
                <c:pt idx="42">
                  <c:v>1138.937840430192</c:v>
                </c:pt>
                <c:pt idx="43">
                  <c:v>1138.937840430192</c:v>
                </c:pt>
                <c:pt idx="44">
                  <c:v>1138.937840430192</c:v>
                </c:pt>
                <c:pt idx="45">
                  <c:v>1138.937840430192</c:v>
                </c:pt>
                <c:pt idx="46">
                  <c:v>1138.937840430192</c:v>
                </c:pt>
                <c:pt idx="47">
                  <c:v>1138.937840430192</c:v>
                </c:pt>
                <c:pt idx="48">
                  <c:v>1138.937840430192</c:v>
                </c:pt>
                <c:pt idx="49">
                  <c:v>1138.937840430192</c:v>
                </c:pt>
                <c:pt idx="50">
                  <c:v>1138.937840430192</c:v>
                </c:pt>
                <c:pt idx="51">
                  <c:v>1138.937840430192</c:v>
                </c:pt>
                <c:pt idx="52">
                  <c:v>1138.937840430192</c:v>
                </c:pt>
                <c:pt idx="53">
                  <c:v>1138.937840430192</c:v>
                </c:pt>
                <c:pt idx="54">
                  <c:v>1138.937840430192</c:v>
                </c:pt>
                <c:pt idx="55">
                  <c:v>1138.937840430192</c:v>
                </c:pt>
                <c:pt idx="56">
                  <c:v>1138.937840430192</c:v>
                </c:pt>
                <c:pt idx="57">
                  <c:v>1138.937840430192</c:v>
                </c:pt>
                <c:pt idx="58">
                  <c:v>1138.937840430192</c:v>
                </c:pt>
                <c:pt idx="59">
                  <c:v>1138.937840430192</c:v>
                </c:pt>
                <c:pt idx="60">
                  <c:v>1138.937840430192</c:v>
                </c:pt>
                <c:pt idx="61">
                  <c:v>1138.937840430192</c:v>
                </c:pt>
                <c:pt idx="62">
                  <c:v>1138.937840430192</c:v>
                </c:pt>
                <c:pt idx="63">
                  <c:v>1138.937840430192</c:v>
                </c:pt>
                <c:pt idx="64">
                  <c:v>1138.937840430192</c:v>
                </c:pt>
                <c:pt idx="65">
                  <c:v>1138.937840430192</c:v>
                </c:pt>
                <c:pt idx="66">
                  <c:v>1138.937840430192</c:v>
                </c:pt>
                <c:pt idx="67">
                  <c:v>1138.937840430192</c:v>
                </c:pt>
                <c:pt idx="68">
                  <c:v>1138.937840430192</c:v>
                </c:pt>
                <c:pt idx="69">
                  <c:v>1138.937840430192</c:v>
                </c:pt>
                <c:pt idx="70">
                  <c:v>1138.937840430192</c:v>
                </c:pt>
                <c:pt idx="71">
                  <c:v>1138.937840430192</c:v>
                </c:pt>
                <c:pt idx="72">
                  <c:v>1138.937840430192</c:v>
                </c:pt>
                <c:pt idx="73">
                  <c:v>1138.937840430192</c:v>
                </c:pt>
                <c:pt idx="74">
                  <c:v>1138.937840430192</c:v>
                </c:pt>
                <c:pt idx="75">
                  <c:v>1138.937840430192</c:v>
                </c:pt>
                <c:pt idx="76">
                  <c:v>1138.937840430192</c:v>
                </c:pt>
                <c:pt idx="77">
                  <c:v>1138.937840430192</c:v>
                </c:pt>
                <c:pt idx="78">
                  <c:v>1138.937840430191</c:v>
                </c:pt>
                <c:pt idx="79">
                  <c:v>1138.937840430191</c:v>
                </c:pt>
                <c:pt idx="80">
                  <c:v>1138.937840430191</c:v>
                </c:pt>
                <c:pt idx="81">
                  <c:v>1138.937840430191</c:v>
                </c:pt>
                <c:pt idx="82">
                  <c:v>1138.937840430191</c:v>
                </c:pt>
                <c:pt idx="83">
                  <c:v>1093.380326812984</c:v>
                </c:pt>
                <c:pt idx="84">
                  <c:v>1002.265299578568</c:v>
                </c:pt>
                <c:pt idx="85">
                  <c:v>911.1502723441532</c:v>
                </c:pt>
                <c:pt idx="86">
                  <c:v>820.0352451097378</c:v>
                </c:pt>
                <c:pt idx="87">
                  <c:v>728.9202178753226</c:v>
                </c:pt>
                <c:pt idx="88">
                  <c:v>637.8051906409073</c:v>
                </c:pt>
                <c:pt idx="89">
                  <c:v>546.690163406492</c:v>
                </c:pt>
                <c:pt idx="90">
                  <c:v>455.5751361720766</c:v>
                </c:pt>
                <c:pt idx="91">
                  <c:v>364.4601089376614</c:v>
                </c:pt>
                <c:pt idx="92">
                  <c:v>273.345081703246</c:v>
                </c:pt>
                <c:pt idx="93">
                  <c:v>182.2300544688308</c:v>
                </c:pt>
                <c:pt idx="94">
                  <c:v>91.11502723441527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26080.00466339476</c:v>
                </c:pt>
                <c:pt idx="1">
                  <c:v>26080.00466339476</c:v>
                </c:pt>
                <c:pt idx="2">
                  <c:v>26080.00466339476</c:v>
                </c:pt>
                <c:pt idx="3">
                  <c:v>26080.00466339476</c:v>
                </c:pt>
                <c:pt idx="4">
                  <c:v>26080.00466339476</c:v>
                </c:pt>
                <c:pt idx="5">
                  <c:v>26080.00466339476</c:v>
                </c:pt>
                <c:pt idx="6">
                  <c:v>26080.00466339476</c:v>
                </c:pt>
                <c:pt idx="7">
                  <c:v>26080.00466339476</c:v>
                </c:pt>
                <c:pt idx="8">
                  <c:v>26080.00466339476</c:v>
                </c:pt>
                <c:pt idx="9">
                  <c:v>26080.00466339476</c:v>
                </c:pt>
                <c:pt idx="10">
                  <c:v>26080.00466339476</c:v>
                </c:pt>
                <c:pt idx="11">
                  <c:v>26080.00466339476</c:v>
                </c:pt>
                <c:pt idx="12">
                  <c:v>26080.00466339476</c:v>
                </c:pt>
                <c:pt idx="13">
                  <c:v>26080.00466339476</c:v>
                </c:pt>
                <c:pt idx="14">
                  <c:v>26080.00466339476</c:v>
                </c:pt>
                <c:pt idx="15">
                  <c:v>26080.00466339476</c:v>
                </c:pt>
                <c:pt idx="16">
                  <c:v>26080.00466339476</c:v>
                </c:pt>
                <c:pt idx="17">
                  <c:v>26080.00466339476</c:v>
                </c:pt>
                <c:pt idx="18">
                  <c:v>26080.00466339476</c:v>
                </c:pt>
                <c:pt idx="19">
                  <c:v>26080.00466339476</c:v>
                </c:pt>
                <c:pt idx="20">
                  <c:v>26080.00466339476</c:v>
                </c:pt>
                <c:pt idx="21">
                  <c:v>26080.00466339476</c:v>
                </c:pt>
                <c:pt idx="22">
                  <c:v>26080.00466339476</c:v>
                </c:pt>
                <c:pt idx="23">
                  <c:v>26080.00466339476</c:v>
                </c:pt>
                <c:pt idx="24">
                  <c:v>26080.00466339476</c:v>
                </c:pt>
                <c:pt idx="25">
                  <c:v>26080.00466339476</c:v>
                </c:pt>
                <c:pt idx="26">
                  <c:v>26047.24343102828</c:v>
                </c:pt>
                <c:pt idx="27">
                  <c:v>26014.4821986618</c:v>
                </c:pt>
                <c:pt idx="28">
                  <c:v>25981.72096629532</c:v>
                </c:pt>
                <c:pt idx="29">
                  <c:v>25948.95973392884</c:v>
                </c:pt>
                <c:pt idx="30">
                  <c:v>25916.19850156236</c:v>
                </c:pt>
                <c:pt idx="31">
                  <c:v>25883.43726919588</c:v>
                </c:pt>
                <c:pt idx="32">
                  <c:v>25850.6760368294</c:v>
                </c:pt>
                <c:pt idx="33">
                  <c:v>25817.91480446292</c:v>
                </c:pt>
                <c:pt idx="34">
                  <c:v>25785.15357209644</c:v>
                </c:pt>
                <c:pt idx="35">
                  <c:v>25752.39233972996</c:v>
                </c:pt>
                <c:pt idx="36">
                  <c:v>25719.63110736348</c:v>
                </c:pt>
                <c:pt idx="37">
                  <c:v>25686.869874997</c:v>
                </c:pt>
                <c:pt idx="38">
                  <c:v>25654.10864263052</c:v>
                </c:pt>
                <c:pt idx="39">
                  <c:v>25621.34741026404</c:v>
                </c:pt>
                <c:pt idx="40">
                  <c:v>25588.58617789756</c:v>
                </c:pt>
                <c:pt idx="41">
                  <c:v>25555.82494553108</c:v>
                </c:pt>
                <c:pt idx="42">
                  <c:v>25523.0637131646</c:v>
                </c:pt>
                <c:pt idx="43">
                  <c:v>25490.30248079812</c:v>
                </c:pt>
                <c:pt idx="44">
                  <c:v>25457.54124843164</c:v>
                </c:pt>
                <c:pt idx="45">
                  <c:v>25424.78001606516</c:v>
                </c:pt>
                <c:pt idx="46">
                  <c:v>25392.01878369868</c:v>
                </c:pt>
                <c:pt idx="47">
                  <c:v>25359.2575513322</c:v>
                </c:pt>
                <c:pt idx="48">
                  <c:v>25326.49631896572</c:v>
                </c:pt>
                <c:pt idx="49">
                  <c:v>25293.73508659923</c:v>
                </c:pt>
                <c:pt idx="50">
                  <c:v>25260.97385423275</c:v>
                </c:pt>
                <c:pt idx="51">
                  <c:v>25228.21262186627</c:v>
                </c:pt>
                <c:pt idx="52">
                  <c:v>25195.45138949979</c:v>
                </c:pt>
                <c:pt idx="53">
                  <c:v>25162.69015713331</c:v>
                </c:pt>
                <c:pt idx="54">
                  <c:v>25129.92892476683</c:v>
                </c:pt>
                <c:pt idx="55">
                  <c:v>25097.16769240036</c:v>
                </c:pt>
                <c:pt idx="56">
                  <c:v>25064.40646003388</c:v>
                </c:pt>
                <c:pt idx="57">
                  <c:v>25031.6452276674</c:v>
                </c:pt>
                <c:pt idx="58">
                  <c:v>24998.88399530092</c:v>
                </c:pt>
                <c:pt idx="59">
                  <c:v>24966.12276293443</c:v>
                </c:pt>
                <c:pt idx="60">
                  <c:v>24933.36153056795</c:v>
                </c:pt>
                <c:pt idx="61">
                  <c:v>24900.60029820147</c:v>
                </c:pt>
                <c:pt idx="62">
                  <c:v>24867.83906583499</c:v>
                </c:pt>
                <c:pt idx="63">
                  <c:v>24475.88123115906</c:v>
                </c:pt>
                <c:pt idx="64">
                  <c:v>23724.72679417367</c:v>
                </c:pt>
                <c:pt idx="65">
                  <c:v>22973.57235718828</c:v>
                </c:pt>
                <c:pt idx="66">
                  <c:v>22222.4179202029</c:v>
                </c:pt>
                <c:pt idx="67">
                  <c:v>21471.26348321751</c:v>
                </c:pt>
                <c:pt idx="68">
                  <c:v>20720.10904623212</c:v>
                </c:pt>
                <c:pt idx="69">
                  <c:v>19968.95460924674</c:v>
                </c:pt>
                <c:pt idx="70">
                  <c:v>19217.80017226135</c:v>
                </c:pt>
                <c:pt idx="71">
                  <c:v>18466.64573527596</c:v>
                </c:pt>
                <c:pt idx="72">
                  <c:v>17715.49129829058</c:v>
                </c:pt>
                <c:pt idx="73">
                  <c:v>16964.33686130519</c:v>
                </c:pt>
                <c:pt idx="74">
                  <c:v>16213.1824243198</c:v>
                </c:pt>
                <c:pt idx="75">
                  <c:v>15462.02798733442</c:v>
                </c:pt>
                <c:pt idx="76">
                  <c:v>14710.87355034903</c:v>
                </c:pt>
                <c:pt idx="77">
                  <c:v>13959.71911336364</c:v>
                </c:pt>
                <c:pt idx="78">
                  <c:v>13208.56467637826</c:v>
                </c:pt>
                <c:pt idx="79">
                  <c:v>12457.41023939287</c:v>
                </c:pt>
                <c:pt idx="80">
                  <c:v>11706.25580240748</c:v>
                </c:pt>
                <c:pt idx="81">
                  <c:v>10955.1013654221</c:v>
                </c:pt>
                <c:pt idx="82">
                  <c:v>10203.94692843671</c:v>
                </c:pt>
                <c:pt idx="83">
                  <c:v>9779.227861394296</c:v>
                </c:pt>
                <c:pt idx="84">
                  <c:v>9680.944164294857</c:v>
                </c:pt>
                <c:pt idx="85">
                  <c:v>9582.660467195415</c:v>
                </c:pt>
                <c:pt idx="86">
                  <c:v>9484.376770095976</c:v>
                </c:pt>
                <c:pt idx="87">
                  <c:v>9386.093072996536</c:v>
                </c:pt>
                <c:pt idx="88">
                  <c:v>9287.809375897095</c:v>
                </c:pt>
                <c:pt idx="89">
                  <c:v>9189.525678797656</c:v>
                </c:pt>
                <c:pt idx="90">
                  <c:v>9091.241981698216</c:v>
                </c:pt>
                <c:pt idx="91">
                  <c:v>8992.958284598775</c:v>
                </c:pt>
                <c:pt idx="92">
                  <c:v>8894.674587499335</c:v>
                </c:pt>
                <c:pt idx="93">
                  <c:v>8796.390890399896</c:v>
                </c:pt>
                <c:pt idx="94">
                  <c:v>8698.107193300455</c:v>
                </c:pt>
                <c:pt idx="95">
                  <c:v>8599.823496201015</c:v>
                </c:pt>
                <c:pt idx="96">
                  <c:v>8599.823496201015</c:v>
                </c:pt>
                <c:pt idx="97">
                  <c:v>8599.823496201015</c:v>
                </c:pt>
                <c:pt idx="98">
                  <c:v>8599.823496201015</c:v>
                </c:pt>
                <c:pt idx="99">
                  <c:v>8599.823496201015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386.9436893678746</c:v>
                </c:pt>
                <c:pt idx="64">
                  <c:v>1160.831068103624</c:v>
                </c:pt>
                <c:pt idx="65">
                  <c:v>1934.718446839373</c:v>
                </c:pt>
                <c:pt idx="66">
                  <c:v>2708.605825575122</c:v>
                </c:pt>
                <c:pt idx="67">
                  <c:v>3482.493204310872</c:v>
                </c:pt>
                <c:pt idx="68">
                  <c:v>4256.380583046621</c:v>
                </c:pt>
                <c:pt idx="69">
                  <c:v>5030.26796178237</c:v>
                </c:pt>
                <c:pt idx="70">
                  <c:v>5804.15534051812</c:v>
                </c:pt>
                <c:pt idx="71">
                  <c:v>6578.042719253868</c:v>
                </c:pt>
                <c:pt idx="72">
                  <c:v>7351.930097989619</c:v>
                </c:pt>
                <c:pt idx="73">
                  <c:v>8125.817476725367</c:v>
                </c:pt>
                <c:pt idx="74">
                  <c:v>8899.704855461117</c:v>
                </c:pt>
                <c:pt idx="75">
                  <c:v>9673.592234196865</c:v>
                </c:pt>
                <c:pt idx="76">
                  <c:v>10447.47961293262</c:v>
                </c:pt>
                <c:pt idx="77">
                  <c:v>11221.36699166836</c:v>
                </c:pt>
                <c:pt idx="78">
                  <c:v>11995.25437040411</c:v>
                </c:pt>
                <c:pt idx="79">
                  <c:v>12769.14174913986</c:v>
                </c:pt>
                <c:pt idx="80">
                  <c:v>13543.02912787561</c:v>
                </c:pt>
                <c:pt idx="81">
                  <c:v>14316.91650661136</c:v>
                </c:pt>
                <c:pt idx="82">
                  <c:v>15090.80388534711</c:v>
                </c:pt>
                <c:pt idx="83">
                  <c:v>16034.17260002599</c:v>
                </c:pt>
                <c:pt idx="84">
                  <c:v>17147.022650648</c:v>
                </c:pt>
                <c:pt idx="85">
                  <c:v>18259.87270127</c:v>
                </c:pt>
                <c:pt idx="86">
                  <c:v>19372.72275189201</c:v>
                </c:pt>
                <c:pt idx="87">
                  <c:v>20485.57280251402</c:v>
                </c:pt>
                <c:pt idx="88">
                  <c:v>21598.42285313603</c:v>
                </c:pt>
                <c:pt idx="89">
                  <c:v>22711.27290375804</c:v>
                </c:pt>
                <c:pt idx="90">
                  <c:v>23824.12295438004</c:v>
                </c:pt>
                <c:pt idx="91">
                  <c:v>24936.97300500205</c:v>
                </c:pt>
                <c:pt idx="92">
                  <c:v>26049.82305562406</c:v>
                </c:pt>
                <c:pt idx="93">
                  <c:v>27162.67310624607</c:v>
                </c:pt>
                <c:pt idx="94">
                  <c:v>28275.52315686808</c:v>
                </c:pt>
                <c:pt idx="95">
                  <c:v>29388.37320749008</c:v>
                </c:pt>
                <c:pt idx="96">
                  <c:v>29388.37320749008</c:v>
                </c:pt>
                <c:pt idx="97">
                  <c:v>29388.37320749008</c:v>
                </c:pt>
                <c:pt idx="98">
                  <c:v>29388.37320749008</c:v>
                </c:pt>
                <c:pt idx="99">
                  <c:v>29388.37320749008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121720"/>
        <c:axId val="21331250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21766.70468168917</c:v>
                </c:pt>
                <c:pt idx="1">
                  <c:v>21766.70468168917</c:v>
                </c:pt>
                <c:pt idx="2">
                  <c:v>21766.70468168917</c:v>
                </c:pt>
                <c:pt idx="3">
                  <c:v>21766.70468168917</c:v>
                </c:pt>
                <c:pt idx="4">
                  <c:v>21766.70468168917</c:v>
                </c:pt>
                <c:pt idx="5">
                  <c:v>21766.70468168917</c:v>
                </c:pt>
                <c:pt idx="6">
                  <c:v>21766.70468168917</c:v>
                </c:pt>
                <c:pt idx="7">
                  <c:v>21766.70468168917</c:v>
                </c:pt>
                <c:pt idx="8">
                  <c:v>21766.70468168917</c:v>
                </c:pt>
                <c:pt idx="9">
                  <c:v>21766.70468168917</c:v>
                </c:pt>
                <c:pt idx="10">
                  <c:v>21766.70468168917</c:v>
                </c:pt>
                <c:pt idx="11">
                  <c:v>21766.70468168917</c:v>
                </c:pt>
                <c:pt idx="12">
                  <c:v>21766.70468168917</c:v>
                </c:pt>
                <c:pt idx="13">
                  <c:v>21766.70468168917</c:v>
                </c:pt>
                <c:pt idx="14">
                  <c:v>21766.70468168917</c:v>
                </c:pt>
                <c:pt idx="15">
                  <c:v>21766.70468168917</c:v>
                </c:pt>
                <c:pt idx="16">
                  <c:v>21766.70468168917</c:v>
                </c:pt>
                <c:pt idx="17">
                  <c:v>21766.70468168917</c:v>
                </c:pt>
                <c:pt idx="18">
                  <c:v>21766.70468168917</c:v>
                </c:pt>
                <c:pt idx="19">
                  <c:v>21766.70468168917</c:v>
                </c:pt>
                <c:pt idx="20">
                  <c:v>21766.70468168917</c:v>
                </c:pt>
                <c:pt idx="21">
                  <c:v>21766.70468168917</c:v>
                </c:pt>
                <c:pt idx="22">
                  <c:v>21766.70468168917</c:v>
                </c:pt>
                <c:pt idx="23">
                  <c:v>21766.70468168917</c:v>
                </c:pt>
                <c:pt idx="24">
                  <c:v>21766.70468168917</c:v>
                </c:pt>
                <c:pt idx="25">
                  <c:v>21766.70468168917</c:v>
                </c:pt>
                <c:pt idx="26">
                  <c:v>21766.70468168917</c:v>
                </c:pt>
                <c:pt idx="27">
                  <c:v>21766.70468168917</c:v>
                </c:pt>
                <c:pt idx="28">
                  <c:v>21766.70468168917</c:v>
                </c:pt>
                <c:pt idx="29">
                  <c:v>21766.70468168917</c:v>
                </c:pt>
                <c:pt idx="30">
                  <c:v>21766.70468168917</c:v>
                </c:pt>
                <c:pt idx="31">
                  <c:v>21766.70468168917</c:v>
                </c:pt>
                <c:pt idx="32">
                  <c:v>21766.70468168917</c:v>
                </c:pt>
                <c:pt idx="33">
                  <c:v>21766.70468168917</c:v>
                </c:pt>
                <c:pt idx="34">
                  <c:v>21766.70468168917</c:v>
                </c:pt>
                <c:pt idx="35">
                  <c:v>21766.70468168917</c:v>
                </c:pt>
                <c:pt idx="36">
                  <c:v>21766.70468168917</c:v>
                </c:pt>
                <c:pt idx="37">
                  <c:v>21766.70468168917</c:v>
                </c:pt>
                <c:pt idx="38">
                  <c:v>21766.70468168917</c:v>
                </c:pt>
                <c:pt idx="39">
                  <c:v>21766.70468168917</c:v>
                </c:pt>
                <c:pt idx="40">
                  <c:v>21766.70468168917</c:v>
                </c:pt>
                <c:pt idx="41">
                  <c:v>21766.70468168917</c:v>
                </c:pt>
                <c:pt idx="42">
                  <c:v>21766.70468168917</c:v>
                </c:pt>
                <c:pt idx="43">
                  <c:v>21766.70468168917</c:v>
                </c:pt>
                <c:pt idx="44">
                  <c:v>21766.70468168917</c:v>
                </c:pt>
                <c:pt idx="45">
                  <c:v>21766.70468168917</c:v>
                </c:pt>
                <c:pt idx="46">
                  <c:v>21766.70468168917</c:v>
                </c:pt>
                <c:pt idx="47">
                  <c:v>21766.70468168917</c:v>
                </c:pt>
                <c:pt idx="48">
                  <c:v>21766.70468168917</c:v>
                </c:pt>
                <c:pt idx="49">
                  <c:v>21766.70468168917</c:v>
                </c:pt>
                <c:pt idx="50">
                  <c:v>21766.70468168917</c:v>
                </c:pt>
                <c:pt idx="51">
                  <c:v>21766.70468168917</c:v>
                </c:pt>
                <c:pt idx="52">
                  <c:v>21766.70468168917</c:v>
                </c:pt>
                <c:pt idx="53">
                  <c:v>21766.70468168917</c:v>
                </c:pt>
                <c:pt idx="54">
                  <c:v>21766.70468168917</c:v>
                </c:pt>
                <c:pt idx="55">
                  <c:v>21766.70468168917</c:v>
                </c:pt>
                <c:pt idx="56">
                  <c:v>21766.70468168917</c:v>
                </c:pt>
                <c:pt idx="57">
                  <c:v>21766.70468168917</c:v>
                </c:pt>
                <c:pt idx="58">
                  <c:v>21766.70468168917</c:v>
                </c:pt>
                <c:pt idx="59">
                  <c:v>21766.70468168917</c:v>
                </c:pt>
                <c:pt idx="60">
                  <c:v>21766.70468168917</c:v>
                </c:pt>
                <c:pt idx="61">
                  <c:v>21766.70468168917</c:v>
                </c:pt>
                <c:pt idx="62">
                  <c:v>21766.70468168917</c:v>
                </c:pt>
                <c:pt idx="63">
                  <c:v>21766.70468168917</c:v>
                </c:pt>
                <c:pt idx="64">
                  <c:v>21766.70468168917</c:v>
                </c:pt>
                <c:pt idx="65">
                  <c:v>21766.70468168917</c:v>
                </c:pt>
                <c:pt idx="66">
                  <c:v>21766.70468168917</c:v>
                </c:pt>
                <c:pt idx="67">
                  <c:v>21766.70468168917</c:v>
                </c:pt>
                <c:pt idx="68">
                  <c:v>21766.70468168917</c:v>
                </c:pt>
                <c:pt idx="69">
                  <c:v>21766.70468168917</c:v>
                </c:pt>
                <c:pt idx="70">
                  <c:v>21766.70468168917</c:v>
                </c:pt>
                <c:pt idx="71">
                  <c:v>21766.70468168917</c:v>
                </c:pt>
                <c:pt idx="72">
                  <c:v>21766.70468168917</c:v>
                </c:pt>
                <c:pt idx="73">
                  <c:v>21766.70468168917</c:v>
                </c:pt>
                <c:pt idx="74">
                  <c:v>21766.70468168917</c:v>
                </c:pt>
                <c:pt idx="75">
                  <c:v>21766.70468168917</c:v>
                </c:pt>
                <c:pt idx="76">
                  <c:v>21766.70468168917</c:v>
                </c:pt>
                <c:pt idx="77">
                  <c:v>21766.70468168917</c:v>
                </c:pt>
                <c:pt idx="78">
                  <c:v>21766.70468168917</c:v>
                </c:pt>
                <c:pt idx="79">
                  <c:v>21766.70468168917</c:v>
                </c:pt>
                <c:pt idx="80">
                  <c:v>21766.70468168917</c:v>
                </c:pt>
                <c:pt idx="81">
                  <c:v>21766.70468168917</c:v>
                </c:pt>
                <c:pt idx="82">
                  <c:v>21766.70468168917</c:v>
                </c:pt>
                <c:pt idx="83">
                  <c:v>21766.70468168917</c:v>
                </c:pt>
                <c:pt idx="84">
                  <c:v>21766.70468168917</c:v>
                </c:pt>
                <c:pt idx="85">
                  <c:v>21766.70468168917</c:v>
                </c:pt>
                <c:pt idx="86">
                  <c:v>21766.70468168917</c:v>
                </c:pt>
                <c:pt idx="87">
                  <c:v>21766.70468168917</c:v>
                </c:pt>
                <c:pt idx="88">
                  <c:v>21766.70468168917</c:v>
                </c:pt>
                <c:pt idx="89">
                  <c:v>21766.70468168917</c:v>
                </c:pt>
                <c:pt idx="90">
                  <c:v>21766.70468168918</c:v>
                </c:pt>
                <c:pt idx="91">
                  <c:v>21766.70468168918</c:v>
                </c:pt>
                <c:pt idx="92">
                  <c:v>21766.70468168918</c:v>
                </c:pt>
                <c:pt idx="93">
                  <c:v>21766.70468168918</c:v>
                </c:pt>
                <c:pt idx="94">
                  <c:v>21766.70468168918</c:v>
                </c:pt>
                <c:pt idx="95">
                  <c:v>21766.70468168918</c:v>
                </c:pt>
                <c:pt idx="96">
                  <c:v>21766.70468168918</c:v>
                </c:pt>
                <c:pt idx="97">
                  <c:v>21766.70468168918</c:v>
                </c:pt>
                <c:pt idx="98">
                  <c:v>21766.70468168918</c:v>
                </c:pt>
                <c:pt idx="99">
                  <c:v>21766.70468168918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21720"/>
        <c:axId val="2133125096"/>
      </c:lineChart>
      <c:catAx>
        <c:axId val="21331217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125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3125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1217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-8.591325699708022</c:v>
                </c:pt>
                <c:pt idx="2">
                  <c:v>-48.56677754176448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1334.794501781931</c:v>
                </c:pt>
                <c:pt idx="2">
                  <c:v>-1379.789603793924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-91.11502723441532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-751.1544369853868</c:v>
                </c:pt>
                <c:pt idx="2">
                  <c:v>-98.28369709944003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301864"/>
        <c:axId val="213330520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44.13030075180794</c:v>
                </c:pt>
                <c:pt idx="2">
                  <c:v>24.4374695128233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1055.630752556733</c:v>
                </c:pt>
                <c:pt idx="2">
                  <c:v>387.5885955168222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-279.8892686427626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1238.219805977199</c:v>
                </c:pt>
                <c:pt idx="2">
                  <c:v>4844.534990885792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5660.986175452007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773.8873787357493</c:v>
                </c:pt>
                <c:pt idx="2">
                  <c:v>1112.850050622008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308824"/>
        <c:axId val="2133311720"/>
      </c:scatterChart>
      <c:valAx>
        <c:axId val="213330186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305208"/>
        <c:crosses val="autoZero"/>
        <c:crossBetween val="midCat"/>
      </c:valAx>
      <c:valAx>
        <c:axId val="21333052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301864"/>
        <c:crosses val="autoZero"/>
        <c:crossBetween val="midCat"/>
      </c:valAx>
      <c:valAx>
        <c:axId val="21333088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33311720"/>
        <c:crosses val="autoZero"/>
        <c:crossBetween val="midCat"/>
      </c:valAx>
      <c:valAx>
        <c:axId val="213331172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3088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799.9686660854073</c:v>
                </c:pt>
                <c:pt idx="1">
                  <c:v>799.9686660854073</c:v>
                </c:pt>
                <c:pt idx="2">
                  <c:v>799.9686660854073</c:v>
                </c:pt>
                <c:pt idx="3">
                  <c:v>799.9686660854073</c:v>
                </c:pt>
                <c:pt idx="4">
                  <c:v>799.9686660854073</c:v>
                </c:pt>
                <c:pt idx="5">
                  <c:v>799.9686660854073</c:v>
                </c:pt>
                <c:pt idx="6">
                  <c:v>799.9686660854073</c:v>
                </c:pt>
                <c:pt idx="7">
                  <c:v>799.9686660854073</c:v>
                </c:pt>
                <c:pt idx="8">
                  <c:v>799.9686660854073</c:v>
                </c:pt>
                <c:pt idx="9">
                  <c:v>799.9686660854073</c:v>
                </c:pt>
                <c:pt idx="10">
                  <c:v>799.9686660854073</c:v>
                </c:pt>
                <c:pt idx="11">
                  <c:v>799.9686660854073</c:v>
                </c:pt>
                <c:pt idx="12">
                  <c:v>799.9686660854073</c:v>
                </c:pt>
                <c:pt idx="13">
                  <c:v>799.9686660854073</c:v>
                </c:pt>
                <c:pt idx="14">
                  <c:v>799.9686660854073</c:v>
                </c:pt>
                <c:pt idx="15">
                  <c:v>799.9686660854073</c:v>
                </c:pt>
                <c:pt idx="16">
                  <c:v>799.9686660854073</c:v>
                </c:pt>
                <c:pt idx="17">
                  <c:v>799.9686660854073</c:v>
                </c:pt>
                <c:pt idx="18">
                  <c:v>799.9686660854073</c:v>
                </c:pt>
                <c:pt idx="19">
                  <c:v>799.9686660854073</c:v>
                </c:pt>
                <c:pt idx="20">
                  <c:v>799.9686660854073</c:v>
                </c:pt>
                <c:pt idx="21">
                  <c:v>799.9686660854073</c:v>
                </c:pt>
                <c:pt idx="22">
                  <c:v>799.9686660854073</c:v>
                </c:pt>
                <c:pt idx="23">
                  <c:v>799.9686660854073</c:v>
                </c:pt>
                <c:pt idx="24">
                  <c:v>799.9686660854073</c:v>
                </c:pt>
                <c:pt idx="25">
                  <c:v>799.9686660854073</c:v>
                </c:pt>
                <c:pt idx="26">
                  <c:v>837.2478045119101</c:v>
                </c:pt>
                <c:pt idx="27">
                  <c:v>874.5269429384128</c:v>
                </c:pt>
                <c:pt idx="28">
                  <c:v>911.8060813649156</c:v>
                </c:pt>
                <c:pt idx="29">
                  <c:v>949.0852197914184</c:v>
                </c:pt>
                <c:pt idx="30">
                  <c:v>986.3643582179211</c:v>
                </c:pt>
                <c:pt idx="31">
                  <c:v>1023.643496644424</c:v>
                </c:pt>
                <c:pt idx="32">
                  <c:v>1060.922635070927</c:v>
                </c:pt>
                <c:pt idx="33">
                  <c:v>1098.201773497429</c:v>
                </c:pt>
                <c:pt idx="34">
                  <c:v>1135.480911923932</c:v>
                </c:pt>
                <c:pt idx="35">
                  <c:v>1172.760050350435</c:v>
                </c:pt>
                <c:pt idx="36">
                  <c:v>1210.039188776938</c:v>
                </c:pt>
                <c:pt idx="37">
                  <c:v>1247.318327203441</c:v>
                </c:pt>
                <c:pt idx="38">
                  <c:v>1284.597465629943</c:v>
                </c:pt>
                <c:pt idx="39">
                  <c:v>1321.876604056446</c:v>
                </c:pt>
                <c:pt idx="40">
                  <c:v>1359.155742482949</c:v>
                </c:pt>
                <c:pt idx="41">
                  <c:v>1396.434880909452</c:v>
                </c:pt>
                <c:pt idx="42">
                  <c:v>1433.714019335954</c:v>
                </c:pt>
                <c:pt idx="43">
                  <c:v>1470.993157762457</c:v>
                </c:pt>
                <c:pt idx="44">
                  <c:v>1508.27229618896</c:v>
                </c:pt>
                <c:pt idx="45">
                  <c:v>1545.551434615463</c:v>
                </c:pt>
                <c:pt idx="46">
                  <c:v>1582.830573041965</c:v>
                </c:pt>
                <c:pt idx="47">
                  <c:v>1620.109711468468</c:v>
                </c:pt>
                <c:pt idx="48">
                  <c:v>1657.388849894971</c:v>
                </c:pt>
                <c:pt idx="49">
                  <c:v>1694.667988321474</c:v>
                </c:pt>
                <c:pt idx="50">
                  <c:v>1731.947126747976</c:v>
                </c:pt>
                <c:pt idx="51">
                  <c:v>1769.22626517448</c:v>
                </c:pt>
                <c:pt idx="52">
                  <c:v>1806.505403600982</c:v>
                </c:pt>
                <c:pt idx="53">
                  <c:v>1843.784542027485</c:v>
                </c:pt>
                <c:pt idx="54">
                  <c:v>1881.063680453987</c:v>
                </c:pt>
                <c:pt idx="55">
                  <c:v>1918.34281888049</c:v>
                </c:pt>
                <c:pt idx="56">
                  <c:v>1955.621957306993</c:v>
                </c:pt>
                <c:pt idx="57">
                  <c:v>1992.901095733496</c:v>
                </c:pt>
                <c:pt idx="58">
                  <c:v>2030.180234159999</c:v>
                </c:pt>
                <c:pt idx="59">
                  <c:v>2067.4593725865</c:v>
                </c:pt>
                <c:pt idx="60">
                  <c:v>2104.738511013004</c:v>
                </c:pt>
                <c:pt idx="61">
                  <c:v>2142.017649439507</c:v>
                </c:pt>
                <c:pt idx="62">
                  <c:v>2179.29678786601</c:v>
                </c:pt>
                <c:pt idx="63">
                  <c:v>2193.640694229407</c:v>
                </c:pt>
                <c:pt idx="64">
                  <c:v>2185.049368529699</c:v>
                </c:pt>
                <c:pt idx="65">
                  <c:v>2176.458042829991</c:v>
                </c:pt>
                <c:pt idx="66">
                  <c:v>2167.866717130283</c:v>
                </c:pt>
                <c:pt idx="67">
                  <c:v>2159.275391430574</c:v>
                </c:pt>
                <c:pt idx="68">
                  <c:v>2150.684065730867</c:v>
                </c:pt>
                <c:pt idx="69">
                  <c:v>2142.092740031158</c:v>
                </c:pt>
                <c:pt idx="70">
                  <c:v>2133.50141433145</c:v>
                </c:pt>
                <c:pt idx="71">
                  <c:v>2124.910088631742</c:v>
                </c:pt>
                <c:pt idx="72">
                  <c:v>2116.318762932034</c:v>
                </c:pt>
                <c:pt idx="73">
                  <c:v>2107.727437232326</c:v>
                </c:pt>
                <c:pt idx="74">
                  <c:v>2099.136111532618</c:v>
                </c:pt>
                <c:pt idx="75">
                  <c:v>2090.54478583291</c:v>
                </c:pt>
                <c:pt idx="76">
                  <c:v>2081.953460133202</c:v>
                </c:pt>
                <c:pt idx="77">
                  <c:v>2073.362134433494</c:v>
                </c:pt>
                <c:pt idx="78">
                  <c:v>2064.770808733786</c:v>
                </c:pt>
                <c:pt idx="79">
                  <c:v>2056.179483034078</c:v>
                </c:pt>
                <c:pt idx="80">
                  <c:v>2047.58815733437</c:v>
                </c:pt>
                <c:pt idx="81">
                  <c:v>2038.996831634662</c:v>
                </c:pt>
                <c:pt idx="82">
                  <c:v>2030.405505934954</c:v>
                </c:pt>
                <c:pt idx="83">
                  <c:v>2001.826454314218</c:v>
                </c:pt>
                <c:pt idx="84">
                  <c:v>1953.259676772454</c:v>
                </c:pt>
                <c:pt idx="85">
                  <c:v>1904.692899230689</c:v>
                </c:pt>
                <c:pt idx="86">
                  <c:v>1856.126121688925</c:v>
                </c:pt>
                <c:pt idx="87">
                  <c:v>1807.55934414716</c:v>
                </c:pt>
                <c:pt idx="88">
                  <c:v>1758.992566605395</c:v>
                </c:pt>
                <c:pt idx="89">
                  <c:v>1710.425789063631</c:v>
                </c:pt>
                <c:pt idx="90">
                  <c:v>1661.859011521867</c:v>
                </c:pt>
                <c:pt idx="91">
                  <c:v>1613.292233980102</c:v>
                </c:pt>
                <c:pt idx="92">
                  <c:v>1564.725456438338</c:v>
                </c:pt>
                <c:pt idx="93">
                  <c:v>1516.158678896573</c:v>
                </c:pt>
                <c:pt idx="94">
                  <c:v>1467.591901354809</c:v>
                </c:pt>
                <c:pt idx="95">
                  <c:v>1419.025123813044</c:v>
                </c:pt>
                <c:pt idx="96">
                  <c:v>1525.385123813044</c:v>
                </c:pt>
                <c:pt idx="97">
                  <c:v>1631.745123813044</c:v>
                </c:pt>
                <c:pt idx="98">
                  <c:v>1738.105123813044</c:v>
                </c:pt>
                <c:pt idx="99">
                  <c:v>1844.465123813045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49.95872967171894</c:v>
                </c:pt>
                <c:pt idx="27">
                  <c:v>99.91745934343788</c:v>
                </c:pt>
                <c:pt idx="28">
                  <c:v>149.8761890151568</c:v>
                </c:pt>
                <c:pt idx="29">
                  <c:v>199.8349186868758</c:v>
                </c:pt>
                <c:pt idx="30">
                  <c:v>249.7936483585947</c:v>
                </c:pt>
                <c:pt idx="31">
                  <c:v>299.7523780303136</c:v>
                </c:pt>
                <c:pt idx="32">
                  <c:v>349.7111077020326</c:v>
                </c:pt>
                <c:pt idx="33">
                  <c:v>399.6698373737515</c:v>
                </c:pt>
                <c:pt idx="34">
                  <c:v>449.6285670454705</c:v>
                </c:pt>
                <c:pt idx="35">
                  <c:v>499.5872967171894</c:v>
                </c:pt>
                <c:pt idx="36">
                  <c:v>549.5460263889083</c:v>
                </c:pt>
                <c:pt idx="37">
                  <c:v>599.5047560606273</c:v>
                </c:pt>
                <c:pt idx="38">
                  <c:v>649.4634857323462</c:v>
                </c:pt>
                <c:pt idx="39">
                  <c:v>699.4222154040651</c:v>
                </c:pt>
                <c:pt idx="40">
                  <c:v>749.3809450757841</c:v>
                </c:pt>
                <c:pt idx="41">
                  <c:v>799.3396747475031</c:v>
                </c:pt>
                <c:pt idx="42">
                  <c:v>849.298404419222</c:v>
                </c:pt>
                <c:pt idx="43">
                  <c:v>899.257134090941</c:v>
                </c:pt>
                <c:pt idx="44">
                  <c:v>949.2158637626598</c:v>
                </c:pt>
                <c:pt idx="45">
                  <c:v>999.1745934343788</c:v>
                </c:pt>
                <c:pt idx="46">
                  <c:v>1049.133323106098</c:v>
                </c:pt>
                <c:pt idx="47">
                  <c:v>1099.092052777817</c:v>
                </c:pt>
                <c:pt idx="48">
                  <c:v>1149.050782449536</c:v>
                </c:pt>
                <c:pt idx="49">
                  <c:v>1199.009512121255</c:v>
                </c:pt>
                <c:pt idx="50">
                  <c:v>1248.968241792973</c:v>
                </c:pt>
                <c:pt idx="51">
                  <c:v>1298.926971464692</c:v>
                </c:pt>
                <c:pt idx="52">
                  <c:v>1348.885701136411</c:v>
                </c:pt>
                <c:pt idx="53">
                  <c:v>1398.84443080813</c:v>
                </c:pt>
                <c:pt idx="54">
                  <c:v>1448.803160479849</c:v>
                </c:pt>
                <c:pt idx="55">
                  <c:v>1498.761890151568</c:v>
                </c:pt>
                <c:pt idx="56">
                  <c:v>1548.720619823287</c:v>
                </c:pt>
                <c:pt idx="57">
                  <c:v>1598.679349495006</c:v>
                </c:pt>
                <c:pt idx="58">
                  <c:v>1648.638079166725</c:v>
                </c:pt>
                <c:pt idx="59">
                  <c:v>1698.596808838444</c:v>
                </c:pt>
                <c:pt idx="60">
                  <c:v>1748.555538510163</c:v>
                </c:pt>
                <c:pt idx="61">
                  <c:v>1798.514268181882</c:v>
                </c:pt>
                <c:pt idx="62">
                  <c:v>1848.472997853601</c:v>
                </c:pt>
                <c:pt idx="63">
                  <c:v>2540.849613580425</c:v>
                </c:pt>
                <c:pt idx="64">
                  <c:v>3875.644115362356</c:v>
                </c:pt>
                <c:pt idx="65">
                  <c:v>5210.438617144287</c:v>
                </c:pt>
                <c:pt idx="66">
                  <c:v>6545.233118926217</c:v>
                </c:pt>
                <c:pt idx="67">
                  <c:v>7880.027620708147</c:v>
                </c:pt>
                <c:pt idx="68">
                  <c:v>9214.822122490079</c:v>
                </c:pt>
                <c:pt idx="69">
                  <c:v>10549.61662427201</c:v>
                </c:pt>
                <c:pt idx="70">
                  <c:v>11884.41112605394</c:v>
                </c:pt>
                <c:pt idx="71">
                  <c:v>13219.20562783587</c:v>
                </c:pt>
                <c:pt idx="72">
                  <c:v>14554.0001296178</c:v>
                </c:pt>
                <c:pt idx="73">
                  <c:v>15888.79463139973</c:v>
                </c:pt>
                <c:pt idx="74">
                  <c:v>17223.58913318166</c:v>
                </c:pt>
                <c:pt idx="75">
                  <c:v>18558.3836349636</c:v>
                </c:pt>
                <c:pt idx="76">
                  <c:v>19893.17813674552</c:v>
                </c:pt>
                <c:pt idx="77">
                  <c:v>21227.97263852745</c:v>
                </c:pt>
                <c:pt idx="78">
                  <c:v>22562.76714030938</c:v>
                </c:pt>
                <c:pt idx="79">
                  <c:v>23897.56164209131</c:v>
                </c:pt>
                <c:pt idx="80">
                  <c:v>25232.35614387325</c:v>
                </c:pt>
                <c:pt idx="81">
                  <c:v>26567.15064565518</c:v>
                </c:pt>
                <c:pt idx="82">
                  <c:v>27901.94514743711</c:v>
                </c:pt>
                <c:pt idx="83">
                  <c:v>27879.44759643111</c:v>
                </c:pt>
                <c:pt idx="84">
                  <c:v>26499.65799263719</c:v>
                </c:pt>
                <c:pt idx="85">
                  <c:v>25119.86838884326</c:v>
                </c:pt>
                <c:pt idx="86">
                  <c:v>23740.07878504934</c:v>
                </c:pt>
                <c:pt idx="87">
                  <c:v>22360.28918125541</c:v>
                </c:pt>
                <c:pt idx="88">
                  <c:v>20980.49957746149</c:v>
                </c:pt>
                <c:pt idx="89">
                  <c:v>19600.70997366756</c:v>
                </c:pt>
                <c:pt idx="90">
                  <c:v>18220.92036987364</c:v>
                </c:pt>
                <c:pt idx="91">
                  <c:v>16841.13076607971</c:v>
                </c:pt>
                <c:pt idx="92">
                  <c:v>15461.34116228579</c:v>
                </c:pt>
                <c:pt idx="93">
                  <c:v>14081.55155849186</c:v>
                </c:pt>
                <c:pt idx="94">
                  <c:v>12701.76195469794</c:v>
                </c:pt>
                <c:pt idx="95">
                  <c:v>11321.97235090402</c:v>
                </c:pt>
                <c:pt idx="96">
                  <c:v>12046.83235090401</c:v>
                </c:pt>
                <c:pt idx="97">
                  <c:v>12771.69235090401</c:v>
                </c:pt>
                <c:pt idx="98">
                  <c:v>13496.55235090401</c:v>
                </c:pt>
                <c:pt idx="99">
                  <c:v>14221.41235090401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96.86953549437474</c:v>
                </c:pt>
                <c:pt idx="1">
                  <c:v>96.86953549437474</c:v>
                </c:pt>
                <c:pt idx="2">
                  <c:v>96.86953549437474</c:v>
                </c:pt>
                <c:pt idx="3">
                  <c:v>96.86953549437474</c:v>
                </c:pt>
                <c:pt idx="4">
                  <c:v>96.86953549437474</c:v>
                </c:pt>
                <c:pt idx="5">
                  <c:v>96.86953549437474</c:v>
                </c:pt>
                <c:pt idx="6">
                  <c:v>96.86953549437474</c:v>
                </c:pt>
                <c:pt idx="7">
                  <c:v>96.86953549437474</c:v>
                </c:pt>
                <c:pt idx="8">
                  <c:v>96.86953549437474</c:v>
                </c:pt>
                <c:pt idx="9">
                  <c:v>96.86953549437474</c:v>
                </c:pt>
                <c:pt idx="10">
                  <c:v>96.86953549437474</c:v>
                </c:pt>
                <c:pt idx="11">
                  <c:v>96.86953549437474</c:v>
                </c:pt>
                <c:pt idx="12">
                  <c:v>96.86953549437474</c:v>
                </c:pt>
                <c:pt idx="13">
                  <c:v>96.86953549437474</c:v>
                </c:pt>
                <c:pt idx="14">
                  <c:v>96.86953549437474</c:v>
                </c:pt>
                <c:pt idx="15">
                  <c:v>96.86953549437474</c:v>
                </c:pt>
                <c:pt idx="16">
                  <c:v>96.86953549437474</c:v>
                </c:pt>
                <c:pt idx="17">
                  <c:v>96.86953549437474</c:v>
                </c:pt>
                <c:pt idx="18">
                  <c:v>96.86953549437474</c:v>
                </c:pt>
                <c:pt idx="19">
                  <c:v>96.86953549437474</c:v>
                </c:pt>
                <c:pt idx="20">
                  <c:v>96.86953549437474</c:v>
                </c:pt>
                <c:pt idx="21">
                  <c:v>96.86953549437474</c:v>
                </c:pt>
                <c:pt idx="22">
                  <c:v>96.86953549437474</c:v>
                </c:pt>
                <c:pt idx="23">
                  <c:v>96.86953549437474</c:v>
                </c:pt>
                <c:pt idx="24">
                  <c:v>96.86953549437474</c:v>
                </c:pt>
                <c:pt idx="25">
                  <c:v>96.86953549437474</c:v>
                </c:pt>
                <c:pt idx="26">
                  <c:v>106.6498313682426</c:v>
                </c:pt>
                <c:pt idx="27">
                  <c:v>116.4301272421104</c:v>
                </c:pt>
                <c:pt idx="28">
                  <c:v>126.2104231159782</c:v>
                </c:pt>
                <c:pt idx="29">
                  <c:v>135.990718989846</c:v>
                </c:pt>
                <c:pt idx="30">
                  <c:v>145.7710148637139</c:v>
                </c:pt>
                <c:pt idx="31">
                  <c:v>155.5513107375817</c:v>
                </c:pt>
                <c:pt idx="32">
                  <c:v>165.3316066114495</c:v>
                </c:pt>
                <c:pt idx="33">
                  <c:v>175.1119024853174</c:v>
                </c:pt>
                <c:pt idx="34">
                  <c:v>184.8921983591852</c:v>
                </c:pt>
                <c:pt idx="35">
                  <c:v>194.672494233053</c:v>
                </c:pt>
                <c:pt idx="36">
                  <c:v>204.4527901069208</c:v>
                </c:pt>
                <c:pt idx="37">
                  <c:v>214.2330859807886</c:v>
                </c:pt>
                <c:pt idx="38">
                  <c:v>224.0133818546565</c:v>
                </c:pt>
                <c:pt idx="39">
                  <c:v>233.7936777285243</c:v>
                </c:pt>
                <c:pt idx="40">
                  <c:v>243.5739736023921</c:v>
                </c:pt>
                <c:pt idx="41">
                  <c:v>253.35426947626</c:v>
                </c:pt>
                <c:pt idx="42">
                  <c:v>263.1345653501278</c:v>
                </c:pt>
                <c:pt idx="43">
                  <c:v>272.9148612239956</c:v>
                </c:pt>
                <c:pt idx="44">
                  <c:v>282.6951570978634</c:v>
                </c:pt>
                <c:pt idx="45">
                  <c:v>292.4754529717313</c:v>
                </c:pt>
                <c:pt idx="46">
                  <c:v>302.2557488455991</c:v>
                </c:pt>
                <c:pt idx="47">
                  <c:v>312.036044719467</c:v>
                </c:pt>
                <c:pt idx="48">
                  <c:v>321.8163405933348</c:v>
                </c:pt>
                <c:pt idx="49">
                  <c:v>331.5966364672026</c:v>
                </c:pt>
                <c:pt idx="50">
                  <c:v>341.3769323410704</c:v>
                </c:pt>
                <c:pt idx="51">
                  <c:v>351.1572282149382</c:v>
                </c:pt>
                <c:pt idx="52">
                  <c:v>360.9375240888061</c:v>
                </c:pt>
                <c:pt idx="53">
                  <c:v>370.7178199626739</c:v>
                </c:pt>
                <c:pt idx="54">
                  <c:v>380.4981158365417</c:v>
                </c:pt>
                <c:pt idx="55">
                  <c:v>390.2784117104096</c:v>
                </c:pt>
                <c:pt idx="56">
                  <c:v>400.0587075842774</c:v>
                </c:pt>
                <c:pt idx="57">
                  <c:v>409.8390034581452</c:v>
                </c:pt>
                <c:pt idx="58">
                  <c:v>419.619299332013</c:v>
                </c:pt>
                <c:pt idx="59">
                  <c:v>429.3995952058809</c:v>
                </c:pt>
                <c:pt idx="60">
                  <c:v>439.1798910797486</c:v>
                </c:pt>
                <c:pt idx="61">
                  <c:v>448.9601869536165</c:v>
                </c:pt>
                <c:pt idx="62">
                  <c:v>458.7404828274844</c:v>
                </c:pt>
                <c:pt idx="63">
                  <c:v>485.6957811403222</c:v>
                </c:pt>
                <c:pt idx="64">
                  <c:v>529.8260818921301</c:v>
                </c:pt>
                <c:pt idx="65">
                  <c:v>573.9563826439381</c:v>
                </c:pt>
                <c:pt idx="66">
                  <c:v>618.086683395746</c:v>
                </c:pt>
                <c:pt idx="67">
                  <c:v>662.216984147554</c:v>
                </c:pt>
                <c:pt idx="68">
                  <c:v>706.347284899362</c:v>
                </c:pt>
                <c:pt idx="69">
                  <c:v>750.4775856511698</c:v>
                </c:pt>
                <c:pt idx="70">
                  <c:v>794.6078864029778</c:v>
                </c:pt>
                <c:pt idx="71">
                  <c:v>838.7381871547857</c:v>
                </c:pt>
                <c:pt idx="72">
                  <c:v>882.8684879065936</c:v>
                </c:pt>
                <c:pt idx="73">
                  <c:v>926.9987886584015</c:v>
                </c:pt>
                <c:pt idx="74">
                  <c:v>971.1290894102095</c:v>
                </c:pt>
                <c:pt idx="75">
                  <c:v>1015.259390162017</c:v>
                </c:pt>
                <c:pt idx="76">
                  <c:v>1059.389690913825</c:v>
                </c:pt>
                <c:pt idx="77">
                  <c:v>1103.519991665633</c:v>
                </c:pt>
                <c:pt idx="78">
                  <c:v>1147.650292417441</c:v>
                </c:pt>
                <c:pt idx="79">
                  <c:v>1191.78059316925</c:v>
                </c:pt>
                <c:pt idx="80">
                  <c:v>1235.910893921057</c:v>
                </c:pt>
                <c:pt idx="81">
                  <c:v>1280.041194672865</c:v>
                </c:pt>
                <c:pt idx="82">
                  <c:v>1324.171495424673</c:v>
                </c:pt>
                <c:pt idx="83">
                  <c:v>1358.455380556989</c:v>
                </c:pt>
                <c:pt idx="84">
                  <c:v>1382.892850069812</c:v>
                </c:pt>
                <c:pt idx="85">
                  <c:v>1407.330319582635</c:v>
                </c:pt>
                <c:pt idx="86">
                  <c:v>1431.767789095459</c:v>
                </c:pt>
                <c:pt idx="87">
                  <c:v>1456.205258608282</c:v>
                </c:pt>
                <c:pt idx="88">
                  <c:v>1480.642728121105</c:v>
                </c:pt>
                <c:pt idx="89">
                  <c:v>1505.080197633928</c:v>
                </c:pt>
                <c:pt idx="90">
                  <c:v>1529.517667146752</c:v>
                </c:pt>
                <c:pt idx="91">
                  <c:v>1553.955136659575</c:v>
                </c:pt>
                <c:pt idx="92">
                  <c:v>1578.392606172398</c:v>
                </c:pt>
                <c:pt idx="93">
                  <c:v>1602.830075685222</c:v>
                </c:pt>
                <c:pt idx="94">
                  <c:v>1627.267545198045</c:v>
                </c:pt>
                <c:pt idx="95">
                  <c:v>1651.705014710868</c:v>
                </c:pt>
                <c:pt idx="96">
                  <c:v>1660.136014710868</c:v>
                </c:pt>
                <c:pt idx="97">
                  <c:v>1668.567014710868</c:v>
                </c:pt>
                <c:pt idx="98">
                  <c:v>1676.998014710868</c:v>
                </c:pt>
                <c:pt idx="99">
                  <c:v>1685.429014710868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1451.03883512953</c:v>
                </c:pt>
                <c:pt idx="1">
                  <c:v>1451.03883512953</c:v>
                </c:pt>
                <c:pt idx="2">
                  <c:v>1451.03883512953</c:v>
                </c:pt>
                <c:pt idx="3">
                  <c:v>1451.03883512953</c:v>
                </c:pt>
                <c:pt idx="4">
                  <c:v>1451.03883512953</c:v>
                </c:pt>
                <c:pt idx="5">
                  <c:v>1451.03883512953</c:v>
                </c:pt>
                <c:pt idx="6">
                  <c:v>1451.03883512953</c:v>
                </c:pt>
                <c:pt idx="7">
                  <c:v>1451.03883512953</c:v>
                </c:pt>
                <c:pt idx="8">
                  <c:v>1451.03883512953</c:v>
                </c:pt>
                <c:pt idx="9">
                  <c:v>1451.03883512953</c:v>
                </c:pt>
                <c:pt idx="10">
                  <c:v>1451.03883512953</c:v>
                </c:pt>
                <c:pt idx="11">
                  <c:v>1451.03883512953</c:v>
                </c:pt>
                <c:pt idx="12">
                  <c:v>1451.03883512953</c:v>
                </c:pt>
                <c:pt idx="13">
                  <c:v>1451.03883512953</c:v>
                </c:pt>
                <c:pt idx="14">
                  <c:v>1451.03883512953</c:v>
                </c:pt>
                <c:pt idx="15">
                  <c:v>1451.03883512953</c:v>
                </c:pt>
                <c:pt idx="16">
                  <c:v>1451.03883512953</c:v>
                </c:pt>
                <c:pt idx="17">
                  <c:v>1451.03883512953</c:v>
                </c:pt>
                <c:pt idx="18">
                  <c:v>1451.03883512953</c:v>
                </c:pt>
                <c:pt idx="19">
                  <c:v>1451.03883512953</c:v>
                </c:pt>
                <c:pt idx="20">
                  <c:v>1451.03883512953</c:v>
                </c:pt>
                <c:pt idx="21">
                  <c:v>1451.03883512953</c:v>
                </c:pt>
                <c:pt idx="22">
                  <c:v>1451.03883512953</c:v>
                </c:pt>
                <c:pt idx="23">
                  <c:v>1451.03883512953</c:v>
                </c:pt>
                <c:pt idx="24">
                  <c:v>1451.03883512953</c:v>
                </c:pt>
                <c:pt idx="25">
                  <c:v>1451.03883512953</c:v>
                </c:pt>
                <c:pt idx="26">
                  <c:v>1705.776763963381</c:v>
                </c:pt>
                <c:pt idx="27">
                  <c:v>1960.514692797232</c:v>
                </c:pt>
                <c:pt idx="28">
                  <c:v>2215.252621631083</c:v>
                </c:pt>
                <c:pt idx="29">
                  <c:v>2469.990550464933</c:v>
                </c:pt>
                <c:pt idx="30">
                  <c:v>2724.728479298784</c:v>
                </c:pt>
                <c:pt idx="31">
                  <c:v>2979.466408132635</c:v>
                </c:pt>
                <c:pt idx="32">
                  <c:v>3234.204336966486</c:v>
                </c:pt>
                <c:pt idx="33">
                  <c:v>3488.942265800337</c:v>
                </c:pt>
                <c:pt idx="34">
                  <c:v>3743.680194634188</c:v>
                </c:pt>
                <c:pt idx="35">
                  <c:v>3998.418123468038</c:v>
                </c:pt>
                <c:pt idx="36">
                  <c:v>4253.156052301888</c:v>
                </c:pt>
                <c:pt idx="37">
                  <c:v>4507.89398113574</c:v>
                </c:pt>
                <c:pt idx="38">
                  <c:v>4762.63190996959</c:v>
                </c:pt>
                <c:pt idx="39">
                  <c:v>5017.369838803441</c:v>
                </c:pt>
                <c:pt idx="40">
                  <c:v>5272.107767637292</c:v>
                </c:pt>
                <c:pt idx="41">
                  <c:v>5526.845696471143</c:v>
                </c:pt>
                <c:pt idx="42">
                  <c:v>5781.583625304994</c:v>
                </c:pt>
                <c:pt idx="43">
                  <c:v>6036.321554138844</c:v>
                </c:pt>
                <c:pt idx="44">
                  <c:v>6291.059482972695</c:v>
                </c:pt>
                <c:pt idx="45">
                  <c:v>6545.797411806546</c:v>
                </c:pt>
                <c:pt idx="46">
                  <c:v>6800.535340640397</c:v>
                </c:pt>
                <c:pt idx="47">
                  <c:v>7055.273269474248</c:v>
                </c:pt>
                <c:pt idx="48">
                  <c:v>7310.011198308099</c:v>
                </c:pt>
                <c:pt idx="49">
                  <c:v>7564.74912714195</c:v>
                </c:pt>
                <c:pt idx="50">
                  <c:v>7819.4870559758</c:v>
                </c:pt>
                <c:pt idx="51">
                  <c:v>8074.22498480965</c:v>
                </c:pt>
                <c:pt idx="52">
                  <c:v>8328.962913643501</c:v>
                </c:pt>
                <c:pt idx="53">
                  <c:v>8583.700842477352</c:v>
                </c:pt>
                <c:pt idx="54">
                  <c:v>8838.4387713112</c:v>
                </c:pt>
                <c:pt idx="55">
                  <c:v>9093.176700145053</c:v>
                </c:pt>
                <c:pt idx="56">
                  <c:v>9347.914628978904</c:v>
                </c:pt>
                <c:pt idx="57">
                  <c:v>9602.652557812754</c:v>
                </c:pt>
                <c:pt idx="58">
                  <c:v>9857.390486646605</c:v>
                </c:pt>
                <c:pt idx="59">
                  <c:v>10112.12841548046</c:v>
                </c:pt>
                <c:pt idx="60">
                  <c:v>10366.86634431431</c:v>
                </c:pt>
                <c:pt idx="61">
                  <c:v>10621.60427314816</c:v>
                </c:pt>
                <c:pt idx="62">
                  <c:v>10876.34220198201</c:v>
                </c:pt>
                <c:pt idx="63">
                  <c:v>11531.5265426773</c:v>
                </c:pt>
                <c:pt idx="64">
                  <c:v>12587.15729523403</c:v>
                </c:pt>
                <c:pt idx="65">
                  <c:v>13642.78804779077</c:v>
                </c:pt>
                <c:pt idx="66">
                  <c:v>14698.4188003475</c:v>
                </c:pt>
                <c:pt idx="67">
                  <c:v>15754.04955290423</c:v>
                </c:pt>
                <c:pt idx="68">
                  <c:v>16809.68030546096</c:v>
                </c:pt>
                <c:pt idx="69">
                  <c:v>17865.31105801769</c:v>
                </c:pt>
                <c:pt idx="70">
                  <c:v>18920.94181057443</c:v>
                </c:pt>
                <c:pt idx="71">
                  <c:v>19976.57256313116</c:v>
                </c:pt>
                <c:pt idx="72">
                  <c:v>21032.2033156879</c:v>
                </c:pt>
                <c:pt idx="73">
                  <c:v>22087.83406824463</c:v>
                </c:pt>
                <c:pt idx="74">
                  <c:v>23143.46482080136</c:v>
                </c:pt>
                <c:pt idx="75">
                  <c:v>24199.09557335809</c:v>
                </c:pt>
                <c:pt idx="76">
                  <c:v>25254.72632591482</c:v>
                </c:pt>
                <c:pt idx="77">
                  <c:v>26310.35707847156</c:v>
                </c:pt>
                <c:pt idx="78">
                  <c:v>27365.9878310283</c:v>
                </c:pt>
                <c:pt idx="79">
                  <c:v>28421.61858358502</c:v>
                </c:pt>
                <c:pt idx="80">
                  <c:v>29477.24933614175</c:v>
                </c:pt>
                <c:pt idx="81">
                  <c:v>30532.88008869849</c:v>
                </c:pt>
                <c:pt idx="82">
                  <c:v>31588.51084125522</c:v>
                </c:pt>
                <c:pt idx="83">
                  <c:v>32310.120515292</c:v>
                </c:pt>
                <c:pt idx="84">
                  <c:v>32697.70911080882</c:v>
                </c:pt>
                <c:pt idx="85">
                  <c:v>33085.29770632564</c:v>
                </c:pt>
                <c:pt idx="86">
                  <c:v>33472.88630184246</c:v>
                </c:pt>
                <c:pt idx="87">
                  <c:v>33860.47489735928</c:v>
                </c:pt>
                <c:pt idx="88">
                  <c:v>34248.06349287611</c:v>
                </c:pt>
                <c:pt idx="89">
                  <c:v>34635.65208839293</c:v>
                </c:pt>
                <c:pt idx="90">
                  <c:v>35023.24068390975</c:v>
                </c:pt>
                <c:pt idx="91">
                  <c:v>35410.82927942657</c:v>
                </c:pt>
                <c:pt idx="92">
                  <c:v>35798.4178749434</c:v>
                </c:pt>
                <c:pt idx="93">
                  <c:v>36186.00647046022</c:v>
                </c:pt>
                <c:pt idx="94">
                  <c:v>36573.59506597705</c:v>
                </c:pt>
                <c:pt idx="95">
                  <c:v>36961.18366149387</c:v>
                </c:pt>
                <c:pt idx="96">
                  <c:v>36961.18366149387</c:v>
                </c:pt>
                <c:pt idx="97">
                  <c:v>36961.18366149387</c:v>
                </c:pt>
                <c:pt idx="98">
                  <c:v>36961.18366149387</c:v>
                </c:pt>
                <c:pt idx="99">
                  <c:v>36961.18366149387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8383.779936303954</c:v>
                </c:pt>
                <c:pt idx="1">
                  <c:v>8383.779936303954</c:v>
                </c:pt>
                <c:pt idx="2">
                  <c:v>8383.779936303954</c:v>
                </c:pt>
                <c:pt idx="3">
                  <c:v>8383.779936303954</c:v>
                </c:pt>
                <c:pt idx="4">
                  <c:v>8383.779936303954</c:v>
                </c:pt>
                <c:pt idx="5">
                  <c:v>8383.779936303954</c:v>
                </c:pt>
                <c:pt idx="6">
                  <c:v>8383.779936303954</c:v>
                </c:pt>
                <c:pt idx="7">
                  <c:v>8383.779936303954</c:v>
                </c:pt>
                <c:pt idx="8">
                  <c:v>8383.779936303954</c:v>
                </c:pt>
                <c:pt idx="9">
                  <c:v>8383.779936303954</c:v>
                </c:pt>
                <c:pt idx="10">
                  <c:v>8383.779936303954</c:v>
                </c:pt>
                <c:pt idx="11">
                  <c:v>8383.779936303954</c:v>
                </c:pt>
                <c:pt idx="12">
                  <c:v>8383.779936303954</c:v>
                </c:pt>
                <c:pt idx="13">
                  <c:v>8383.779936303954</c:v>
                </c:pt>
                <c:pt idx="14">
                  <c:v>8383.779936303954</c:v>
                </c:pt>
                <c:pt idx="15">
                  <c:v>8383.779936303954</c:v>
                </c:pt>
                <c:pt idx="16">
                  <c:v>8383.779936303954</c:v>
                </c:pt>
                <c:pt idx="17">
                  <c:v>8383.779936303954</c:v>
                </c:pt>
                <c:pt idx="18">
                  <c:v>8383.779936303954</c:v>
                </c:pt>
                <c:pt idx="19">
                  <c:v>8383.779936303954</c:v>
                </c:pt>
                <c:pt idx="20">
                  <c:v>8383.779936303954</c:v>
                </c:pt>
                <c:pt idx="21">
                  <c:v>8383.779936303954</c:v>
                </c:pt>
                <c:pt idx="22">
                  <c:v>8383.779936303954</c:v>
                </c:pt>
                <c:pt idx="23">
                  <c:v>8383.779936303954</c:v>
                </c:pt>
                <c:pt idx="24">
                  <c:v>8383.779936303954</c:v>
                </c:pt>
                <c:pt idx="25">
                  <c:v>8383.779936303954</c:v>
                </c:pt>
                <c:pt idx="26">
                  <c:v>8309.486747945322</c:v>
                </c:pt>
                <c:pt idx="27">
                  <c:v>8235.19355958669</c:v>
                </c:pt>
                <c:pt idx="28">
                  <c:v>8160.900371228058</c:v>
                </c:pt>
                <c:pt idx="29">
                  <c:v>8086.607182869426</c:v>
                </c:pt>
                <c:pt idx="30">
                  <c:v>8012.313994510794</c:v>
                </c:pt>
                <c:pt idx="31">
                  <c:v>7938.020806152161</c:v>
                </c:pt>
                <c:pt idx="32">
                  <c:v>7863.72761779353</c:v>
                </c:pt>
                <c:pt idx="33">
                  <c:v>7789.434429434897</c:v>
                </c:pt>
                <c:pt idx="34">
                  <c:v>7715.141241076265</c:v>
                </c:pt>
                <c:pt idx="35">
                  <c:v>7640.848052717633</c:v>
                </c:pt>
                <c:pt idx="36">
                  <c:v>7566.554864359001</c:v>
                </c:pt>
                <c:pt idx="37">
                  <c:v>7492.26167600037</c:v>
                </c:pt>
                <c:pt idx="38">
                  <c:v>7417.968487641738</c:v>
                </c:pt>
                <c:pt idx="39">
                  <c:v>7343.675299283105</c:v>
                </c:pt>
                <c:pt idx="40">
                  <c:v>7269.382110924474</c:v>
                </c:pt>
                <c:pt idx="41">
                  <c:v>7195.08892256584</c:v>
                </c:pt>
                <c:pt idx="42">
                  <c:v>7120.79573420721</c:v>
                </c:pt>
                <c:pt idx="43">
                  <c:v>7046.502545848577</c:v>
                </c:pt>
                <c:pt idx="44">
                  <c:v>6972.209357489945</c:v>
                </c:pt>
                <c:pt idx="45">
                  <c:v>6897.916169131312</c:v>
                </c:pt>
                <c:pt idx="46">
                  <c:v>6823.62298077268</c:v>
                </c:pt>
                <c:pt idx="47">
                  <c:v>6749.329792414049</c:v>
                </c:pt>
                <c:pt idx="48">
                  <c:v>6675.036604055417</c:v>
                </c:pt>
                <c:pt idx="49">
                  <c:v>6600.743415696785</c:v>
                </c:pt>
                <c:pt idx="50">
                  <c:v>6526.450227338153</c:v>
                </c:pt>
                <c:pt idx="51">
                  <c:v>6452.157038979521</c:v>
                </c:pt>
                <c:pt idx="52">
                  <c:v>6377.86385062089</c:v>
                </c:pt>
                <c:pt idx="53">
                  <c:v>6303.570662262256</c:v>
                </c:pt>
                <c:pt idx="54">
                  <c:v>6229.277473903625</c:v>
                </c:pt>
                <c:pt idx="55">
                  <c:v>6154.984285544993</c:v>
                </c:pt>
                <c:pt idx="56">
                  <c:v>6080.691097186361</c:v>
                </c:pt>
                <c:pt idx="57">
                  <c:v>6006.397908827728</c:v>
                </c:pt>
                <c:pt idx="58">
                  <c:v>5932.104720469096</c:v>
                </c:pt>
                <c:pt idx="59">
                  <c:v>5857.811532110465</c:v>
                </c:pt>
                <c:pt idx="60">
                  <c:v>5783.518343751832</c:v>
                </c:pt>
                <c:pt idx="61">
                  <c:v>5709.2251553932</c:v>
                </c:pt>
                <c:pt idx="62">
                  <c:v>5634.931967034569</c:v>
                </c:pt>
                <c:pt idx="63">
                  <c:v>5457.840738533871</c:v>
                </c:pt>
                <c:pt idx="64">
                  <c:v>5177.951469891108</c:v>
                </c:pt>
                <c:pt idx="65">
                  <c:v>4898.062201248346</c:v>
                </c:pt>
                <c:pt idx="66">
                  <c:v>4618.172932605582</c:v>
                </c:pt>
                <c:pt idx="67">
                  <c:v>4338.28366396282</c:v>
                </c:pt>
                <c:pt idx="68">
                  <c:v>4058.394395320058</c:v>
                </c:pt>
                <c:pt idx="69">
                  <c:v>3778.505126677295</c:v>
                </c:pt>
                <c:pt idx="70">
                  <c:v>3498.615858034533</c:v>
                </c:pt>
                <c:pt idx="71">
                  <c:v>3218.72658939177</c:v>
                </c:pt>
                <c:pt idx="72">
                  <c:v>2938.837320749008</c:v>
                </c:pt>
                <c:pt idx="73">
                  <c:v>2658.948052106245</c:v>
                </c:pt>
                <c:pt idx="74">
                  <c:v>2379.058783463482</c:v>
                </c:pt>
                <c:pt idx="75">
                  <c:v>2099.16951482072</c:v>
                </c:pt>
                <c:pt idx="76">
                  <c:v>1819.280246177957</c:v>
                </c:pt>
                <c:pt idx="77">
                  <c:v>1539.390977535194</c:v>
                </c:pt>
                <c:pt idx="78">
                  <c:v>1259.501708892431</c:v>
                </c:pt>
                <c:pt idx="79">
                  <c:v>979.612440249669</c:v>
                </c:pt>
                <c:pt idx="80">
                  <c:v>699.7231716069063</c:v>
                </c:pt>
                <c:pt idx="81">
                  <c:v>419.8339029641438</c:v>
                </c:pt>
                <c:pt idx="82">
                  <c:v>139.9446343213813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619.1099029885992</c:v>
                </c:pt>
                <c:pt idx="64">
                  <c:v>1857.329708965798</c:v>
                </c:pt>
                <c:pt idx="65">
                  <c:v>3095.549514942996</c:v>
                </c:pt>
                <c:pt idx="66">
                  <c:v>4333.769320920195</c:v>
                </c:pt>
                <c:pt idx="67">
                  <c:v>5571.989126897393</c:v>
                </c:pt>
                <c:pt idx="68">
                  <c:v>6810.208932874592</c:v>
                </c:pt>
                <c:pt idx="69">
                  <c:v>8048.42873885179</c:v>
                </c:pt>
                <c:pt idx="70">
                  <c:v>9286.64854482899</c:v>
                </c:pt>
                <c:pt idx="71">
                  <c:v>10524.86835080619</c:v>
                </c:pt>
                <c:pt idx="72">
                  <c:v>11763.08815678339</c:v>
                </c:pt>
                <c:pt idx="73">
                  <c:v>13001.30796276059</c:v>
                </c:pt>
                <c:pt idx="74">
                  <c:v>14239.52776873778</c:v>
                </c:pt>
                <c:pt idx="75">
                  <c:v>15477.74757471498</c:v>
                </c:pt>
                <c:pt idx="76">
                  <c:v>16715.96738069218</c:v>
                </c:pt>
                <c:pt idx="77">
                  <c:v>17954.18718666938</c:v>
                </c:pt>
                <c:pt idx="78">
                  <c:v>19192.40699264658</c:v>
                </c:pt>
                <c:pt idx="79">
                  <c:v>20430.62679862378</c:v>
                </c:pt>
                <c:pt idx="80">
                  <c:v>21668.84660460097</c:v>
                </c:pt>
                <c:pt idx="81">
                  <c:v>22907.06641057817</c:v>
                </c:pt>
                <c:pt idx="82">
                  <c:v>24145.28621655537</c:v>
                </c:pt>
                <c:pt idx="83">
                  <c:v>27186.66361498687</c:v>
                </c:pt>
                <c:pt idx="84">
                  <c:v>32031.19860587266</c:v>
                </c:pt>
                <c:pt idx="85">
                  <c:v>36875.73359675845</c:v>
                </c:pt>
                <c:pt idx="86">
                  <c:v>41720.26858764425</c:v>
                </c:pt>
                <c:pt idx="87">
                  <c:v>46564.80357853004</c:v>
                </c:pt>
                <c:pt idx="88">
                  <c:v>51409.33856941583</c:v>
                </c:pt>
                <c:pt idx="89">
                  <c:v>56253.87356030162</c:v>
                </c:pt>
                <c:pt idx="90">
                  <c:v>61098.40855118741</c:v>
                </c:pt>
                <c:pt idx="91">
                  <c:v>65942.9435420732</c:v>
                </c:pt>
                <c:pt idx="92">
                  <c:v>70787.47853295901</c:v>
                </c:pt>
                <c:pt idx="93">
                  <c:v>75632.0135238448</c:v>
                </c:pt>
                <c:pt idx="94">
                  <c:v>80476.54851473059</c:v>
                </c:pt>
                <c:pt idx="95">
                  <c:v>85321.08350561638</c:v>
                </c:pt>
                <c:pt idx="96">
                  <c:v>87992.78350561637</c:v>
                </c:pt>
                <c:pt idx="97">
                  <c:v>90664.48350561637</c:v>
                </c:pt>
                <c:pt idx="98">
                  <c:v>93336.18350561638</c:v>
                </c:pt>
                <c:pt idx="99">
                  <c:v>96007.88350561638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2830.493087726004</c:v>
                </c:pt>
                <c:pt idx="84">
                  <c:v>8491.479263178011</c:v>
                </c:pt>
                <c:pt idx="85">
                  <c:v>14152.46543863002</c:v>
                </c:pt>
                <c:pt idx="86">
                  <c:v>19813.45161408202</c:v>
                </c:pt>
                <c:pt idx="87">
                  <c:v>25474.43778953403</c:v>
                </c:pt>
                <c:pt idx="88">
                  <c:v>31135.42396498604</c:v>
                </c:pt>
                <c:pt idx="89">
                  <c:v>36796.41014043805</c:v>
                </c:pt>
                <c:pt idx="90">
                  <c:v>42457.39631589005</c:v>
                </c:pt>
                <c:pt idx="91">
                  <c:v>48118.38249134206</c:v>
                </c:pt>
                <c:pt idx="92">
                  <c:v>53779.36866679406</c:v>
                </c:pt>
                <c:pt idx="93">
                  <c:v>59440.35484224607</c:v>
                </c:pt>
                <c:pt idx="94">
                  <c:v>65101.34101769808</c:v>
                </c:pt>
                <c:pt idx="95">
                  <c:v>70762.3271931501</c:v>
                </c:pt>
                <c:pt idx="96">
                  <c:v>76965.8271931501</c:v>
                </c:pt>
                <c:pt idx="97">
                  <c:v>83169.3271931501</c:v>
                </c:pt>
                <c:pt idx="98">
                  <c:v>89372.8271931501</c:v>
                </c:pt>
                <c:pt idx="99">
                  <c:v>95576.3271931501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1138.937840430192</c:v>
                </c:pt>
                <c:pt idx="1">
                  <c:v>1138.937840430192</c:v>
                </c:pt>
                <c:pt idx="2">
                  <c:v>1138.937840430192</c:v>
                </c:pt>
                <c:pt idx="3">
                  <c:v>1138.937840430192</c:v>
                </c:pt>
                <c:pt idx="4">
                  <c:v>1138.937840430192</c:v>
                </c:pt>
                <c:pt idx="5">
                  <c:v>1138.937840430192</c:v>
                </c:pt>
                <c:pt idx="6">
                  <c:v>1138.937840430192</c:v>
                </c:pt>
                <c:pt idx="7">
                  <c:v>1138.937840430192</c:v>
                </c:pt>
                <c:pt idx="8">
                  <c:v>1138.937840430192</c:v>
                </c:pt>
                <c:pt idx="9">
                  <c:v>1138.937840430192</c:v>
                </c:pt>
                <c:pt idx="10">
                  <c:v>1138.937840430192</c:v>
                </c:pt>
                <c:pt idx="11">
                  <c:v>1138.937840430192</c:v>
                </c:pt>
                <c:pt idx="12">
                  <c:v>1138.937840430192</c:v>
                </c:pt>
                <c:pt idx="13">
                  <c:v>1138.937840430192</c:v>
                </c:pt>
                <c:pt idx="14">
                  <c:v>1138.937840430192</c:v>
                </c:pt>
                <c:pt idx="15">
                  <c:v>1138.937840430192</c:v>
                </c:pt>
                <c:pt idx="16">
                  <c:v>1138.937840430192</c:v>
                </c:pt>
                <c:pt idx="17">
                  <c:v>1138.937840430192</c:v>
                </c:pt>
                <c:pt idx="18">
                  <c:v>1138.937840430192</c:v>
                </c:pt>
                <c:pt idx="19">
                  <c:v>1138.937840430192</c:v>
                </c:pt>
                <c:pt idx="20">
                  <c:v>1138.937840430192</c:v>
                </c:pt>
                <c:pt idx="21">
                  <c:v>1138.937840430192</c:v>
                </c:pt>
                <c:pt idx="22">
                  <c:v>1138.937840430192</c:v>
                </c:pt>
                <c:pt idx="23">
                  <c:v>1138.937840430192</c:v>
                </c:pt>
                <c:pt idx="24">
                  <c:v>1138.937840430192</c:v>
                </c:pt>
                <c:pt idx="25">
                  <c:v>1138.937840430192</c:v>
                </c:pt>
                <c:pt idx="26">
                  <c:v>1138.937840430192</c:v>
                </c:pt>
                <c:pt idx="27">
                  <c:v>1138.937840430192</c:v>
                </c:pt>
                <c:pt idx="28">
                  <c:v>1138.937840430192</c:v>
                </c:pt>
                <c:pt idx="29">
                  <c:v>1138.937840430192</c:v>
                </c:pt>
                <c:pt idx="30">
                  <c:v>1138.937840430192</c:v>
                </c:pt>
                <c:pt idx="31">
                  <c:v>1138.937840430192</c:v>
                </c:pt>
                <c:pt idx="32">
                  <c:v>1138.937840430192</c:v>
                </c:pt>
                <c:pt idx="33">
                  <c:v>1138.937840430192</c:v>
                </c:pt>
                <c:pt idx="34">
                  <c:v>1138.937840430192</c:v>
                </c:pt>
                <c:pt idx="35">
                  <c:v>1138.937840430192</c:v>
                </c:pt>
                <c:pt idx="36">
                  <c:v>1138.937840430192</c:v>
                </c:pt>
                <c:pt idx="37">
                  <c:v>1138.937840430192</c:v>
                </c:pt>
                <c:pt idx="38">
                  <c:v>1138.937840430192</c:v>
                </c:pt>
                <c:pt idx="39">
                  <c:v>1138.937840430192</c:v>
                </c:pt>
                <c:pt idx="40">
                  <c:v>1138.937840430192</c:v>
                </c:pt>
                <c:pt idx="41">
                  <c:v>1138.937840430192</c:v>
                </c:pt>
                <c:pt idx="42">
                  <c:v>1138.937840430192</c:v>
                </c:pt>
                <c:pt idx="43">
                  <c:v>1138.937840430192</c:v>
                </c:pt>
                <c:pt idx="44">
                  <c:v>1138.937840430192</c:v>
                </c:pt>
                <c:pt idx="45">
                  <c:v>1138.937840430192</c:v>
                </c:pt>
                <c:pt idx="46">
                  <c:v>1138.937840430192</c:v>
                </c:pt>
                <c:pt idx="47">
                  <c:v>1138.937840430192</c:v>
                </c:pt>
                <c:pt idx="48">
                  <c:v>1138.937840430192</c:v>
                </c:pt>
                <c:pt idx="49">
                  <c:v>1138.937840430192</c:v>
                </c:pt>
                <c:pt idx="50">
                  <c:v>1138.937840430192</c:v>
                </c:pt>
                <c:pt idx="51">
                  <c:v>1138.937840430192</c:v>
                </c:pt>
                <c:pt idx="52">
                  <c:v>1138.937840430192</c:v>
                </c:pt>
                <c:pt idx="53">
                  <c:v>1138.937840430192</c:v>
                </c:pt>
                <c:pt idx="54">
                  <c:v>1138.937840430192</c:v>
                </c:pt>
                <c:pt idx="55">
                  <c:v>1138.937840430192</c:v>
                </c:pt>
                <c:pt idx="56">
                  <c:v>1138.937840430192</c:v>
                </c:pt>
                <c:pt idx="57">
                  <c:v>1138.937840430192</c:v>
                </c:pt>
                <c:pt idx="58">
                  <c:v>1138.937840430192</c:v>
                </c:pt>
                <c:pt idx="59">
                  <c:v>1138.937840430192</c:v>
                </c:pt>
                <c:pt idx="60">
                  <c:v>1138.937840430192</c:v>
                </c:pt>
                <c:pt idx="61">
                  <c:v>1138.937840430192</c:v>
                </c:pt>
                <c:pt idx="62">
                  <c:v>1138.937840430192</c:v>
                </c:pt>
                <c:pt idx="63">
                  <c:v>1138.937840430192</c:v>
                </c:pt>
                <c:pt idx="64">
                  <c:v>1138.937840430192</c:v>
                </c:pt>
                <c:pt idx="65">
                  <c:v>1138.937840430192</c:v>
                </c:pt>
                <c:pt idx="66">
                  <c:v>1138.937840430192</c:v>
                </c:pt>
                <c:pt idx="67">
                  <c:v>1138.937840430192</c:v>
                </c:pt>
                <c:pt idx="68">
                  <c:v>1138.937840430192</c:v>
                </c:pt>
                <c:pt idx="69">
                  <c:v>1138.937840430192</c:v>
                </c:pt>
                <c:pt idx="70">
                  <c:v>1138.937840430192</c:v>
                </c:pt>
                <c:pt idx="71">
                  <c:v>1138.937840430192</c:v>
                </c:pt>
                <c:pt idx="72">
                  <c:v>1138.937840430192</c:v>
                </c:pt>
                <c:pt idx="73">
                  <c:v>1138.937840430192</c:v>
                </c:pt>
                <c:pt idx="74">
                  <c:v>1138.937840430192</c:v>
                </c:pt>
                <c:pt idx="75">
                  <c:v>1138.937840430192</c:v>
                </c:pt>
                <c:pt idx="76">
                  <c:v>1138.937840430192</c:v>
                </c:pt>
                <c:pt idx="77">
                  <c:v>1138.937840430192</c:v>
                </c:pt>
                <c:pt idx="78">
                  <c:v>1138.937840430191</c:v>
                </c:pt>
                <c:pt idx="79">
                  <c:v>1138.937840430191</c:v>
                </c:pt>
                <c:pt idx="80">
                  <c:v>1138.937840430191</c:v>
                </c:pt>
                <c:pt idx="81">
                  <c:v>1138.937840430191</c:v>
                </c:pt>
                <c:pt idx="82">
                  <c:v>1138.937840430191</c:v>
                </c:pt>
                <c:pt idx="83">
                  <c:v>1093.380326812984</c:v>
                </c:pt>
                <c:pt idx="84">
                  <c:v>1002.265299578568</c:v>
                </c:pt>
                <c:pt idx="85">
                  <c:v>911.1502723441532</c:v>
                </c:pt>
                <c:pt idx="86">
                  <c:v>820.0352451097378</c:v>
                </c:pt>
                <c:pt idx="87">
                  <c:v>728.9202178753226</c:v>
                </c:pt>
                <c:pt idx="88">
                  <c:v>637.8051906409072</c:v>
                </c:pt>
                <c:pt idx="89">
                  <c:v>546.690163406492</c:v>
                </c:pt>
                <c:pt idx="90">
                  <c:v>455.5751361720766</c:v>
                </c:pt>
                <c:pt idx="91">
                  <c:v>364.4601089376613</c:v>
                </c:pt>
                <c:pt idx="92">
                  <c:v>273.345081703246</c:v>
                </c:pt>
                <c:pt idx="93">
                  <c:v>182.2300544688306</c:v>
                </c:pt>
                <c:pt idx="94">
                  <c:v>91.11502723441527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26080.00466339476</c:v>
                </c:pt>
                <c:pt idx="1">
                  <c:v>26080.00466339476</c:v>
                </c:pt>
                <c:pt idx="2">
                  <c:v>26080.00466339476</c:v>
                </c:pt>
                <c:pt idx="3">
                  <c:v>26080.00466339476</c:v>
                </c:pt>
                <c:pt idx="4">
                  <c:v>26080.00466339476</c:v>
                </c:pt>
                <c:pt idx="5">
                  <c:v>26080.00466339476</c:v>
                </c:pt>
                <c:pt idx="6">
                  <c:v>26080.00466339476</c:v>
                </c:pt>
                <c:pt idx="7">
                  <c:v>26080.00466339476</c:v>
                </c:pt>
                <c:pt idx="8">
                  <c:v>26080.00466339476</c:v>
                </c:pt>
                <c:pt idx="9">
                  <c:v>26080.00466339476</c:v>
                </c:pt>
                <c:pt idx="10">
                  <c:v>26080.00466339476</c:v>
                </c:pt>
                <c:pt idx="11">
                  <c:v>26080.00466339476</c:v>
                </c:pt>
                <c:pt idx="12">
                  <c:v>26080.00466339476</c:v>
                </c:pt>
                <c:pt idx="13">
                  <c:v>26080.00466339476</c:v>
                </c:pt>
                <c:pt idx="14">
                  <c:v>26080.00466339476</c:v>
                </c:pt>
                <c:pt idx="15">
                  <c:v>26080.00466339476</c:v>
                </c:pt>
                <c:pt idx="16">
                  <c:v>26080.00466339476</c:v>
                </c:pt>
                <c:pt idx="17">
                  <c:v>26080.00466339476</c:v>
                </c:pt>
                <c:pt idx="18">
                  <c:v>26080.00466339476</c:v>
                </c:pt>
                <c:pt idx="19">
                  <c:v>26080.00466339476</c:v>
                </c:pt>
                <c:pt idx="20">
                  <c:v>26080.00466339476</c:v>
                </c:pt>
                <c:pt idx="21">
                  <c:v>26080.00466339476</c:v>
                </c:pt>
                <c:pt idx="22">
                  <c:v>26080.00466339476</c:v>
                </c:pt>
                <c:pt idx="23">
                  <c:v>26080.00466339476</c:v>
                </c:pt>
                <c:pt idx="24">
                  <c:v>26080.00466339476</c:v>
                </c:pt>
                <c:pt idx="25">
                  <c:v>26080.00466339476</c:v>
                </c:pt>
                <c:pt idx="26">
                  <c:v>26047.24343102828</c:v>
                </c:pt>
                <c:pt idx="27">
                  <c:v>26014.4821986618</c:v>
                </c:pt>
                <c:pt idx="28">
                  <c:v>25981.72096629532</c:v>
                </c:pt>
                <c:pt idx="29">
                  <c:v>25948.95973392884</c:v>
                </c:pt>
                <c:pt idx="30">
                  <c:v>25916.19850156236</c:v>
                </c:pt>
                <c:pt idx="31">
                  <c:v>25883.43726919588</c:v>
                </c:pt>
                <c:pt idx="32">
                  <c:v>25850.6760368294</c:v>
                </c:pt>
                <c:pt idx="33">
                  <c:v>25817.91480446292</c:v>
                </c:pt>
                <c:pt idx="34">
                  <c:v>25785.15357209644</c:v>
                </c:pt>
                <c:pt idx="35">
                  <c:v>25752.39233972996</c:v>
                </c:pt>
                <c:pt idx="36">
                  <c:v>25719.63110736348</c:v>
                </c:pt>
                <c:pt idx="37">
                  <c:v>25686.869874997</c:v>
                </c:pt>
                <c:pt idx="38">
                  <c:v>25654.10864263052</c:v>
                </c:pt>
                <c:pt idx="39">
                  <c:v>25621.34741026404</c:v>
                </c:pt>
                <c:pt idx="40">
                  <c:v>25588.58617789756</c:v>
                </c:pt>
                <c:pt idx="41">
                  <c:v>25555.82494553108</c:v>
                </c:pt>
                <c:pt idx="42">
                  <c:v>25523.0637131646</c:v>
                </c:pt>
                <c:pt idx="43">
                  <c:v>25490.30248079812</c:v>
                </c:pt>
                <c:pt idx="44">
                  <c:v>25457.54124843164</c:v>
                </c:pt>
                <c:pt idx="45">
                  <c:v>25424.78001606516</c:v>
                </c:pt>
                <c:pt idx="46">
                  <c:v>25392.01878369868</c:v>
                </c:pt>
                <c:pt idx="47">
                  <c:v>25359.2575513322</c:v>
                </c:pt>
                <c:pt idx="48">
                  <c:v>25326.49631896572</c:v>
                </c:pt>
                <c:pt idx="49">
                  <c:v>25293.73508659923</c:v>
                </c:pt>
                <c:pt idx="50">
                  <c:v>25260.97385423275</c:v>
                </c:pt>
                <c:pt idx="51">
                  <c:v>25228.21262186627</c:v>
                </c:pt>
                <c:pt idx="52">
                  <c:v>25195.45138949979</c:v>
                </c:pt>
                <c:pt idx="53">
                  <c:v>25162.69015713331</c:v>
                </c:pt>
                <c:pt idx="54">
                  <c:v>25129.92892476683</c:v>
                </c:pt>
                <c:pt idx="55">
                  <c:v>25097.16769240036</c:v>
                </c:pt>
                <c:pt idx="56">
                  <c:v>25064.40646003388</c:v>
                </c:pt>
                <c:pt idx="57">
                  <c:v>25031.6452276674</c:v>
                </c:pt>
                <c:pt idx="58">
                  <c:v>24998.88399530091</c:v>
                </c:pt>
                <c:pt idx="59">
                  <c:v>24966.12276293443</c:v>
                </c:pt>
                <c:pt idx="60">
                  <c:v>24933.36153056795</c:v>
                </c:pt>
                <c:pt idx="61">
                  <c:v>24900.60029820147</c:v>
                </c:pt>
                <c:pt idx="62">
                  <c:v>24867.83906583499</c:v>
                </c:pt>
                <c:pt idx="63">
                  <c:v>24475.88123115906</c:v>
                </c:pt>
                <c:pt idx="64">
                  <c:v>23724.72679417367</c:v>
                </c:pt>
                <c:pt idx="65">
                  <c:v>22973.57235718828</c:v>
                </c:pt>
                <c:pt idx="66">
                  <c:v>22222.4179202029</c:v>
                </c:pt>
                <c:pt idx="67">
                  <c:v>21471.26348321751</c:v>
                </c:pt>
                <c:pt idx="68">
                  <c:v>20720.10904623213</c:v>
                </c:pt>
                <c:pt idx="69">
                  <c:v>19968.95460924674</c:v>
                </c:pt>
                <c:pt idx="70">
                  <c:v>19217.80017226135</c:v>
                </c:pt>
                <c:pt idx="71">
                  <c:v>18466.64573527596</c:v>
                </c:pt>
                <c:pt idx="72">
                  <c:v>17715.49129829058</c:v>
                </c:pt>
                <c:pt idx="73">
                  <c:v>16964.33686130519</c:v>
                </c:pt>
                <c:pt idx="74">
                  <c:v>16213.1824243198</c:v>
                </c:pt>
                <c:pt idx="75">
                  <c:v>15462.02798733442</c:v>
                </c:pt>
                <c:pt idx="76">
                  <c:v>14710.87355034903</c:v>
                </c:pt>
                <c:pt idx="77">
                  <c:v>13959.71911336364</c:v>
                </c:pt>
                <c:pt idx="78">
                  <c:v>13208.56467637826</c:v>
                </c:pt>
                <c:pt idx="79">
                  <c:v>12457.41023939287</c:v>
                </c:pt>
                <c:pt idx="80">
                  <c:v>11706.25580240748</c:v>
                </c:pt>
                <c:pt idx="81">
                  <c:v>10955.1013654221</c:v>
                </c:pt>
                <c:pt idx="82">
                  <c:v>10203.94692843671</c:v>
                </c:pt>
                <c:pt idx="83">
                  <c:v>9779.227861394296</c:v>
                </c:pt>
                <c:pt idx="84">
                  <c:v>9680.944164294857</c:v>
                </c:pt>
                <c:pt idx="85">
                  <c:v>9582.660467195415</c:v>
                </c:pt>
                <c:pt idx="86">
                  <c:v>9484.376770095976</c:v>
                </c:pt>
                <c:pt idx="87">
                  <c:v>9386.093072996536</c:v>
                </c:pt>
                <c:pt idx="88">
                  <c:v>9287.809375897095</c:v>
                </c:pt>
                <c:pt idx="89">
                  <c:v>9189.525678797656</c:v>
                </c:pt>
                <c:pt idx="90">
                  <c:v>9091.241981698216</c:v>
                </c:pt>
                <c:pt idx="91">
                  <c:v>8992.958284598775</c:v>
                </c:pt>
                <c:pt idx="92">
                  <c:v>8894.674587499335</c:v>
                </c:pt>
                <c:pt idx="93">
                  <c:v>8796.390890399896</c:v>
                </c:pt>
                <c:pt idx="94">
                  <c:v>8698.107193300455</c:v>
                </c:pt>
                <c:pt idx="95">
                  <c:v>8599.823496201015</c:v>
                </c:pt>
                <c:pt idx="96">
                  <c:v>7471.993496201016</c:v>
                </c:pt>
                <c:pt idx="97">
                  <c:v>6344.163496201016</c:v>
                </c:pt>
                <c:pt idx="98">
                  <c:v>5216.333496201016</c:v>
                </c:pt>
                <c:pt idx="99">
                  <c:v>4088.503496201016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386.9436893678746</c:v>
                </c:pt>
                <c:pt idx="64">
                  <c:v>1160.831068103624</c:v>
                </c:pt>
                <c:pt idx="65">
                  <c:v>1934.718446839373</c:v>
                </c:pt>
                <c:pt idx="66">
                  <c:v>2708.605825575122</c:v>
                </c:pt>
                <c:pt idx="67">
                  <c:v>3482.493204310872</c:v>
                </c:pt>
                <c:pt idx="68">
                  <c:v>4256.380583046621</c:v>
                </c:pt>
                <c:pt idx="69">
                  <c:v>5030.26796178237</c:v>
                </c:pt>
                <c:pt idx="70">
                  <c:v>5804.15534051812</c:v>
                </c:pt>
                <c:pt idx="71">
                  <c:v>6578.04271925387</c:v>
                </c:pt>
                <c:pt idx="72">
                  <c:v>7351.930097989618</c:v>
                </c:pt>
                <c:pt idx="73">
                  <c:v>8125.817476725367</c:v>
                </c:pt>
                <c:pt idx="74">
                  <c:v>8899.704855461117</c:v>
                </c:pt>
                <c:pt idx="75">
                  <c:v>9673.592234196865</c:v>
                </c:pt>
                <c:pt idx="76">
                  <c:v>10447.47961293262</c:v>
                </c:pt>
                <c:pt idx="77">
                  <c:v>11221.36699166836</c:v>
                </c:pt>
                <c:pt idx="78">
                  <c:v>11995.25437040411</c:v>
                </c:pt>
                <c:pt idx="79">
                  <c:v>12769.14174913986</c:v>
                </c:pt>
                <c:pt idx="80">
                  <c:v>13543.02912787561</c:v>
                </c:pt>
                <c:pt idx="81">
                  <c:v>14316.91650661136</c:v>
                </c:pt>
                <c:pt idx="82">
                  <c:v>15090.80388534711</c:v>
                </c:pt>
                <c:pt idx="83">
                  <c:v>16034.17260002599</c:v>
                </c:pt>
                <c:pt idx="84">
                  <c:v>17147.022650648</c:v>
                </c:pt>
                <c:pt idx="85">
                  <c:v>18259.87270127</c:v>
                </c:pt>
                <c:pt idx="86">
                  <c:v>19372.72275189201</c:v>
                </c:pt>
                <c:pt idx="87">
                  <c:v>20485.57280251402</c:v>
                </c:pt>
                <c:pt idx="88">
                  <c:v>21598.42285313603</c:v>
                </c:pt>
                <c:pt idx="89">
                  <c:v>22711.27290375804</c:v>
                </c:pt>
                <c:pt idx="90">
                  <c:v>23824.12295438004</c:v>
                </c:pt>
                <c:pt idx="91">
                  <c:v>24936.97300500205</c:v>
                </c:pt>
                <c:pt idx="92">
                  <c:v>26049.82305562406</c:v>
                </c:pt>
                <c:pt idx="93">
                  <c:v>27162.67310624607</c:v>
                </c:pt>
                <c:pt idx="94">
                  <c:v>28275.52315686808</c:v>
                </c:pt>
                <c:pt idx="95">
                  <c:v>29388.37320749008</c:v>
                </c:pt>
                <c:pt idx="96">
                  <c:v>29684.70320749009</c:v>
                </c:pt>
                <c:pt idx="97">
                  <c:v>29981.03320749008</c:v>
                </c:pt>
                <c:pt idx="98">
                  <c:v>30277.36320749009</c:v>
                </c:pt>
                <c:pt idx="99">
                  <c:v>30573.69320749008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721560"/>
        <c:axId val="206471580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21766.70468168917</c:v>
                </c:pt>
                <c:pt idx="1">
                  <c:v>21766.70468168917</c:v>
                </c:pt>
                <c:pt idx="2">
                  <c:v>21766.70468168917</c:v>
                </c:pt>
                <c:pt idx="3">
                  <c:v>21766.70468168917</c:v>
                </c:pt>
                <c:pt idx="4">
                  <c:v>21766.70468168917</c:v>
                </c:pt>
                <c:pt idx="5">
                  <c:v>21766.70468168917</c:v>
                </c:pt>
                <c:pt idx="6">
                  <c:v>21766.70468168917</c:v>
                </c:pt>
                <c:pt idx="7">
                  <c:v>21766.70468168917</c:v>
                </c:pt>
                <c:pt idx="8">
                  <c:v>21766.70468168917</c:v>
                </c:pt>
                <c:pt idx="9">
                  <c:v>21766.70468168917</c:v>
                </c:pt>
                <c:pt idx="10">
                  <c:v>21766.70468168917</c:v>
                </c:pt>
                <c:pt idx="11">
                  <c:v>21766.70468168917</c:v>
                </c:pt>
                <c:pt idx="12">
                  <c:v>21766.70468168917</c:v>
                </c:pt>
                <c:pt idx="13">
                  <c:v>21766.70468168917</c:v>
                </c:pt>
                <c:pt idx="14">
                  <c:v>21766.70468168917</c:v>
                </c:pt>
                <c:pt idx="15">
                  <c:v>21766.70468168917</c:v>
                </c:pt>
                <c:pt idx="16">
                  <c:v>21766.70468168917</c:v>
                </c:pt>
                <c:pt idx="17">
                  <c:v>21766.70468168917</c:v>
                </c:pt>
                <c:pt idx="18">
                  <c:v>21766.70468168917</c:v>
                </c:pt>
                <c:pt idx="19">
                  <c:v>21766.70468168917</c:v>
                </c:pt>
                <c:pt idx="20">
                  <c:v>21766.70468168917</c:v>
                </c:pt>
                <c:pt idx="21">
                  <c:v>21766.70468168917</c:v>
                </c:pt>
                <c:pt idx="22">
                  <c:v>21766.70468168917</c:v>
                </c:pt>
                <c:pt idx="23">
                  <c:v>21766.70468168917</c:v>
                </c:pt>
                <c:pt idx="24">
                  <c:v>21766.70468168917</c:v>
                </c:pt>
                <c:pt idx="25">
                  <c:v>21766.70468168917</c:v>
                </c:pt>
                <c:pt idx="26">
                  <c:v>21766.70468168917</c:v>
                </c:pt>
                <c:pt idx="27">
                  <c:v>21766.70468168917</c:v>
                </c:pt>
                <c:pt idx="28">
                  <c:v>21766.70468168917</c:v>
                </c:pt>
                <c:pt idx="29">
                  <c:v>21766.70468168917</c:v>
                </c:pt>
                <c:pt idx="30">
                  <c:v>21766.70468168917</c:v>
                </c:pt>
                <c:pt idx="31">
                  <c:v>21766.70468168917</c:v>
                </c:pt>
                <c:pt idx="32">
                  <c:v>21766.70468168917</c:v>
                </c:pt>
                <c:pt idx="33">
                  <c:v>21766.70468168917</c:v>
                </c:pt>
                <c:pt idx="34">
                  <c:v>21766.70468168917</c:v>
                </c:pt>
                <c:pt idx="35">
                  <c:v>21766.70468168917</c:v>
                </c:pt>
                <c:pt idx="36">
                  <c:v>21766.70468168917</c:v>
                </c:pt>
                <c:pt idx="37">
                  <c:v>21766.70468168917</c:v>
                </c:pt>
                <c:pt idx="38">
                  <c:v>21766.70468168917</c:v>
                </c:pt>
                <c:pt idx="39">
                  <c:v>21766.70468168917</c:v>
                </c:pt>
                <c:pt idx="40">
                  <c:v>21766.70468168917</c:v>
                </c:pt>
                <c:pt idx="41">
                  <c:v>21766.70468168917</c:v>
                </c:pt>
                <c:pt idx="42">
                  <c:v>21766.70468168917</c:v>
                </c:pt>
                <c:pt idx="43">
                  <c:v>21766.70468168917</c:v>
                </c:pt>
                <c:pt idx="44">
                  <c:v>21766.70468168917</c:v>
                </c:pt>
                <c:pt idx="45">
                  <c:v>21766.70468168917</c:v>
                </c:pt>
                <c:pt idx="46">
                  <c:v>21766.70468168917</c:v>
                </c:pt>
                <c:pt idx="47">
                  <c:v>21766.70468168917</c:v>
                </c:pt>
                <c:pt idx="48">
                  <c:v>21766.70468168917</c:v>
                </c:pt>
                <c:pt idx="49">
                  <c:v>21766.70468168917</c:v>
                </c:pt>
                <c:pt idx="50">
                  <c:v>21766.70468168917</c:v>
                </c:pt>
                <c:pt idx="51">
                  <c:v>21766.70468168917</c:v>
                </c:pt>
                <c:pt idx="52">
                  <c:v>21766.70468168917</c:v>
                </c:pt>
                <c:pt idx="53">
                  <c:v>21766.70468168917</c:v>
                </c:pt>
                <c:pt idx="54">
                  <c:v>21766.70468168917</c:v>
                </c:pt>
                <c:pt idx="55">
                  <c:v>21766.70468168917</c:v>
                </c:pt>
                <c:pt idx="56">
                  <c:v>21766.70468168917</c:v>
                </c:pt>
                <c:pt idx="57">
                  <c:v>21766.70468168917</c:v>
                </c:pt>
                <c:pt idx="58">
                  <c:v>21766.70468168917</c:v>
                </c:pt>
                <c:pt idx="59">
                  <c:v>21766.70468168917</c:v>
                </c:pt>
                <c:pt idx="60">
                  <c:v>21766.70468168917</c:v>
                </c:pt>
                <c:pt idx="61">
                  <c:v>21766.70468168917</c:v>
                </c:pt>
                <c:pt idx="62">
                  <c:v>21766.70468168917</c:v>
                </c:pt>
                <c:pt idx="63">
                  <c:v>21766.70468168917</c:v>
                </c:pt>
                <c:pt idx="64">
                  <c:v>21766.70468168917</c:v>
                </c:pt>
                <c:pt idx="65">
                  <c:v>21766.70468168917</c:v>
                </c:pt>
                <c:pt idx="66">
                  <c:v>21766.70468168917</c:v>
                </c:pt>
                <c:pt idx="67">
                  <c:v>21766.70468168917</c:v>
                </c:pt>
                <c:pt idx="68">
                  <c:v>21766.70468168917</c:v>
                </c:pt>
                <c:pt idx="69">
                  <c:v>21766.70468168917</c:v>
                </c:pt>
                <c:pt idx="70">
                  <c:v>21766.70468168917</c:v>
                </c:pt>
                <c:pt idx="71">
                  <c:v>21766.70468168917</c:v>
                </c:pt>
                <c:pt idx="72">
                  <c:v>21766.70468168917</c:v>
                </c:pt>
                <c:pt idx="73">
                  <c:v>21766.70468168917</c:v>
                </c:pt>
                <c:pt idx="74">
                  <c:v>21766.70468168917</c:v>
                </c:pt>
                <c:pt idx="75">
                  <c:v>21766.70468168917</c:v>
                </c:pt>
                <c:pt idx="76">
                  <c:v>21766.70468168917</c:v>
                </c:pt>
                <c:pt idx="77">
                  <c:v>21766.70468168917</c:v>
                </c:pt>
                <c:pt idx="78">
                  <c:v>21766.70468168917</c:v>
                </c:pt>
                <c:pt idx="79">
                  <c:v>21766.70468168917</c:v>
                </c:pt>
                <c:pt idx="80">
                  <c:v>21766.70468168917</c:v>
                </c:pt>
                <c:pt idx="81">
                  <c:v>21766.70468168917</c:v>
                </c:pt>
                <c:pt idx="82">
                  <c:v>21766.70468168917</c:v>
                </c:pt>
                <c:pt idx="83">
                  <c:v>21766.70468168917</c:v>
                </c:pt>
                <c:pt idx="84">
                  <c:v>21766.70468168917</c:v>
                </c:pt>
                <c:pt idx="85">
                  <c:v>21766.70468168917</c:v>
                </c:pt>
                <c:pt idx="86">
                  <c:v>21766.70468168917</c:v>
                </c:pt>
                <c:pt idx="87">
                  <c:v>21766.70468168917</c:v>
                </c:pt>
                <c:pt idx="88">
                  <c:v>21766.70468168917</c:v>
                </c:pt>
                <c:pt idx="89">
                  <c:v>21766.70468168917</c:v>
                </c:pt>
                <c:pt idx="90">
                  <c:v>21766.70468168918</c:v>
                </c:pt>
                <c:pt idx="91">
                  <c:v>21766.70468168918</c:v>
                </c:pt>
                <c:pt idx="92">
                  <c:v>21766.70468168918</c:v>
                </c:pt>
                <c:pt idx="93">
                  <c:v>21766.70468168918</c:v>
                </c:pt>
                <c:pt idx="94">
                  <c:v>21766.70468168918</c:v>
                </c:pt>
                <c:pt idx="95">
                  <c:v>21766.70468168918</c:v>
                </c:pt>
                <c:pt idx="96">
                  <c:v>21766.70468168918</c:v>
                </c:pt>
                <c:pt idx="97">
                  <c:v>21766.70468168918</c:v>
                </c:pt>
                <c:pt idx="98">
                  <c:v>21766.70468168918</c:v>
                </c:pt>
                <c:pt idx="99">
                  <c:v>21766.70468168918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37950.59947683822</c:v>
                </c:pt>
                <c:pt idx="1">
                  <c:v>37950.59947683822</c:v>
                </c:pt>
                <c:pt idx="2">
                  <c:v>37950.59947683822</c:v>
                </c:pt>
                <c:pt idx="3">
                  <c:v>37950.59947683822</c:v>
                </c:pt>
                <c:pt idx="4">
                  <c:v>37950.59947683822</c:v>
                </c:pt>
                <c:pt idx="5">
                  <c:v>37950.59947683822</c:v>
                </c:pt>
                <c:pt idx="6">
                  <c:v>37950.59947683822</c:v>
                </c:pt>
                <c:pt idx="7">
                  <c:v>37950.59947683822</c:v>
                </c:pt>
                <c:pt idx="8">
                  <c:v>37950.59947683822</c:v>
                </c:pt>
                <c:pt idx="9">
                  <c:v>37950.59947683822</c:v>
                </c:pt>
                <c:pt idx="10">
                  <c:v>37950.59947683822</c:v>
                </c:pt>
                <c:pt idx="11">
                  <c:v>37950.59947683822</c:v>
                </c:pt>
                <c:pt idx="12">
                  <c:v>37950.59947683822</c:v>
                </c:pt>
                <c:pt idx="13">
                  <c:v>37950.59947683822</c:v>
                </c:pt>
                <c:pt idx="14">
                  <c:v>37950.59947683822</c:v>
                </c:pt>
                <c:pt idx="15">
                  <c:v>37950.59947683822</c:v>
                </c:pt>
                <c:pt idx="16">
                  <c:v>37950.59947683822</c:v>
                </c:pt>
                <c:pt idx="17">
                  <c:v>37950.59947683822</c:v>
                </c:pt>
                <c:pt idx="18">
                  <c:v>37950.59947683822</c:v>
                </c:pt>
                <c:pt idx="19">
                  <c:v>37950.59947683822</c:v>
                </c:pt>
                <c:pt idx="20">
                  <c:v>37950.59947683822</c:v>
                </c:pt>
                <c:pt idx="21">
                  <c:v>37950.59947683822</c:v>
                </c:pt>
                <c:pt idx="22">
                  <c:v>37950.59947683822</c:v>
                </c:pt>
                <c:pt idx="23">
                  <c:v>37950.59947683822</c:v>
                </c:pt>
                <c:pt idx="24">
                  <c:v>37950.59947683822</c:v>
                </c:pt>
                <c:pt idx="25">
                  <c:v>37950.59947683822</c:v>
                </c:pt>
                <c:pt idx="26">
                  <c:v>38195.30114891905</c:v>
                </c:pt>
                <c:pt idx="27">
                  <c:v>38440.00282099987</c:v>
                </c:pt>
                <c:pt idx="28">
                  <c:v>38684.7044930807</c:v>
                </c:pt>
                <c:pt idx="29">
                  <c:v>38929.40616516153</c:v>
                </c:pt>
                <c:pt idx="30">
                  <c:v>39174.10783724235</c:v>
                </c:pt>
                <c:pt idx="31">
                  <c:v>39418.80950932318</c:v>
                </c:pt>
                <c:pt idx="32">
                  <c:v>39663.51118140401</c:v>
                </c:pt>
                <c:pt idx="33">
                  <c:v>39908.21285348484</c:v>
                </c:pt>
                <c:pt idx="34">
                  <c:v>40152.91452556567</c:v>
                </c:pt>
                <c:pt idx="35">
                  <c:v>40397.6161976465</c:v>
                </c:pt>
                <c:pt idx="36">
                  <c:v>40642.31786972732</c:v>
                </c:pt>
                <c:pt idx="37">
                  <c:v>40887.01954180815</c:v>
                </c:pt>
                <c:pt idx="38">
                  <c:v>41131.72121388899</c:v>
                </c:pt>
                <c:pt idx="39">
                  <c:v>41376.42288596981</c:v>
                </c:pt>
                <c:pt idx="40">
                  <c:v>41621.12455805064</c:v>
                </c:pt>
                <c:pt idx="41">
                  <c:v>41865.82623013147</c:v>
                </c:pt>
                <c:pt idx="42">
                  <c:v>42110.5279022123</c:v>
                </c:pt>
                <c:pt idx="43">
                  <c:v>42355.22957429312</c:v>
                </c:pt>
                <c:pt idx="44">
                  <c:v>42599.93124637395</c:v>
                </c:pt>
                <c:pt idx="45">
                  <c:v>42844.63291845477</c:v>
                </c:pt>
                <c:pt idx="46">
                  <c:v>43089.33459053561</c:v>
                </c:pt>
                <c:pt idx="47">
                  <c:v>43334.03626261644</c:v>
                </c:pt>
                <c:pt idx="48">
                  <c:v>43578.73793469727</c:v>
                </c:pt>
                <c:pt idx="49">
                  <c:v>43823.4396067781</c:v>
                </c:pt>
                <c:pt idx="50">
                  <c:v>44068.14127885892</c:v>
                </c:pt>
                <c:pt idx="51">
                  <c:v>44312.84295093975</c:v>
                </c:pt>
                <c:pt idx="52">
                  <c:v>44557.54462302057</c:v>
                </c:pt>
                <c:pt idx="53">
                  <c:v>44802.2462951014</c:v>
                </c:pt>
                <c:pt idx="54">
                  <c:v>45046.94796718223</c:v>
                </c:pt>
                <c:pt idx="55">
                  <c:v>45291.64963926307</c:v>
                </c:pt>
                <c:pt idx="56">
                  <c:v>45536.35131134388</c:v>
                </c:pt>
                <c:pt idx="57">
                  <c:v>45781.05298342471</c:v>
                </c:pt>
                <c:pt idx="58">
                  <c:v>46025.75465550555</c:v>
                </c:pt>
                <c:pt idx="59">
                  <c:v>46270.45632758637</c:v>
                </c:pt>
                <c:pt idx="60">
                  <c:v>46515.1579996672</c:v>
                </c:pt>
                <c:pt idx="61">
                  <c:v>46759.85967174802</c:v>
                </c:pt>
                <c:pt idx="62">
                  <c:v>47004.56134382886</c:v>
                </c:pt>
                <c:pt idx="63">
                  <c:v>48830.42603410705</c:v>
                </c:pt>
                <c:pt idx="64">
                  <c:v>52237.45374258261</c:v>
                </c:pt>
                <c:pt idx="65">
                  <c:v>55644.48145105817</c:v>
                </c:pt>
                <c:pt idx="66">
                  <c:v>59051.50915953373</c:v>
                </c:pt>
                <c:pt idx="67">
                  <c:v>62458.53686800929</c:v>
                </c:pt>
                <c:pt idx="68">
                  <c:v>65865.56457648484</c:v>
                </c:pt>
                <c:pt idx="69">
                  <c:v>69272.59228496042</c:v>
                </c:pt>
                <c:pt idx="70">
                  <c:v>72679.61999343597</c:v>
                </c:pt>
                <c:pt idx="71">
                  <c:v>76086.64770191154</c:v>
                </c:pt>
                <c:pt idx="72">
                  <c:v>79493.6754103871</c:v>
                </c:pt>
                <c:pt idx="73">
                  <c:v>82900.70311886267</c:v>
                </c:pt>
                <c:pt idx="74">
                  <c:v>86307.7308273382</c:v>
                </c:pt>
                <c:pt idx="75">
                  <c:v>89714.75853581379</c:v>
                </c:pt>
                <c:pt idx="76">
                  <c:v>93121.78624428935</c:v>
                </c:pt>
                <c:pt idx="77">
                  <c:v>96528.8139527649</c:v>
                </c:pt>
                <c:pt idx="78">
                  <c:v>99935.84166124048</c:v>
                </c:pt>
                <c:pt idx="79">
                  <c:v>103342.869369716</c:v>
                </c:pt>
                <c:pt idx="80">
                  <c:v>106749.8970781916</c:v>
                </c:pt>
                <c:pt idx="81">
                  <c:v>110156.9247866672</c:v>
                </c:pt>
                <c:pt idx="82">
                  <c:v>113563.9524951427</c:v>
                </c:pt>
                <c:pt idx="83">
                  <c:v>120473.7874375405</c:v>
                </c:pt>
                <c:pt idx="84">
                  <c:v>130886.4296138604</c:v>
                </c:pt>
                <c:pt idx="85">
                  <c:v>141299.0717901803</c:v>
                </c:pt>
                <c:pt idx="86">
                  <c:v>151711.7139665002</c:v>
                </c:pt>
                <c:pt idx="87">
                  <c:v>162124.3561428201</c:v>
                </c:pt>
                <c:pt idx="88">
                  <c:v>172536.99831914</c:v>
                </c:pt>
                <c:pt idx="89">
                  <c:v>182949.6404954599</c:v>
                </c:pt>
                <c:pt idx="90">
                  <c:v>193362.2826717799</c:v>
                </c:pt>
                <c:pt idx="91">
                  <c:v>203774.9248480997</c:v>
                </c:pt>
                <c:pt idx="92">
                  <c:v>214187.5670244196</c:v>
                </c:pt>
                <c:pt idx="93">
                  <c:v>224600.2092007395</c:v>
                </c:pt>
                <c:pt idx="94">
                  <c:v>235012.8513770595</c:v>
                </c:pt>
                <c:pt idx="95">
                  <c:v>245425.4935533793</c:v>
                </c:pt>
                <c:pt idx="96">
                  <c:v>255205.2945533794</c:v>
                </c:pt>
                <c:pt idx="97">
                  <c:v>264985.0955533793</c:v>
                </c:pt>
                <c:pt idx="98">
                  <c:v>274764.8965533793</c:v>
                </c:pt>
                <c:pt idx="99">
                  <c:v>284544.6975533793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721560"/>
        <c:axId val="2064715800"/>
      </c:lineChart>
      <c:catAx>
        <c:axId val="206472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47158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647158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47215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0.0844800747198007</c:v>
                </c:pt>
                <c:pt idx="2" formatCode="0.0%">
                  <c:v>0.0844800747198007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0.0881645968244085</c:v>
                </c:pt>
                <c:pt idx="2" formatCode="0.0%">
                  <c:v>0.0881645968244085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0.0591457191780822</c:v>
                </c:pt>
                <c:pt idx="2" formatCode="0.0%">
                  <c:v>0.0451461226861867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0.033942799501868</c:v>
                </c:pt>
                <c:pt idx="2" formatCode="0.0%">
                  <c:v>0.0330098016001271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0.0336641151770028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0.0676509713574097</c:v>
                </c:pt>
                <c:pt idx="1">
                  <c:v>0.0676509713574097</c:v>
                </c:pt>
                <c:pt idx="2" formatCode="0.0%">
                  <c:v>0.0687184887978936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0.607608046513076</c:v>
                </c:pt>
                <c:pt idx="1">
                  <c:v>0.607608046513076</c:v>
                </c:pt>
                <c:pt idx="2" formatCode="0.0%">
                  <c:v>0.609515205416297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0.315104929016189</c:v>
                </c:pt>
                <c:pt idx="1">
                  <c:v>0.200703776443433</c:v>
                </c:pt>
                <c:pt idx="2" formatCode="0.0%">
                  <c:v>0.326539886932704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274168"/>
        <c:axId val="2121270808"/>
      </c:barChart>
      <c:catAx>
        <c:axId val="212127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270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270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274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0.0101253002134851</c:v>
                </c:pt>
                <c:pt idx="2" formatCode="0.0%">
                  <c:v>0.0101253002134851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0.0459646731898239</c:v>
                </c:pt>
                <c:pt idx="2" formatCode="0.0%">
                  <c:v>0.0459646731898239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0.03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0.0773153958370397</c:v>
                </c:pt>
                <c:pt idx="1">
                  <c:v>0.0773153958370397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0.35165768176481</c:v>
                </c:pt>
                <c:pt idx="1">
                  <c:v>0.35165768176481</c:v>
                </c:pt>
                <c:pt idx="2" formatCode="0.0%">
                  <c:v>0.486747114932099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0.485478118484255</c:v>
                </c:pt>
                <c:pt idx="1">
                  <c:v>0.309221731518634</c:v>
                </c:pt>
                <c:pt idx="2" formatCode="0.0%">
                  <c:v>0.428004565765285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140600"/>
        <c:axId val="2131143928"/>
      </c:barChart>
      <c:catAx>
        <c:axId val="213114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143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143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140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0.0159573474470735</c:v>
                </c:pt>
                <c:pt idx="1">
                  <c:v>0.0159573474470735</c:v>
                </c:pt>
                <c:pt idx="2">
                  <c:v>0.0309760273972603</c:v>
                </c:pt>
                <c:pt idx="3">
                  <c:v>0.0309760273972603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0.0999774470734744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0.412209866410132</c:v>
                </c:pt>
                <c:pt idx="1">
                  <c:v>0.359050311672059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0.0590423806017657</c:v>
                </c:pt>
                <c:pt idx="1">
                  <c:v>0.0514281362101895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0.0250751622397397</c:v>
                </c:pt>
                <c:pt idx="1">
                  <c:v>0.0218414102889234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0.0118236031727212</c:v>
                </c:pt>
                <c:pt idx="1">
                  <c:v>0.0102988034741226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0.120335919730593</c:v>
                </c:pt>
                <c:pt idx="3">
                  <c:v>0.120335919730593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0.346036394764104</c:v>
                </c:pt>
                <c:pt idx="1">
                  <c:v>0.346036394764104</c:v>
                </c:pt>
                <c:pt idx="2">
                  <c:v>0.346036394764104</c:v>
                </c:pt>
                <c:pt idx="3">
                  <c:v>0.346036394764104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0.0655323507790644</c:v>
                </c:pt>
                <c:pt idx="2">
                  <c:v>0.372796412743579</c:v>
                </c:pt>
                <c:pt idx="3">
                  <c:v>-0.0707893023091839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234536"/>
        <c:axId val="2131237912"/>
      </c:barChart>
      <c:catAx>
        <c:axId val="21312345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2379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123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234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0.0405012008539406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0.159479164933634</c:v>
                </c:pt>
                <c:pt idx="1">
                  <c:v>0.0243795278256612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0.0438044376215379</c:v>
                </c:pt>
                <c:pt idx="1">
                  <c:v>0.00669637006392735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0.0868335754621635</c:v>
                </c:pt>
                <c:pt idx="1">
                  <c:v>0.0132742203037144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0.104088088002946</c:v>
                </c:pt>
                <c:pt idx="1">
                  <c:v>0.0159119119970542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0.486747114932099</c:v>
                </c:pt>
                <c:pt idx="1">
                  <c:v>0.486747114932099</c:v>
                </c:pt>
                <c:pt idx="2">
                  <c:v>0.486747114932099</c:v>
                </c:pt>
                <c:pt idx="3">
                  <c:v>0.486747114932099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0.333943235829924</c:v>
                </c:pt>
                <c:pt idx="2">
                  <c:v>0.394205266020281</c:v>
                </c:pt>
                <c:pt idx="3">
                  <c:v>0.353704065166341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341112"/>
        <c:axId val="2131344488"/>
      </c:barChart>
      <c:catAx>
        <c:axId val="21313411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3444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1344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341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0.0547109055328233</c:v>
                </c:pt>
                <c:pt idx="1">
                  <c:v>0.0547109055328233</c:v>
                </c:pt>
                <c:pt idx="2">
                  <c:v>0.106203522504892</c:v>
                </c:pt>
                <c:pt idx="3">
                  <c:v>0.106203522504892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0.241033353495819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0.0778358841288527</c:v>
                </c:pt>
                <c:pt idx="1">
                  <c:v>0.075451279351154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0.0641080265004062</c:v>
                </c:pt>
                <c:pt idx="1">
                  <c:v>0.0621439927132569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0.201229036064835</c:v>
                </c:pt>
                <c:pt idx="1">
                  <c:v>0.195064119636089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0.161327365293705</c:v>
                </c:pt>
                <c:pt idx="3">
                  <c:v>0.161327365293705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0.467262177039173</c:v>
                </c:pt>
                <c:pt idx="1">
                  <c:v>0.467262177039173</c:v>
                </c:pt>
                <c:pt idx="2">
                  <c:v>0.467262177039173</c:v>
                </c:pt>
                <c:pt idx="3">
                  <c:v>0.467262177039173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0.0105135549935937</c:v>
                </c:pt>
                <c:pt idx="2">
                  <c:v>0.13035296442832</c:v>
                </c:pt>
                <c:pt idx="3">
                  <c:v>-0.110680389067499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451048"/>
        <c:axId val="2131454424"/>
      </c:barChart>
      <c:catAx>
        <c:axId val="21314510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4544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1454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451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0.0574464508094645</c:v>
                </c:pt>
                <c:pt idx="1">
                  <c:v>0.0574464508094645</c:v>
                </c:pt>
                <c:pt idx="2">
                  <c:v>0.111513698630137</c:v>
                </c:pt>
                <c:pt idx="3">
                  <c:v>0.111513698630137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0.352658387297634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0.10132293140028</c:v>
                </c:pt>
                <c:pt idx="1">
                  <c:v>0.0792615593444665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0.123966311287636</c:v>
                </c:pt>
                <c:pt idx="1">
                  <c:v>0.0969747223362743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0.0740849859093194</c:v>
                </c:pt>
                <c:pt idx="1">
                  <c:v>0.0579542204911891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0.137436977595787</c:v>
                </c:pt>
                <c:pt idx="3">
                  <c:v>0.137436977595787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0.609515205416297</c:v>
                </c:pt>
                <c:pt idx="1">
                  <c:v>0.609515205416297</c:v>
                </c:pt>
                <c:pt idx="2">
                  <c:v>0.609515205416297</c:v>
                </c:pt>
                <c:pt idx="3">
                  <c:v>0.609515205416297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0.0651837264253059</c:v>
                </c:pt>
                <c:pt idx="2">
                  <c:v>0.107870003180776</c:v>
                </c:pt>
                <c:pt idx="3">
                  <c:v>-0.244788384116858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556568"/>
        <c:axId val="2131559944"/>
      </c:barChart>
      <c:catAx>
        <c:axId val="21315565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559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1559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556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0.126627396540727</c:v>
                </c:pt>
                <c:pt idx="2">
                  <c:v>0.126627396540727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0.0562788429069898</c:v>
                </c:pt>
                <c:pt idx="2">
                  <c:v>0.0510912452053137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0.0281394214534949</c:v>
                </c:pt>
                <c:pt idx="2">
                  <c:v>0.0281394214534949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0.00300153828837279</c:v>
                </c:pt>
                <c:pt idx="2">
                  <c:v>0.00266953203546552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0.00155627931050284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0.0517765354744306</c:v>
                </c:pt>
                <c:pt idx="1">
                  <c:v>0.0517765354744306</c:v>
                </c:pt>
                <c:pt idx="2">
                  <c:v>0.0517765354744306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0.0412711514651259</c:v>
                </c:pt>
                <c:pt idx="1">
                  <c:v>0.0412711514651259</c:v>
                </c:pt>
                <c:pt idx="2">
                  <c:v>0.0412711514651259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0.413086706937305</c:v>
                </c:pt>
                <c:pt idx="1">
                  <c:v>0.413086706937305</c:v>
                </c:pt>
                <c:pt idx="2">
                  <c:v>0.413086706937305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0.279818406933553</c:v>
                </c:pt>
                <c:pt idx="1">
                  <c:v>0.279818406933553</c:v>
                </c:pt>
                <c:pt idx="2">
                  <c:v>0.279818406933553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477080"/>
        <c:axId val="2120473944"/>
      </c:barChart>
      <c:catAx>
        <c:axId val="212047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473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473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477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5</v>
          </cell>
          <cell r="E1040">
            <v>5</v>
          </cell>
          <cell r="H1040">
            <v>5</v>
          </cell>
          <cell r="J1040">
            <v>5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>WILD FOODS -- see worksheet Data 3</v>
          </cell>
          <cell r="C1049">
            <v>0</v>
          </cell>
          <cell r="D1049">
            <v>0.03</v>
          </cell>
          <cell r="E1049">
            <v>0</v>
          </cell>
          <cell r="F1049">
            <v>0.05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7.7315395837039669E-2</v>
          </cell>
          <cell r="D1066">
            <v>-7.7315395837039669E-2</v>
          </cell>
          <cell r="E1066">
            <v>6.7650971357409703E-2</v>
          </cell>
          <cell r="F1066">
            <v>-6.7650971357409703E-2</v>
          </cell>
          <cell r="H1066">
            <v>7.7315395837039669E-2</v>
          </cell>
          <cell r="I1066">
            <v>-7.7315395837039669E-2</v>
          </cell>
          <cell r="J1066">
            <v>6.7650971357409703E-2</v>
          </cell>
          <cell r="K1066">
            <v>-6.7650971357409703E-2</v>
          </cell>
        </row>
        <row r="1067">
          <cell r="A1067" t="str">
            <v>Purchase - fpl non staple</v>
          </cell>
          <cell r="C1067">
            <v>0.35165768176481049</v>
          </cell>
          <cell r="D1067">
            <v>0.13508943316728897</v>
          </cell>
          <cell r="E1067">
            <v>0.32853638415317549</v>
          </cell>
          <cell r="F1067">
            <v>0.15821073077892389</v>
          </cell>
          <cell r="H1067">
            <v>0.46807098167585842</v>
          </cell>
          <cell r="I1067">
            <v>1.8676133256241095E-2</v>
          </cell>
          <cell r="J1067">
            <v>0.60760804651307587</v>
          </cell>
          <cell r="K1067">
            <v>-0.12086093158097647</v>
          </cell>
        </row>
        <row r="1068">
          <cell r="A1068" t="str">
            <v>Purchase - staple</v>
          </cell>
          <cell r="C1068">
            <v>0.48547811848425548</v>
          </cell>
          <cell r="E1068">
            <v>0.39648161768368617</v>
          </cell>
          <cell r="H1068">
            <v>0.29396981960505247</v>
          </cell>
          <cell r="J1068">
            <v>0.31510492901618925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WILD FOODS -- see worksheet Data 3</v>
          </cell>
          <cell r="C1079">
            <v>0</v>
          </cell>
          <cell r="D1079">
            <v>750</v>
          </cell>
          <cell r="E1079">
            <v>0</v>
          </cell>
          <cell r="F1079">
            <v>750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Agricultural cash income -- see Data2</v>
          </cell>
          <cell r="C1080">
            <v>760</v>
          </cell>
          <cell r="D1080">
            <v>0</v>
          </cell>
          <cell r="E1080">
            <v>2760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Construction cash income -- see Data2</v>
          </cell>
          <cell r="C1081">
            <v>940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Domestic work cash income -- see Data2</v>
          </cell>
          <cell r="C1082">
            <v>4800</v>
          </cell>
          <cell r="D1082">
            <v>0</v>
          </cell>
          <cell r="E1082">
            <v>2200</v>
          </cell>
          <cell r="F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Labour migration(formal employment): no. people per HH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19200</v>
          </cell>
          <cell r="I1083">
            <v>0</v>
          </cell>
          <cell r="J1083">
            <v>75600</v>
          </cell>
          <cell r="K1083">
            <v>0</v>
          </cell>
        </row>
        <row r="1084">
          <cell r="A1084" t="str">
            <v>Small business -- see Data2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62700</v>
          </cell>
          <cell r="K1084">
            <v>0</v>
          </cell>
        </row>
        <row r="1085">
          <cell r="A1085" t="str">
            <v>Social development -- see Data2</v>
          </cell>
          <cell r="C1085">
            <v>20220</v>
          </cell>
          <cell r="D1085">
            <v>0</v>
          </cell>
          <cell r="E1085">
            <v>22020</v>
          </cell>
          <cell r="F1085">
            <v>0</v>
          </cell>
          <cell r="H1085">
            <v>7620</v>
          </cell>
          <cell r="I1085">
            <v>0</v>
          </cell>
          <cell r="J1085">
            <v>7620</v>
          </cell>
          <cell r="K1085">
            <v>0</v>
          </cell>
        </row>
        <row r="1086">
          <cell r="A1086" t="str">
            <v>Public works -- see Data2</v>
          </cell>
          <cell r="C1086">
            <v>0</v>
          </cell>
          <cell r="D1086">
            <v>0</v>
          </cell>
          <cell r="E1086">
            <v>14916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Gifts/social support: type (Child support, Pension and Foster Care)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17040</v>
          </cell>
          <cell r="K1087">
            <v>0</v>
          </cell>
        </row>
        <row r="1088">
          <cell r="A1088" t="str">
            <v>Remittances: no. times per year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12000</v>
          </cell>
          <cell r="I1088">
            <v>0</v>
          </cell>
          <cell r="J1088">
            <v>9000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7" sqref="F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1.0125300213485146E-2</v>
      </c>
      <c r="C7" s="216">
        <f>IF([1]Summ!D1045="",0,[1]Summ!D1045)</f>
        <v>0</v>
      </c>
      <c r="D7" s="24">
        <f t="shared" si="0"/>
        <v>1.0125300213485146E-2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1.0125300213485146E-2</v>
      </c>
      <c r="J7" s="24">
        <f t="shared" si="3"/>
        <v>1.0125300213485146E-2</v>
      </c>
      <c r="K7" s="22">
        <f t="shared" si="4"/>
        <v>1.0125300213485146E-2</v>
      </c>
      <c r="L7" s="22">
        <f t="shared" si="5"/>
        <v>1.0125300213485146E-2</v>
      </c>
      <c r="M7" s="177">
        <f t="shared" si="6"/>
        <v>1.0125300213485146E-2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799.96866608540734</v>
      </c>
      <c r="S7" s="226">
        <f>IF($B$81=0,0,(SUMIF($N$6:$N$28,$U7,L$6:L$28)+SUMIF($N$91:$N$118,$U7,L$91:L$118))*$B$83*$H$84*Poor!$B$81/$B$81)</f>
        <v>799.96866608540734</v>
      </c>
      <c r="T7" s="226">
        <f>IF($B$81=0,0,(SUMIF($N$6:$N$28,$U7,M$6:M$28)+SUMIF($N$91:$N$118,$U7,M$91:M$118))*$B$83*$H$84*Poor!$B$81/$B$81)</f>
        <v>799.96866608540734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4.0501200853940586E-2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4.0501200853940586E-2</v>
      </c>
      <c r="AH7" s="123">
        <f t="shared" ref="AH7:AH30" si="12">SUM(Z7,AB7,AD7,AF7)</f>
        <v>1</v>
      </c>
      <c r="AI7" s="184">
        <f t="shared" ref="AI7:AI30" si="13">SUM(AA7,AC7,AE7,AG7)/4</f>
        <v>1.0125300213485146E-2</v>
      </c>
      <c r="AJ7" s="120">
        <f t="shared" ref="AJ7:AJ31" si="14">(AA7+AC7)/2</f>
        <v>0</v>
      </c>
      <c r="AK7" s="119">
        <f t="shared" ref="AK7:AK31" si="15">(AE7+AG7)/2</f>
        <v>2.0250600426970293E-2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6">
        <f>IF([1]Summ!C1046="",0,[1]Summ!C1046)</f>
        <v>4.5964673189823876E-2</v>
      </c>
      <c r="C8" s="216">
        <f>IF([1]Summ!D1046="",0,[1]Summ!D1046)</f>
        <v>0</v>
      </c>
      <c r="D8" s="24">
        <f t="shared" si="0"/>
        <v>4.5964673189823876E-2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4.5964673189823876E-2</v>
      </c>
      <c r="J8" s="24">
        <f t="shared" si="3"/>
        <v>4.5964673189823876E-2</v>
      </c>
      <c r="K8" s="22">
        <f t="shared" si="4"/>
        <v>4.5964673189823876E-2</v>
      </c>
      <c r="L8" s="22">
        <f t="shared" si="5"/>
        <v>4.5964673189823876E-2</v>
      </c>
      <c r="M8" s="228">
        <f t="shared" si="6"/>
        <v>4.5964673189823876E-2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0</v>
      </c>
      <c r="S8" s="226">
        <f>IF($B$81=0,0,(SUMIF($N$6:$N$28,$U8,L$6:L$28)+SUMIF($N$91:$N$118,$U8,L$91:L$118))*$B$83*$H$84*Poor!$B$81/$B$81)</f>
        <v>0</v>
      </c>
      <c r="T8" s="226">
        <f>IF($B$81=0,0,(SUMIF($N$6:$N$28,$U8,M$6:M$28)+SUMIF($N$91:$N$118,$U8,M$91:M$118))*$B$83*$H$84*Poor!$B$81/$B$81)</f>
        <v>0</v>
      </c>
      <c r="U8" s="227">
        <v>2</v>
      </c>
      <c r="V8" s="56"/>
      <c r="W8" s="115"/>
      <c r="X8" s="118">
        <f>Poor!X8</f>
        <v>1</v>
      </c>
      <c r="Y8" s="184">
        <f t="shared" si="9"/>
        <v>0.18385869275929551</v>
      </c>
      <c r="Z8" s="125">
        <f>IF($Y8=0,0,AA8/$Y8)</f>
        <v>0.86740073335788148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0.15947916493363434</v>
      </c>
      <c r="AB8" s="125">
        <f>IF($Y8=0,0,AC8/$Y8)</f>
        <v>0.13259926664211849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2.4379527825661162E-2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4.5964673189823876E-2</v>
      </c>
      <c r="AJ8" s="120">
        <f t="shared" si="14"/>
        <v>9.1929346379647753E-2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6">
        <f>IF([1]Summ!C1047="",0,[1]Summ!C1047)</f>
        <v>1.2625201921366307E-2</v>
      </c>
      <c r="C9" s="216">
        <f>IF([1]Summ!D1047="",0,[1]Summ!D1047)</f>
        <v>0</v>
      </c>
      <c r="D9" s="24">
        <f t="shared" si="0"/>
        <v>1.2625201921366307E-2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1.2625201921366307E-2</v>
      </c>
      <c r="J9" s="24">
        <f t="shared" si="3"/>
        <v>1.2625201921366307E-2</v>
      </c>
      <c r="K9" s="22">
        <f t="shared" si="4"/>
        <v>1.2625201921366307E-2</v>
      </c>
      <c r="L9" s="22">
        <f t="shared" si="5"/>
        <v>1.2625201921366307E-2</v>
      </c>
      <c r="M9" s="228">
        <f t="shared" si="6"/>
        <v>1.2625201921366307E-2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96.869535494374745</v>
      </c>
      <c r="S9" s="226">
        <f>IF($B$81=0,0,(SUMIF($N$6:$N$28,$U9,L$6:L$28)+SUMIF($N$91:$N$118,$U9,L$91:L$118))*$B$83*$H$84*Poor!$B$81/$B$81)</f>
        <v>96.869535494374745</v>
      </c>
      <c r="T9" s="226">
        <f>IF($B$81=0,0,(SUMIF($N$6:$N$28,$U9,M$6:M$28)+SUMIF($N$91:$N$118,$U9,M$91:M$118))*$B$83*$H$84*Poor!$B$81/$B$81)</f>
        <v>96.869535494374745</v>
      </c>
      <c r="U9" s="227">
        <v>3</v>
      </c>
      <c r="V9" s="56"/>
      <c r="W9" s="115"/>
      <c r="X9" s="118">
        <f>Poor!X9</f>
        <v>1</v>
      </c>
      <c r="Y9" s="184">
        <f t="shared" si="9"/>
        <v>5.0500807685465228E-2</v>
      </c>
      <c r="Z9" s="125">
        <f>IF($Y9=0,0,AA9/$Y9)</f>
        <v>0.86740073335788137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4.3804437621537871E-2</v>
      </c>
      <c r="AB9" s="125">
        <f>IF($Y9=0,0,AC9/$Y9)</f>
        <v>0.1325992666421186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6.6963700639273566E-3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1.2625201921366307E-2</v>
      </c>
      <c r="AJ9" s="120">
        <f t="shared" si="14"/>
        <v>2.5250403842732614E-2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6">
        <f>IF([1]Summ!C1048="",0,[1]Summ!C1048)</f>
        <v>2.5026948941469486E-2</v>
      </c>
      <c r="C10" s="216">
        <f>IF([1]Summ!D1048="",0,[1]Summ!D1048)</f>
        <v>0</v>
      </c>
      <c r="D10" s="24">
        <f t="shared" si="0"/>
        <v>2.5026948941469486E-2</v>
      </c>
      <c r="E10" s="75">
        <f>Poor!E10</f>
        <v>1</v>
      </c>
      <c r="H10" s="24">
        <f t="shared" si="1"/>
        <v>1</v>
      </c>
      <c r="I10" s="22">
        <f t="shared" si="2"/>
        <v>2.5026948941469486E-2</v>
      </c>
      <c r="J10" s="24">
        <f t="shared" si="3"/>
        <v>2.5026948941469486E-2</v>
      </c>
      <c r="K10" s="22">
        <f t="shared" si="4"/>
        <v>2.5026948941469486E-2</v>
      </c>
      <c r="L10" s="22">
        <f t="shared" si="5"/>
        <v>2.5026948941469486E-2</v>
      </c>
      <c r="M10" s="228">
        <f t="shared" si="6"/>
        <v>2.5026948941469486E-2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0.10010779576587794</v>
      </c>
      <c r="Z10" s="125">
        <f>IF($Y10=0,0,AA10/$Y10)</f>
        <v>0.86740073335788148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8.6833575462163554E-2</v>
      </c>
      <c r="AB10" s="125">
        <f>IF($Y10=0,0,AC10/$Y10)</f>
        <v>0.13259926664211849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1.327422030371439E-2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2.5026948941469486E-2</v>
      </c>
      <c r="AJ10" s="120">
        <f t="shared" si="14"/>
        <v>5.0053897882938972E-2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WILD FOODS -- see worksheet Data 3</v>
      </c>
      <c r="B11" s="216">
        <f>IF([1]Summ!C1049="",0,[1]Summ!C1049)</f>
        <v>0</v>
      </c>
      <c r="C11" s="216">
        <f>IF([1]Summ!D1049="",0,[1]Summ!D1049)</f>
        <v>0.03</v>
      </c>
      <c r="D11" s="24">
        <f t="shared" si="0"/>
        <v>0.03</v>
      </c>
      <c r="E11" s="75">
        <f>Poor!E11</f>
        <v>1</v>
      </c>
      <c r="H11" s="24">
        <f t="shared" si="1"/>
        <v>1</v>
      </c>
      <c r="I11" s="22">
        <f t="shared" si="2"/>
        <v>0.03</v>
      </c>
      <c r="J11" s="24">
        <f t="shared" si="3"/>
        <v>0.03</v>
      </c>
      <c r="K11" s="22">
        <f t="shared" si="4"/>
        <v>0</v>
      </c>
      <c r="L11" s="22">
        <f t="shared" si="5"/>
        <v>0</v>
      </c>
      <c r="M11" s="228">
        <f t="shared" si="6"/>
        <v>0.03</v>
      </c>
      <c r="N11" s="233">
        <v>6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1451.0388351295303</v>
      </c>
      <c r="S11" s="226">
        <f>IF($B$81=0,0,(SUMIF($N$6:$N$28,$U11,L$6:L$28)+SUMIF($N$91:$N$118,$U11,L$91:L$118))*$B$83*$H$84*Poor!$B$81/$B$81)</f>
        <v>924.22855740734406</v>
      </c>
      <c r="T11" s="226">
        <f>IF($B$81=0,0,(SUMIF($N$6:$N$28,$U11,M$6:M$28)+SUMIF($N$91:$N$118,$U11,M$91:M$118))*$B$83*$H$84*Poor!$B$81/$B$81)</f>
        <v>924.22855740734406</v>
      </c>
      <c r="U11" s="227">
        <v>5</v>
      </c>
      <c r="V11" s="56"/>
      <c r="W11" s="115"/>
      <c r="X11" s="118">
        <f>Poor!X11</f>
        <v>1</v>
      </c>
      <c r="Y11" s="184">
        <f t="shared" si="9"/>
        <v>0.12</v>
      </c>
      <c r="Z11" s="125">
        <f>IF($Y11=0,0,AA11/$Y11)</f>
        <v>0.86740073335788137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0.10408808800294576</v>
      </c>
      <c r="AB11" s="125">
        <f>IF($Y11=0,0,AC11/$Y11)</f>
        <v>0.1325992666421186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1.5911911997054232E-2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0.03</v>
      </c>
      <c r="AJ11" s="120">
        <f t="shared" si="14"/>
        <v>0.06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8">
        <f t="shared" si="6"/>
        <v>0</v>
      </c>
      <c r="N12" s="233"/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903.16470739330452</v>
      </c>
      <c r="U12" s="227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/>
      <c r="O13" s="2"/>
      <c r="P13" s="22"/>
      <c r="Q13" s="59" t="s">
        <v>76</v>
      </c>
      <c r="R13" s="226">
        <f>IF($B$81=0,0,(SUMIF($N$6:$N$28,$U13,K$6:K$28)+SUMIF($N$91:$N$118,$U13,K$91:K$118))*$B$83*$H$84*Poor!$B$81/$B$81)</f>
        <v>8383.7799363039539</v>
      </c>
      <c r="S13" s="226">
        <f>IF($B$81=0,0,(SUMIF($N$6:$N$28,$U13,L$6:L$28)+SUMIF($N$91:$N$118,$U13,L$91:L$118))*$B$83*$H$84*Poor!$B$81/$B$81)</f>
        <v>5339.9872205757656</v>
      </c>
      <c r="T13" s="226">
        <f>IF($B$81=0,0,(SUMIF($N$6:$N$28,$U13,M$6:M$28)+SUMIF($N$91:$N$118,$U13,M$91:M$118))*$B$83*$H$84*Poor!$B$81/$B$81)</f>
        <v>5339.9872205757656</v>
      </c>
      <c r="U13" s="227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9">
        <f t="shared" si="6"/>
        <v>0</v>
      </c>
      <c r="N14" s="233"/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128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6">
        <f>IF([1]Summ!C1054="",0,[1]Summ!C1054)</f>
        <v>0</v>
      </c>
      <c r="C16" s="216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30">
        <f t="shared" ref="M16:M25" si="23">J16</f>
        <v>0</v>
      </c>
      <c r="N16" s="233"/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30">
        <f t="shared" si="23"/>
        <v>0</v>
      </c>
      <c r="N17" s="233"/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30">
        <f t="shared" si="23"/>
        <v>0</v>
      </c>
      <c r="N18" s="233"/>
      <c r="O18" s="2"/>
      <c r="P18" s="22"/>
      <c r="Q18" s="59" t="s">
        <v>79</v>
      </c>
      <c r="R18" s="226">
        <f>IF($B$81=0,0,(SUMIF($N$6:$N$28,$U18,K$6:K$28)+SUMIF($N$91:$N$118,$U18,K$91:K$118))*$B$83*$H$84*Poor!$B$81/$B$81)</f>
        <v>1138.937840430192</v>
      </c>
      <c r="S18" s="226">
        <f>IF($B$81=0,0,(SUMIF($N$6:$N$28,$U18,L$6:L$28)+SUMIF($N$91:$N$118,$U18,L$91:L$118))*$B$83*$H$84*Poor!$B$81/$B$81)</f>
        <v>1138.937840430192</v>
      </c>
      <c r="T18" s="226">
        <f>IF($B$81=0,0,(SUMIF($N$6:$N$28,$U18,M$6:M$28)+SUMIF($N$91:$N$118,$U18,M$91:M$118))*$B$83*$H$84*Poor!$B$81/$B$81)</f>
        <v>1138.937840430192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30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30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26080.00466339476</v>
      </c>
      <c r="S20" s="226">
        <f>IF($B$81=0,0,(SUMIF($N$6:$N$28,$U20,L$6:L$28)+SUMIF($N$91:$N$118,$U20,L$91:L$118))*$B$83*$H$84*Poor!$B$81/$B$81)</f>
        <v>16611.467938468002</v>
      </c>
      <c r="T20" s="226">
        <f>IF($B$81=0,0,(SUMIF($N$6:$N$28,$U20,M$6:M$28)+SUMIF($N$91:$N$118,$U20,M$91:M$118))*$B$83*$H$84*Poor!$B$81/$B$81)</f>
        <v>16611.467938468002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30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30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30">
        <f t="shared" si="23"/>
        <v>0</v>
      </c>
      <c r="N23" s="233"/>
      <c r="O23" s="2"/>
      <c r="P23" s="22"/>
      <c r="Q23" s="171" t="s">
        <v>100</v>
      </c>
      <c r="R23" s="179">
        <f>SUM(R7:R22)</f>
        <v>37950.599476838222</v>
      </c>
      <c r="S23" s="179">
        <f>SUM(S7:S22)</f>
        <v>24911.459758461086</v>
      </c>
      <c r="T23" s="179">
        <f>SUM(T7:T22)</f>
        <v>25814.624465854391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30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21766.704681689174</v>
      </c>
      <c r="S24" s="41">
        <f>IF($B$81=0,0,($B$124*($H$124)+1-($D$29*$H$29)-($D$28*$H$28))*$I$83*Poor!$B$81/$B$81)</f>
        <v>21766.704681689174</v>
      </c>
      <c r="T24" s="41">
        <f>IF($B$81=0,0,($B$124*($H$124)+1-($D$29*$H$29)-($D$28*$H$28))*$I$83*Poor!$B$81/$B$81)</f>
        <v>21766.704681689174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30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39348.566051700145</v>
      </c>
      <c r="S25" s="41">
        <f>IF($B$81=0,0,($B$124*$H$124)+($B$125*$H$125*$H$84)+1-($D$29*$H$29)-($D$28*$H$28))*$I$83*Poor!$B$81/$B$81</f>
        <v>39348.566051700145</v>
      </c>
      <c r="T25" s="41">
        <f>IF($B$81=0,0,($B$124*$H$124)+($B$125*$H$125*$H$84)+1-($D$29*$H$29)-($D$28*$H$28))*$I$83*Poor!$B$81/$B$81</f>
        <v>39348.566051700145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0.11904761904761904</v>
      </c>
      <c r="C26" s="216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8">
        <f t="shared" si="6"/>
        <v>0.11904761904761904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70660.049395348571</v>
      </c>
      <c r="S26" s="41">
        <f>IF($B$81=0,0,($B$124*$H$124)+($B$125*$H$125*$H$84)+($B$126*$H$126*$H$84)+1-($D$29*$H$29)-($D$28*$H$28))*$I$83*Poor!$B$81/$B$81</f>
        <v>70660.049395348571</v>
      </c>
      <c r="T26" s="41">
        <f>IF($B$81=0,0,($B$124*$H$124)+($B$125*$H$125*$H$84)+($B$126*$H$126*$H$84)+1-($D$29*$H$29)-($D$28*$H$28))*$I$83*Poor!$B$81/$B$81</f>
        <v>70660.049395348571</v>
      </c>
      <c r="U26" s="56"/>
      <c r="V26" s="56"/>
      <c r="W26" s="110"/>
      <c r="X26" s="118"/>
      <c r="Y26" s="184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4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3.0300484611279131E-2</v>
      </c>
      <c r="C27" s="216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75913.454884666411</v>
      </c>
      <c r="S27" s="41">
        <f>IF($B$81=0,0,($B$124*$H$124)+($B$125*$H$125*$H$84)+($B$126*$H$126*$H$84)+($B$127*$H$127*$H$84)+1-($D$29*$H$29)-($D$28*$H$28))*$I$83*Poor!$B$81/$B$81</f>
        <v>75913.454884666411</v>
      </c>
      <c r="T27" s="41">
        <f>IF($B$81=0,0,($B$124*$H$124)+($B$125*$H$125*$H$84)+($B$126*$H$126*$H$84)+($B$127*$H$127*$H$84)+1-($D$29*$H$29)-($D$28*$H$28))*$I$83*Poor!$B$81/$B$81</f>
        <v>75913.454884666411</v>
      </c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7.7315395837039669E-2</v>
      </c>
      <c r="C28" s="216">
        <f>IF([1]Summ!D1066="",0,[1]Summ!D1066)</f>
        <v>-7.7315395837039669E-2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7.7315395837039669E-2</v>
      </c>
      <c r="L28" s="22">
        <f t="shared" si="5"/>
        <v>7.7315395837039669E-2</v>
      </c>
      <c r="M28" s="228">
        <f t="shared" si="6"/>
        <v>0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0.35165768176481049</v>
      </c>
      <c r="C29" s="216">
        <f>IF([1]Summ!D1067="",0,[1]Summ!D1067)</f>
        <v>0.13508943316728897</v>
      </c>
      <c r="D29" s="24">
        <f>(B29+C29)</f>
        <v>0.48674711493209943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0.48674711493209943</v>
      </c>
      <c r="J29" s="24">
        <f>IF(I$32&lt;=1+I131,I29,B29*H29+J$33*(I29-B29*H29))</f>
        <v>0.48674711493209943</v>
      </c>
      <c r="K29" s="22">
        <f t="shared" si="4"/>
        <v>0.35165768176481049</v>
      </c>
      <c r="L29" s="22">
        <f t="shared" si="5"/>
        <v>0.35165768176481049</v>
      </c>
      <c r="M29" s="228">
        <f t="shared" si="6"/>
        <v>0.48674711493209943</v>
      </c>
      <c r="N29" s="233"/>
      <c r="P29" s="22"/>
      <c r="V29" s="56"/>
      <c r="W29" s="110"/>
      <c r="X29" s="118"/>
      <c r="Y29" s="184">
        <f t="shared" si="9"/>
        <v>1.9469884597283977</v>
      </c>
      <c r="Z29" s="156">
        <f>Poor!Z29</f>
        <v>0.25</v>
      </c>
      <c r="AA29" s="121">
        <f t="shared" si="16"/>
        <v>0.48674711493209943</v>
      </c>
      <c r="AB29" s="156">
        <f>Poor!AB29</f>
        <v>0.25</v>
      </c>
      <c r="AC29" s="121">
        <f t="shared" si="7"/>
        <v>0.48674711493209943</v>
      </c>
      <c r="AD29" s="156">
        <f>Poor!AD29</f>
        <v>0.25</v>
      </c>
      <c r="AE29" s="121">
        <f t="shared" si="8"/>
        <v>0.48674711493209943</v>
      </c>
      <c r="AF29" s="122">
        <f t="shared" si="10"/>
        <v>0.25</v>
      </c>
      <c r="AG29" s="121">
        <f t="shared" si="11"/>
        <v>0.48674711493209943</v>
      </c>
      <c r="AH29" s="123">
        <f t="shared" si="12"/>
        <v>1</v>
      </c>
      <c r="AI29" s="184">
        <f t="shared" si="13"/>
        <v>0.48674711493209943</v>
      </c>
      <c r="AJ29" s="120">
        <f t="shared" si="14"/>
        <v>0.48674711493209943</v>
      </c>
      <c r="AK29" s="119">
        <f t="shared" si="15"/>
        <v>0.48674711493209943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0.48547811848425548</v>
      </c>
      <c r="C30" s="103"/>
      <c r="D30" s="24">
        <f>(D119-B124)</f>
        <v>2.093200095528799</v>
      </c>
      <c r="E30" s="75">
        <f>Poor!E30</f>
        <v>1</v>
      </c>
      <c r="H30" s="96">
        <f>(E30*F$7/F$9)</f>
        <v>1</v>
      </c>
      <c r="I30" s="29">
        <f>IF(E30&gt;=1,I119-I124,MIN(I119-I124,B30*H30))</f>
        <v>1.333248468489681</v>
      </c>
      <c r="J30" s="235">
        <f>IF(I$32&lt;=$B$32,I30,$B$32-SUM(J6:J29))</f>
        <v>0.42800456576528534</v>
      </c>
      <c r="K30" s="22">
        <f t="shared" si="4"/>
        <v>0.48547811848425548</v>
      </c>
      <c r="L30" s="22">
        <f>IF(L124=L119,0,IF(K30="",0,(L119-L124)/(B119-B124)*K30))</f>
        <v>0.30922173151863402</v>
      </c>
      <c r="M30" s="175">
        <f t="shared" si="6"/>
        <v>0.42800456576528534</v>
      </c>
      <c r="N30" s="166" t="s">
        <v>86</v>
      </c>
      <c r="O30" s="2"/>
      <c r="P30" s="22"/>
      <c r="Q30" s="56" t="s">
        <v>141</v>
      </c>
      <c r="R30" s="238">
        <f t="shared" ref="R30:T33" si="24">IF(R24&gt;R$23,R24-R$23,0)</f>
        <v>0</v>
      </c>
      <c r="S30" s="238">
        <f t="shared" si="24"/>
        <v>0</v>
      </c>
      <c r="T30" s="238">
        <f t="shared" si="24"/>
        <v>0</v>
      </c>
      <c r="U30" s="56"/>
      <c r="V30" s="56"/>
      <c r="W30" s="110"/>
      <c r="X30" s="118"/>
      <c r="Y30" s="184">
        <f>M30*4</f>
        <v>1.7120182630611414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0.19505822048464808</v>
      </c>
      <c r="AC30" s="188">
        <f>IF(AC79*4/$I$83+SUM(AC6:AC29)&lt;1,AC79*4/$I$83,1-SUM(AC6:AC29))</f>
        <v>0.33394323582992436</v>
      </c>
      <c r="AD30" s="122">
        <f>IF($Y30=0,0,AE30/($Y$30))</f>
        <v>0.23025762897846097</v>
      </c>
      <c r="AE30" s="188">
        <f>IF(AE79*4/$I$83+SUM(AE6:AE29)&lt;1,AE79*4/$I$83,1-SUM(AE6:AE29))</f>
        <v>0.3942052660202815</v>
      </c>
      <c r="AF30" s="122">
        <f>IF($Y30=0,0,AG30/($Y$30))</f>
        <v>0.20660063785412386</v>
      </c>
      <c r="AG30" s="188">
        <f>IF(AG79*4/$I$83+SUM(AG6:AG29)&lt;1,AG79*4/$I$83,1-SUM(AG6:AG29))</f>
        <v>0.35370406516634101</v>
      </c>
      <c r="AH30" s="123">
        <f t="shared" si="12"/>
        <v>0.63191648731723293</v>
      </c>
      <c r="AI30" s="184">
        <f t="shared" si="13"/>
        <v>0.27046314175413672</v>
      </c>
      <c r="AJ30" s="120">
        <f t="shared" si="14"/>
        <v>0.16697161791496218</v>
      </c>
      <c r="AK30" s="119">
        <f t="shared" si="15"/>
        <v>0.37395466559331125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1.8714962954472725E-2</v>
      </c>
      <c r="M31" s="245">
        <f t="shared" si="6"/>
        <v>0</v>
      </c>
      <c r="N31" s="167">
        <f>M31*I83</f>
        <v>0</v>
      </c>
      <c r="P31" s="22"/>
      <c r="Q31" s="59" t="s">
        <v>142</v>
      </c>
      <c r="R31" s="238">
        <f t="shared" si="24"/>
        <v>1397.9665748619227</v>
      </c>
      <c r="S31" s="238">
        <f t="shared" si="24"/>
        <v>14437.10629323906</v>
      </c>
      <c r="T31" s="238">
        <f t="shared" si="24"/>
        <v>13533.941585845754</v>
      </c>
      <c r="U31" s="246">
        <f>T31/$B$81</f>
        <v>1933.4202265493934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2">
        <f>SUM(B6:B30)</f>
        <v>1.1575414240111486</v>
      </c>
      <c r="C32" s="77">
        <f>SUM(C6:C31)</f>
        <v>5.7473552718970172E-2</v>
      </c>
      <c r="D32" s="24">
        <f>SUM(D6:D30)</f>
        <v>2.8227369537746623</v>
      </c>
      <c r="E32" s="2"/>
      <c r="F32" s="2"/>
      <c r="H32" s="17"/>
      <c r="I32" s="22">
        <f>SUM(I6:I30)</f>
        <v>2.0627853267355443</v>
      </c>
      <c r="J32" s="17"/>
      <c r="L32" s="22">
        <f>SUM(L6:L30)</f>
        <v>0.98128503704552728</v>
      </c>
      <c r="M32" s="23"/>
      <c r="N32" s="56"/>
      <c r="O32" s="2"/>
      <c r="P32" s="22"/>
      <c r="Q32" s="56" t="s">
        <v>143</v>
      </c>
      <c r="R32" s="238">
        <f t="shared" si="24"/>
        <v>32709.449918510349</v>
      </c>
      <c r="S32" s="238">
        <f t="shared" si="24"/>
        <v>45748.589636887482</v>
      </c>
      <c r="T32" s="238">
        <f t="shared" si="24"/>
        <v>44845.424929494184</v>
      </c>
      <c r="U32" s="56"/>
      <c r="V32" s="56"/>
      <c r="W32" s="110"/>
      <c r="X32" s="118"/>
      <c r="Y32" s="115">
        <f>SUM(Y6:Y31)</f>
        <v>4.6301656960445943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0.34070113595436929</v>
      </c>
      <c r="K33" s="14"/>
      <c r="L33" s="11"/>
      <c r="M33" s="30"/>
      <c r="N33" s="168" t="s">
        <v>87</v>
      </c>
      <c r="O33" s="2"/>
      <c r="P33" s="2"/>
      <c r="Q33" s="59" t="s">
        <v>144</v>
      </c>
      <c r="R33" s="238">
        <f t="shared" si="24"/>
        <v>37962.855407828189</v>
      </c>
      <c r="S33" s="238">
        <f t="shared" si="24"/>
        <v>51001.995126205322</v>
      </c>
      <c r="T33" s="238">
        <f t="shared" si="24"/>
        <v>50098.830418812024</v>
      </c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3089.4536395816613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 t="s">
        <v>145</v>
      </c>
      <c r="R36" s="2"/>
      <c r="S36" s="2"/>
      <c r="T36" s="221">
        <f>T31/I83</f>
        <v>1.1621758601245147</v>
      </c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1.57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1125</v>
      </c>
      <c r="C38" s="217">
        <f>IF([1]Summ!D1073="",0,[1]Summ!D1073)</f>
        <v>0</v>
      </c>
      <c r="D38" s="38">
        <f t="shared" si="25"/>
        <v>1125</v>
      </c>
      <c r="E38" s="75">
        <f>Poor!E38</f>
        <v>1</v>
      </c>
      <c r="F38" s="75">
        <f>Poor!F38</f>
        <v>1</v>
      </c>
      <c r="G38" s="75">
        <f>Poor!G38</f>
        <v>1.57</v>
      </c>
      <c r="H38" s="24">
        <f t="shared" ref="H38:H64" si="30">(E38*F38)</f>
        <v>1</v>
      </c>
      <c r="I38" s="39">
        <f t="shared" ref="I38:I64" si="31">D38*H38</f>
        <v>1125</v>
      </c>
      <c r="J38" s="38">
        <f t="shared" ref="J38:J64" si="32">J92*I$83</f>
        <v>1125</v>
      </c>
      <c r="K38" s="40">
        <f t="shared" ref="K38:K64" si="33">(B38/B$65)</f>
        <v>4.040222661159993E-2</v>
      </c>
      <c r="L38" s="22">
        <f t="shared" ref="L38:L64" si="34">(K38*H38)</f>
        <v>4.040222661159993E-2</v>
      </c>
      <c r="M38" s="24">
        <f t="shared" ref="M38:M64" si="35">J38/B$65</f>
        <v>4.040222661159993E-2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1125</v>
      </c>
      <c r="AH38" s="123">
        <f t="shared" ref="AH38:AI58" si="37">SUM(Z38,AB38,AD38,AF38)</f>
        <v>1</v>
      </c>
      <c r="AI38" s="112">
        <f t="shared" si="37"/>
        <v>1125</v>
      </c>
      <c r="AJ38" s="148">
        <f t="shared" ref="AJ38:AJ64" si="38">(AA38+AC38)</f>
        <v>0</v>
      </c>
      <c r="AK38" s="147">
        <f t="shared" ref="AK38:AK64" si="39">(AE38+AG38)</f>
        <v>1125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1.57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0.86740073335788148</v>
      </c>
      <c r="AA39" s="147">
        <f t="shared" ref="AA39:AA64" si="40">$J39*Z39</f>
        <v>0</v>
      </c>
      <c r="AB39" s="122">
        <f>AB8</f>
        <v>0.13259926664211849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1.57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0.86740073335788137</v>
      </c>
      <c r="AA40" s="147">
        <f t="shared" si="40"/>
        <v>0</v>
      </c>
      <c r="AB40" s="122">
        <f>AB9</f>
        <v>0.1325992666421186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1.57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0.86740073335788137</v>
      </c>
      <c r="AA41" s="147">
        <f t="shared" si="40"/>
        <v>0</v>
      </c>
      <c r="AB41" s="122">
        <f>AB11</f>
        <v>0.1325992666421186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1.57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1.57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WILD FOODS -- see worksheet Data 3</v>
      </c>
      <c r="B44" s="217">
        <f>IF([1]Summ!C1079="",0,[1]Summ!C1079)</f>
        <v>0</v>
      </c>
      <c r="C44" s="217">
        <f>IF([1]Summ!D1079="",0,[1]Summ!D1079)</f>
        <v>750</v>
      </c>
      <c r="D44" s="38">
        <f t="shared" si="25"/>
        <v>750</v>
      </c>
      <c r="E44" s="75">
        <f>Poor!E44</f>
        <v>1</v>
      </c>
      <c r="F44" s="75">
        <f>Poor!F44</f>
        <v>1</v>
      </c>
      <c r="G44" s="75">
        <f>Poor!G44</f>
        <v>1.57</v>
      </c>
      <c r="H44" s="24">
        <f t="shared" si="30"/>
        <v>1</v>
      </c>
      <c r="I44" s="39">
        <f t="shared" si="31"/>
        <v>750</v>
      </c>
      <c r="J44" s="38">
        <f t="shared" si="32"/>
        <v>750.00000000000011</v>
      </c>
      <c r="K44" s="40">
        <f t="shared" si="33"/>
        <v>0</v>
      </c>
      <c r="L44" s="22">
        <f t="shared" si="34"/>
        <v>0</v>
      </c>
      <c r="M44" s="24">
        <f t="shared" si="35"/>
        <v>2.6934817741066625E-2</v>
      </c>
      <c r="N44" s="2"/>
      <c r="O44" s="2"/>
      <c r="P44" s="2"/>
      <c r="Q44" s="59"/>
      <c r="R44" s="224"/>
      <c r="S44" s="224"/>
      <c r="T44" s="22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187.50000000000003</v>
      </c>
      <c r="AB44" s="156">
        <f>Poor!AB44</f>
        <v>0.25</v>
      </c>
      <c r="AC44" s="147">
        <f t="shared" si="41"/>
        <v>187.50000000000003</v>
      </c>
      <c r="AD44" s="156">
        <f>Poor!AD44</f>
        <v>0.25</v>
      </c>
      <c r="AE44" s="147">
        <f t="shared" si="42"/>
        <v>187.50000000000003</v>
      </c>
      <c r="AF44" s="122">
        <f t="shared" si="29"/>
        <v>0.25</v>
      </c>
      <c r="AG44" s="147">
        <f t="shared" si="36"/>
        <v>187.50000000000003</v>
      </c>
      <c r="AH44" s="123">
        <f t="shared" si="37"/>
        <v>1</v>
      </c>
      <c r="AI44" s="112">
        <f t="shared" si="37"/>
        <v>750.00000000000011</v>
      </c>
      <c r="AJ44" s="148">
        <f t="shared" si="38"/>
        <v>375.00000000000006</v>
      </c>
      <c r="AK44" s="147">
        <f t="shared" si="39"/>
        <v>375.00000000000006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Agricultural cash income -- see Data2</v>
      </c>
      <c r="B45" s="217">
        <f>IF([1]Summ!C1080="",0,[1]Summ!C1080)</f>
        <v>760</v>
      </c>
      <c r="C45" s="217">
        <f>IF([1]Summ!D1080="",0,[1]Summ!D1080)</f>
        <v>0</v>
      </c>
      <c r="D45" s="38">
        <f t="shared" si="25"/>
        <v>760</v>
      </c>
      <c r="E45" s="75">
        <f>Poor!E45</f>
        <v>1</v>
      </c>
      <c r="F45" s="75">
        <f>Poor!F45</f>
        <v>1</v>
      </c>
      <c r="G45" s="75">
        <f>Poor!G45</f>
        <v>1.57</v>
      </c>
      <c r="H45" s="24">
        <f t="shared" si="30"/>
        <v>1</v>
      </c>
      <c r="I45" s="39">
        <f t="shared" si="31"/>
        <v>760</v>
      </c>
      <c r="J45" s="38">
        <f t="shared" si="32"/>
        <v>759.99999999999989</v>
      </c>
      <c r="K45" s="40">
        <f t="shared" si="33"/>
        <v>2.7293948644280839E-2</v>
      </c>
      <c r="L45" s="22">
        <f t="shared" si="34"/>
        <v>2.7293948644280839E-2</v>
      </c>
      <c r="M45" s="24">
        <f t="shared" si="35"/>
        <v>2.7293948644280835E-2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189.99999999999997</v>
      </c>
      <c r="AB45" s="156">
        <f>Poor!AB45</f>
        <v>0.25</v>
      </c>
      <c r="AC45" s="147">
        <f t="shared" si="41"/>
        <v>189.99999999999997</v>
      </c>
      <c r="AD45" s="156">
        <f>Poor!AD45</f>
        <v>0.25</v>
      </c>
      <c r="AE45" s="147">
        <f t="shared" si="42"/>
        <v>189.99999999999997</v>
      </c>
      <c r="AF45" s="122">
        <f t="shared" si="29"/>
        <v>0.25</v>
      </c>
      <c r="AG45" s="147">
        <f t="shared" si="36"/>
        <v>189.99999999999997</v>
      </c>
      <c r="AH45" s="123">
        <f t="shared" si="37"/>
        <v>1</v>
      </c>
      <c r="AI45" s="112">
        <f t="shared" si="37"/>
        <v>759.99999999999989</v>
      </c>
      <c r="AJ45" s="148">
        <f t="shared" si="38"/>
        <v>379.99999999999994</v>
      </c>
      <c r="AK45" s="147">
        <f t="shared" si="39"/>
        <v>379.99999999999994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Construction cash income -- see Data2</v>
      </c>
      <c r="B46" s="217">
        <f>IF([1]Summ!C1081="",0,[1]Summ!C1081)</f>
        <v>940</v>
      </c>
      <c r="C46" s="217">
        <f>IF([1]Summ!D1081="",0,[1]Summ!D1081)</f>
        <v>0</v>
      </c>
      <c r="D46" s="38">
        <f t="shared" si="25"/>
        <v>940</v>
      </c>
      <c r="E46" s="75">
        <f>Poor!E46</f>
        <v>1</v>
      </c>
      <c r="F46" s="75">
        <f>Poor!F46</f>
        <v>1</v>
      </c>
      <c r="G46" s="75">
        <f>Poor!G46</f>
        <v>1.57</v>
      </c>
      <c r="H46" s="24">
        <f t="shared" si="30"/>
        <v>1</v>
      </c>
      <c r="I46" s="39">
        <f t="shared" si="31"/>
        <v>940</v>
      </c>
      <c r="J46" s="38">
        <f t="shared" si="32"/>
        <v>940</v>
      </c>
      <c r="K46" s="40">
        <f t="shared" si="33"/>
        <v>3.3758304902136826E-2</v>
      </c>
      <c r="L46" s="22">
        <f t="shared" si="34"/>
        <v>3.3758304902136826E-2</v>
      </c>
      <c r="M46" s="24">
        <f t="shared" si="35"/>
        <v>3.3758304902136826E-2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235</v>
      </c>
      <c r="AB46" s="156">
        <f>Poor!AB46</f>
        <v>0.25</v>
      </c>
      <c r="AC46" s="147">
        <f t="shared" si="41"/>
        <v>235</v>
      </c>
      <c r="AD46" s="156">
        <f>Poor!AD46</f>
        <v>0.25</v>
      </c>
      <c r="AE46" s="147">
        <f t="shared" si="42"/>
        <v>235</v>
      </c>
      <c r="AF46" s="122">
        <f t="shared" si="29"/>
        <v>0.25</v>
      </c>
      <c r="AG46" s="147">
        <f t="shared" si="36"/>
        <v>235</v>
      </c>
      <c r="AH46" s="123">
        <f t="shared" si="37"/>
        <v>1</v>
      </c>
      <c r="AI46" s="112">
        <f t="shared" si="37"/>
        <v>940</v>
      </c>
      <c r="AJ46" s="148">
        <f t="shared" si="38"/>
        <v>470</v>
      </c>
      <c r="AK46" s="147">
        <f t="shared" si="39"/>
        <v>470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Domestic work cash income -- see Data2</v>
      </c>
      <c r="B47" s="217">
        <f>IF([1]Summ!C1082="",0,[1]Summ!C1082)</f>
        <v>4800</v>
      </c>
      <c r="C47" s="217">
        <f>IF([1]Summ!D1082="",0,[1]Summ!D1082)</f>
        <v>0</v>
      </c>
      <c r="D47" s="38">
        <f t="shared" si="25"/>
        <v>4800</v>
      </c>
      <c r="E47" s="75">
        <f>Poor!E47</f>
        <v>1</v>
      </c>
      <c r="F47" s="75">
        <f>Poor!F47</f>
        <v>1</v>
      </c>
      <c r="G47" s="75">
        <f>Poor!G47</f>
        <v>1.57</v>
      </c>
      <c r="H47" s="24">
        <f t="shared" si="30"/>
        <v>1</v>
      </c>
      <c r="I47" s="39">
        <f t="shared" si="31"/>
        <v>4800</v>
      </c>
      <c r="J47" s="38">
        <f t="shared" si="32"/>
        <v>4800</v>
      </c>
      <c r="K47" s="40">
        <f t="shared" si="33"/>
        <v>0.17238283354282635</v>
      </c>
      <c r="L47" s="22">
        <f t="shared" si="34"/>
        <v>0.17238283354282635</v>
      </c>
      <c r="M47" s="24">
        <f t="shared" si="35"/>
        <v>0.17238283354282635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1200</v>
      </c>
      <c r="AB47" s="156">
        <f>Poor!AB47</f>
        <v>0.25</v>
      </c>
      <c r="AC47" s="147">
        <f t="shared" si="41"/>
        <v>1200</v>
      </c>
      <c r="AD47" s="156">
        <f>Poor!AD47</f>
        <v>0.25</v>
      </c>
      <c r="AE47" s="147">
        <f t="shared" si="42"/>
        <v>1200</v>
      </c>
      <c r="AF47" s="122">
        <f t="shared" si="29"/>
        <v>0.25</v>
      </c>
      <c r="AG47" s="147">
        <f t="shared" si="36"/>
        <v>1200</v>
      </c>
      <c r="AH47" s="123">
        <f t="shared" si="37"/>
        <v>1</v>
      </c>
      <c r="AI47" s="112">
        <f t="shared" si="37"/>
        <v>4800</v>
      </c>
      <c r="AJ47" s="148">
        <f t="shared" si="38"/>
        <v>2400</v>
      </c>
      <c r="AK47" s="147">
        <f t="shared" si="39"/>
        <v>2400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Labour migration(formal employment): no. people per HH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1.57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Small business -- see Data2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1.57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Social development -- see Data2</v>
      </c>
      <c r="B50" s="217">
        <f>IF([1]Summ!C1085="",0,[1]Summ!C1085)</f>
        <v>20220</v>
      </c>
      <c r="C50" s="217">
        <f>IF([1]Summ!D1085="",0,[1]Summ!D1085)</f>
        <v>0</v>
      </c>
      <c r="D50" s="38">
        <f t="shared" si="25"/>
        <v>20220</v>
      </c>
      <c r="E50" s="75">
        <f>Poor!E50</f>
        <v>1</v>
      </c>
      <c r="F50" s="75">
        <f>Poor!F50</f>
        <v>1</v>
      </c>
      <c r="G50" s="75">
        <f>Poor!G50</f>
        <v>1.57</v>
      </c>
      <c r="H50" s="24">
        <f t="shared" si="30"/>
        <v>1</v>
      </c>
      <c r="I50" s="39">
        <f t="shared" si="31"/>
        <v>20220</v>
      </c>
      <c r="J50" s="38">
        <f t="shared" si="32"/>
        <v>20220.000000000004</v>
      </c>
      <c r="K50" s="40">
        <f t="shared" si="33"/>
        <v>0.72616268629915603</v>
      </c>
      <c r="L50" s="22">
        <f t="shared" si="34"/>
        <v>0.72616268629915603</v>
      </c>
      <c r="M50" s="24">
        <f t="shared" si="35"/>
        <v>0.72616268629915615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5055.0000000000009</v>
      </c>
      <c r="AB50" s="156">
        <f>Poor!AB55</f>
        <v>0.25</v>
      </c>
      <c r="AC50" s="147">
        <f t="shared" si="41"/>
        <v>5055.0000000000009</v>
      </c>
      <c r="AD50" s="156">
        <f>Poor!AD55</f>
        <v>0.25</v>
      </c>
      <c r="AE50" s="147">
        <f t="shared" si="42"/>
        <v>5055.0000000000009</v>
      </c>
      <c r="AF50" s="122">
        <f t="shared" si="29"/>
        <v>0.25</v>
      </c>
      <c r="AG50" s="147">
        <f t="shared" si="36"/>
        <v>5055.0000000000009</v>
      </c>
      <c r="AH50" s="123">
        <f t="shared" si="37"/>
        <v>1</v>
      </c>
      <c r="AI50" s="112">
        <f t="shared" si="37"/>
        <v>20220.000000000004</v>
      </c>
      <c r="AJ50" s="148">
        <f t="shared" si="38"/>
        <v>10110.000000000002</v>
      </c>
      <c r="AK50" s="147">
        <f t="shared" si="39"/>
        <v>10110.000000000002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Public works -- see Data2</v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1.57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Gifts/social support: type (Child support, Pension and Foster Care)</v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1.57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1.57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1.57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1.57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1.57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1.57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1.57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1.57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1.57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1.57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1.57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3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1.57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1.57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750</v>
      </c>
      <c r="D65" s="42">
        <f>SUM(D37:D64)</f>
        <v>28595</v>
      </c>
      <c r="E65" s="32"/>
      <c r="F65" s="32"/>
      <c r="G65" s="32"/>
      <c r="H65" s="31"/>
      <c r="I65" s="39">
        <f>SUM(I37:I64)</f>
        <v>28595</v>
      </c>
      <c r="J65" s="39">
        <f>SUM(J37:J64)</f>
        <v>28595.000000000004</v>
      </c>
      <c r="K65" s="40">
        <f>SUM(K37:K64)</f>
        <v>1</v>
      </c>
      <c r="L65" s="22">
        <f>SUM(L37:L64)</f>
        <v>1</v>
      </c>
      <c r="M65" s="24">
        <f>SUM(M37:M64)</f>
        <v>1.0269348177410667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6867.5000000000009</v>
      </c>
      <c r="AB65" s="137"/>
      <c r="AC65" s="153">
        <f>SUM(AC37:AC64)</f>
        <v>6867.5000000000009</v>
      </c>
      <c r="AD65" s="137"/>
      <c r="AE65" s="153">
        <f>SUM(AE37:AE64)</f>
        <v>6867.5000000000009</v>
      </c>
      <c r="AF65" s="137"/>
      <c r="AG65" s="153">
        <f>SUM(AG37:AG64)</f>
        <v>7992.5000000000009</v>
      </c>
      <c r="AH65" s="137"/>
      <c r="AI65" s="153">
        <f>SUM(AI37:AI64)</f>
        <v>28595.000000000004</v>
      </c>
      <c r="AJ65" s="153">
        <f>SUM(AJ37:AJ64)</f>
        <v>13735.000000000002</v>
      </c>
      <c r="AK65" s="153">
        <f>SUM(AK37:AK64)</f>
        <v>14860.000000000002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13068.858465770902</v>
      </c>
      <c r="J70" s="51">
        <f t="shared" ref="J70:J77" si="44">J124*I$83</f>
        <v>13068.858465770902</v>
      </c>
      <c r="K70" s="40">
        <f>B70/B$76</f>
        <v>0.46934309447911304</v>
      </c>
      <c r="L70" s="22">
        <f t="shared" ref="L70:L74" si="45">(L124*G$37*F$9/F$7)/B$130</f>
        <v>0.46934309447911293</v>
      </c>
      <c r="M70" s="24">
        <f>J70/B$76</f>
        <v>0.46934309447911299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3267.2146164427254</v>
      </c>
      <c r="AB70" s="156">
        <f>Poor!AB70</f>
        <v>0.25</v>
      </c>
      <c r="AC70" s="147">
        <f>$J70*AB70</f>
        <v>3267.2146164427254</v>
      </c>
      <c r="AD70" s="156">
        <f>Poor!AD70</f>
        <v>0.25</v>
      </c>
      <c r="AE70" s="147">
        <f>$J70*AD70</f>
        <v>3267.2146164427254</v>
      </c>
      <c r="AF70" s="156">
        <f>Poor!AF70</f>
        <v>0.25</v>
      </c>
      <c r="AG70" s="147">
        <f>$J70*AF70</f>
        <v>3267.2146164427254</v>
      </c>
      <c r="AH70" s="155">
        <f>SUM(Z70,AB70,AD70,AF70)</f>
        <v>1</v>
      </c>
      <c r="AI70" s="147">
        <f>SUM(AA70,AC70,AE70,AG70)</f>
        <v>13068.858465770902</v>
      </c>
      <c r="AJ70" s="148">
        <f>(AA70+AC70)</f>
        <v>6534.4292328854508</v>
      </c>
      <c r="AK70" s="147">
        <f>(AE70+AG70)</f>
        <v>6534.4292328854508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13631.333333333334</v>
      </c>
      <c r="J71" s="51">
        <f t="shared" si="44"/>
        <v>13631.333333333334</v>
      </c>
      <c r="K71" s="40">
        <f t="shared" ref="K71:K72" si="47">B71/B$76</f>
        <v>0.48954330520141259</v>
      </c>
      <c r="L71" s="22">
        <f t="shared" si="45"/>
        <v>0.48954330520141254</v>
      </c>
      <c r="M71" s="24">
        <f t="shared" ref="M71:M72" si="48">J71/B$76</f>
        <v>0.48954330520141259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366.57</v>
      </c>
      <c r="AB73" s="156">
        <f>Poor!AB73</f>
        <v>0.09</v>
      </c>
      <c r="AC73" s="147">
        <f>$H$73*$B$73*AB73</f>
        <v>366.57</v>
      </c>
      <c r="AD73" s="156">
        <f>Poor!AD73</f>
        <v>0.23</v>
      </c>
      <c r="AE73" s="147">
        <f>$H$73*$B$73*AD73</f>
        <v>936.79000000000008</v>
      </c>
      <c r="AF73" s="156">
        <f>Poor!AF73</f>
        <v>0.59</v>
      </c>
      <c r="AG73" s="147">
        <f>$H$73*$B$73*AF73</f>
        <v>2403.0699999999997</v>
      </c>
      <c r="AH73" s="155">
        <f>SUM(Z73,AB73,AD73,AF73)</f>
        <v>1</v>
      </c>
      <c r="AI73" s="147">
        <f>SUM(AA73,AC73,AE73,AG73)</f>
        <v>4073</v>
      </c>
      <c r="AJ73" s="148">
        <f>(AA73+AC73)</f>
        <v>733.14</v>
      </c>
      <c r="AK73" s="147">
        <f>(AE73+AG73)</f>
        <v>3339.8599999999997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3600.9944751381213</v>
      </c>
      <c r="C74" s="39"/>
      <c r="D74" s="38"/>
      <c r="E74" s="32"/>
      <c r="F74" s="32"/>
      <c r="G74" s="32"/>
      <c r="H74" s="31"/>
      <c r="I74" s="39">
        <f>I128*I$83</f>
        <v>15526.141534229098</v>
      </c>
      <c r="J74" s="51">
        <f t="shared" si="44"/>
        <v>4984.2618404774257</v>
      </c>
      <c r="K74" s="40">
        <f>B74/B$76</f>
        <v>0.12932283983257753</v>
      </c>
      <c r="L74" s="22">
        <f t="shared" si="45"/>
        <v>0.12932283983257753</v>
      </c>
      <c r="M74" s="24">
        <f>J74/B$76</f>
        <v>0.17900024566268363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972.2212450330635</v>
      </c>
      <c r="AD74" s="156"/>
      <c r="AE74" s="147">
        <f>AE30*$I$83/4</f>
        <v>1147.6643135961522</v>
      </c>
      <c r="AF74" s="156"/>
      <c r="AG74" s="147">
        <f>AG30*$I$83/4</f>
        <v>1029.7516754746055</v>
      </c>
      <c r="AH74" s="155"/>
      <c r="AI74" s="147">
        <f>SUM(AA74,AC74,AE74,AG74)</f>
        <v>3149.6372341038214</v>
      </c>
      <c r="AJ74" s="148">
        <f>(AA74+AC74)</f>
        <v>972.2212450330635</v>
      </c>
      <c r="AK74" s="147">
        <f>(AE74+AG74)</f>
        <v>2177.4159890707579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7295.8190916399453</v>
      </c>
      <c r="AB75" s="158"/>
      <c r="AC75" s="149">
        <f>AA75+AC65-SUM(AC70,AC74)</f>
        <v>9923.8832301641578</v>
      </c>
      <c r="AD75" s="158"/>
      <c r="AE75" s="149">
        <f>AC75+AE65-SUM(AE70,AE74)</f>
        <v>12376.504300125282</v>
      </c>
      <c r="AF75" s="158"/>
      <c r="AG75" s="149">
        <f>IF(SUM(AG6:AG29)+((AG65-AG70-$J$75)*4/I$83)&lt;1,0,AG65-AG70-$J$75-(1-SUM(AG6:AG29))*I$83/4)</f>
        <v>3695.5337080826694</v>
      </c>
      <c r="AH75" s="134"/>
      <c r="AI75" s="149">
        <f>AI76-SUM(AI70,AI74)</f>
        <v>12376.504300125282</v>
      </c>
      <c r="AJ75" s="151">
        <f>AJ76-SUM(AJ70,AJ74)</f>
        <v>6228.3495220814875</v>
      </c>
      <c r="AK75" s="149">
        <f>AJ75+AK76-SUM(AK70,AK74)</f>
        <v>12376.504300125278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28595</v>
      </c>
      <c r="J76" s="51">
        <f t="shared" si="44"/>
        <v>28595</v>
      </c>
      <c r="K76" s="40">
        <f>SUM(K70:K75)</f>
        <v>2.1063094370351001</v>
      </c>
      <c r="L76" s="22">
        <f>SUM(L70:L75)</f>
        <v>1.0882092395131031</v>
      </c>
      <c r="M76" s="24">
        <f>SUM(M70:M75)</f>
        <v>1.1378866453432093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6867.5000000000009</v>
      </c>
      <c r="AB76" s="137"/>
      <c r="AC76" s="153">
        <f>AC65</f>
        <v>6867.5000000000009</v>
      </c>
      <c r="AD76" s="137"/>
      <c r="AE76" s="153">
        <f>AE65</f>
        <v>6867.5000000000009</v>
      </c>
      <c r="AF76" s="137"/>
      <c r="AG76" s="153">
        <f>AG65</f>
        <v>7992.5000000000009</v>
      </c>
      <c r="AH76" s="137"/>
      <c r="AI76" s="153">
        <f>SUM(AA76,AC76,AE76,AG76)</f>
        <v>28595.000000000004</v>
      </c>
      <c r="AJ76" s="154">
        <f>SUM(AA76,AC76)</f>
        <v>13735.000000000002</v>
      </c>
      <c r="AK76" s="154">
        <f>SUM(AE76,AG76)</f>
        <v>14860.000000000002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13631.333333333334</v>
      </c>
      <c r="J77" s="100">
        <f t="shared" si="44"/>
        <v>3089.4536395816613</v>
      </c>
      <c r="K77" s="40"/>
      <c r="L77" s="22">
        <f>-(L131*G$37*F$9/F$7)/B$130</f>
        <v>-0.48954330520141254</v>
      </c>
      <c r="M77" s="24">
        <f>-J77/B$76</f>
        <v>-0.11095182760214262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3695.5337080826694</v>
      </c>
      <c r="AB78" s="112"/>
      <c r="AC78" s="112">
        <f>IF(AA75&lt;0,0,AA75)</f>
        <v>7295.8190916399453</v>
      </c>
      <c r="AD78" s="112"/>
      <c r="AE78" s="112">
        <f>AC75</f>
        <v>9923.8832301641578</v>
      </c>
      <c r="AF78" s="112"/>
      <c r="AG78" s="112">
        <f>AE75</f>
        <v>12376.504300125282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7295.8190916399453</v>
      </c>
      <c r="AB79" s="112"/>
      <c r="AC79" s="112">
        <f>AA79-AA74+AC65-AC70</f>
        <v>10896.104475197222</v>
      </c>
      <c r="AD79" s="112"/>
      <c r="AE79" s="112">
        <f>AC79-AC74+AE65-AE70</f>
        <v>13524.168613721435</v>
      </c>
      <c r="AF79" s="112"/>
      <c r="AG79" s="112">
        <f>AE79-AE74+AG65-AG70</f>
        <v>17101.789683682557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7417.4187013433957</v>
      </c>
      <c r="C83" s="39"/>
      <c r="D83" s="38"/>
      <c r="E83" s="32"/>
      <c r="F83" s="32"/>
      <c r="G83" s="32"/>
      <c r="H83" s="24">
        <f>G$37*F$9/F$7</f>
        <v>1.57</v>
      </c>
      <c r="I83" s="39">
        <f xml:space="preserve"> B83*H83</f>
        <v>11645.347361109132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2911.336840277283</v>
      </c>
      <c r="AB83" s="112"/>
      <c r="AC83" s="165">
        <f>$I$83*AB82/4</f>
        <v>2911.336840277283</v>
      </c>
      <c r="AD83" s="112"/>
      <c r="AE83" s="165">
        <f>$I$83*AD82/4</f>
        <v>2911.336840277283</v>
      </c>
      <c r="AF83" s="112"/>
      <c r="AG83" s="165">
        <f>$I$83*AF82/4</f>
        <v>2911.336840277283</v>
      </c>
      <c r="AH83" s="165">
        <f>SUM(AA83,AC83,AE83,AG83)</f>
        <v>11645.347361109132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16875.870013992</v>
      </c>
      <c r="C84" s="46"/>
      <c r="D84" s="239"/>
      <c r="E84" s="64"/>
      <c r="F84" s="64"/>
      <c r="G84" s="64"/>
      <c r="H84" s="240">
        <f>IF(B84=0,0,I84/B84)</f>
        <v>1.1285857606563015</v>
      </c>
      <c r="I84" s="238">
        <f>(B70*H70)+((1-(D29*H29))*I83)</f>
        <v>19045.86659647803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0.63694267515923564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31">
        <f t="shared" si="49"/>
        <v>0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0.151670014232343</v>
      </c>
      <c r="C92" s="75">
        <f t="shared" si="51"/>
        <v>0</v>
      </c>
      <c r="D92" s="24">
        <f t="shared" si="52"/>
        <v>0.151670014232343</v>
      </c>
      <c r="H92" s="24">
        <f t="shared" si="53"/>
        <v>0.63694267515923564</v>
      </c>
      <c r="I92" s="22">
        <f t="shared" si="54"/>
        <v>9.6605104606587888E-2</v>
      </c>
      <c r="J92" s="24">
        <f t="shared" si="55"/>
        <v>9.6605104606587888E-2</v>
      </c>
      <c r="K92" s="22">
        <f t="shared" si="56"/>
        <v>0.151670014232343</v>
      </c>
      <c r="L92" s="22">
        <f t="shared" si="57"/>
        <v>9.6605104606587888E-2</v>
      </c>
      <c r="M92" s="231">
        <f t="shared" si="49"/>
        <v>9.6605104606587888E-2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0.63694267515923564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1">
        <f t="shared" si="49"/>
        <v>0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0.63694267515923564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2">
        <f t="shared" si="49"/>
        <v>0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0.63694267515923564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2">
        <f t="shared" si="49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0.63694267515923564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32">
        <f t="shared" si="49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0.63694267515923564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2">
        <f t="shared" si="49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WILD FOODS -- see worksheet Data 3</v>
      </c>
      <c r="B98" s="75">
        <f t="shared" si="51"/>
        <v>0</v>
      </c>
      <c r="C98" s="75">
        <f t="shared" si="51"/>
        <v>0.10111334282156201</v>
      </c>
      <c r="D98" s="24">
        <f t="shared" si="52"/>
        <v>0.10111334282156201</v>
      </c>
      <c r="H98" s="24">
        <f t="shared" si="53"/>
        <v>0.63694267515923564</v>
      </c>
      <c r="I98" s="22">
        <f t="shared" si="54"/>
        <v>6.4403403071058601E-2</v>
      </c>
      <c r="J98" s="24">
        <f t="shared" si="55"/>
        <v>6.4403403071058601E-2</v>
      </c>
      <c r="K98" s="22">
        <f t="shared" si="56"/>
        <v>0</v>
      </c>
      <c r="L98" s="22">
        <f t="shared" si="57"/>
        <v>0</v>
      </c>
      <c r="M98" s="232">
        <f t="shared" si="49"/>
        <v>6.4403403071058601E-2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Agricultural cash income -- see Data2</v>
      </c>
      <c r="B99" s="75">
        <f t="shared" si="51"/>
        <v>0.10246152072584949</v>
      </c>
      <c r="C99" s="75">
        <f t="shared" si="51"/>
        <v>0</v>
      </c>
      <c r="D99" s="24">
        <f t="shared" si="52"/>
        <v>0.10246152072584949</v>
      </c>
      <c r="H99" s="24">
        <f t="shared" si="53"/>
        <v>0.63694267515923564</v>
      </c>
      <c r="I99" s="22">
        <f t="shared" si="54"/>
        <v>6.5262115112006039E-2</v>
      </c>
      <c r="J99" s="24">
        <f t="shared" si="55"/>
        <v>6.5262115112006039E-2</v>
      </c>
      <c r="K99" s="22">
        <f t="shared" si="56"/>
        <v>0.10246152072584949</v>
      </c>
      <c r="L99" s="22">
        <f t="shared" si="57"/>
        <v>6.5262115112006039E-2</v>
      </c>
      <c r="M99" s="232">
        <f t="shared" si="49"/>
        <v>6.5262115112006039E-2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Construction cash income -- see Data2</v>
      </c>
      <c r="B100" s="75">
        <f t="shared" si="51"/>
        <v>0.12672872300302437</v>
      </c>
      <c r="C100" s="75">
        <f t="shared" si="51"/>
        <v>0</v>
      </c>
      <c r="D100" s="24">
        <f t="shared" si="52"/>
        <v>0.12672872300302437</v>
      </c>
      <c r="H100" s="24">
        <f t="shared" si="53"/>
        <v>0.63694267515923564</v>
      </c>
      <c r="I100" s="22">
        <f t="shared" si="54"/>
        <v>8.0718931849060108E-2</v>
      </c>
      <c r="J100" s="24">
        <f>IF(I$32&lt;=1+I131,I100,L100+J$33*(I100-L100))</f>
        <v>8.0718931849060108E-2</v>
      </c>
      <c r="K100" s="22">
        <f t="shared" si="56"/>
        <v>0.12672872300302437</v>
      </c>
      <c r="L100" s="22">
        <f t="shared" si="57"/>
        <v>8.0718931849060108E-2</v>
      </c>
      <c r="M100" s="232">
        <f t="shared" si="49"/>
        <v>8.0718931849060108E-2</v>
      </c>
      <c r="N100" s="233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Domestic work cash income -- see Data2</v>
      </c>
      <c r="B101" s="75">
        <f t="shared" si="51"/>
        <v>0.64712539405799685</v>
      </c>
      <c r="C101" s="75">
        <f t="shared" si="51"/>
        <v>0</v>
      </c>
      <c r="D101" s="24">
        <f t="shared" si="52"/>
        <v>0.64712539405799685</v>
      </c>
      <c r="H101" s="24">
        <f t="shared" si="53"/>
        <v>0.63694267515923564</v>
      </c>
      <c r="I101" s="22">
        <f t="shared" si="54"/>
        <v>0.41218177965477504</v>
      </c>
      <c r="J101" s="24">
        <f>IF(I$32&lt;=1+I131,I101,L101+J$33*(I101-L101))</f>
        <v>0.41218177965477504</v>
      </c>
      <c r="K101" s="22">
        <f t="shared" si="56"/>
        <v>0.64712539405799685</v>
      </c>
      <c r="L101" s="22">
        <f t="shared" si="57"/>
        <v>0.41218177965477504</v>
      </c>
      <c r="M101" s="231">
        <f t="shared" si="49"/>
        <v>0.41218177965477504</v>
      </c>
      <c r="N101" s="233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Labour migration(formal employment): no. people per HH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0.63694267515923564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32">
        <f t="shared" si="49"/>
        <v>0</v>
      </c>
      <c r="N102" s="233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Small business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0.63694267515923564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2">
        <f t="shared" si="49"/>
        <v>0</v>
      </c>
      <c r="N103" s="233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Social development -- see Data2</v>
      </c>
      <c r="B104" s="75">
        <f t="shared" si="51"/>
        <v>2.7260157224693118</v>
      </c>
      <c r="C104" s="75">
        <f t="shared" si="51"/>
        <v>0</v>
      </c>
      <c r="D104" s="24">
        <f t="shared" si="52"/>
        <v>2.7260157224693118</v>
      </c>
      <c r="H104" s="24">
        <f t="shared" si="53"/>
        <v>0.63694267515923564</v>
      </c>
      <c r="I104" s="22">
        <f t="shared" si="54"/>
        <v>1.73631574679574</v>
      </c>
      <c r="J104" s="24">
        <f>IF(I$32&lt;=1+I131,I104,L104+J$33*(I104-L104))</f>
        <v>1.73631574679574</v>
      </c>
      <c r="K104" s="22">
        <f t="shared" si="56"/>
        <v>2.7260157224693118</v>
      </c>
      <c r="L104" s="22">
        <f t="shared" si="57"/>
        <v>1.73631574679574</v>
      </c>
      <c r="M104" s="232">
        <f t="shared" si="49"/>
        <v>1.73631574679574</v>
      </c>
      <c r="N104" s="233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Public works -- see Data2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0.63694267515923564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2">
        <f t="shared" si="49"/>
        <v>0</v>
      </c>
      <c r="N105" s="233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Gifts/social support: type (Child support, Pension and Foster Care)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0.63694267515923564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2">
        <f>(J106)</f>
        <v>0</v>
      </c>
      <c r="N106" s="233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0.63694267515923564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2">
        <f t="shared" ref="M107:M118" si="65">(J107)</f>
        <v>0</v>
      </c>
      <c r="N107" s="233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0.63694267515923564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2">
        <f t="shared" si="65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0.63694267515923564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2">
        <f t="shared" si="65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0.63694267515923564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2">
        <f t="shared" si="65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0.63694267515923564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2">
        <f t="shared" si="65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0.63694267515923564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2">
        <f t="shared" si="65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0.63694267515923564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2">
        <f t="shared" si="65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0.63694267515923564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2">
        <f t="shared" si="65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0.63694267515923564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2">
        <f t="shared" si="65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0.63694267515923564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2">
        <f t="shared" si="65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0.63694267515923564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2">
        <f t="shared" si="65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0.63694267515923564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2">
        <f t="shared" si="65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3.7540013744885257</v>
      </c>
      <c r="C119" s="22">
        <f>SUM(C91:C118)</f>
        <v>0.10111334282156201</v>
      </c>
      <c r="D119" s="24">
        <f>SUM(D91:D118)</f>
        <v>3.8551147173100873</v>
      </c>
      <c r="E119" s="22"/>
      <c r="F119" s="2"/>
      <c r="G119" s="2"/>
      <c r="H119" s="31"/>
      <c r="I119" s="22">
        <f>SUM(I91:I118)</f>
        <v>2.4554870810892275</v>
      </c>
      <c r="J119" s="24">
        <f>SUM(J91:J118)</f>
        <v>2.4554870810892275</v>
      </c>
      <c r="K119" s="22">
        <f>SUM(K91:K118)</f>
        <v>3.7540013744885257</v>
      </c>
      <c r="L119" s="22">
        <f>SUM(L91:L118)</f>
        <v>2.3910836780181688</v>
      </c>
      <c r="M119" s="57">
        <f t="shared" si="49"/>
        <v>2.4554870810892275</v>
      </c>
      <c r="N119" s="22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1.7619146217812882</v>
      </c>
      <c r="C124" s="2"/>
      <c r="D124" s="24"/>
      <c r="H124" s="96">
        <f>(E70*F70/G$37*F$7/F$9)</f>
        <v>0.63694267515923564</v>
      </c>
      <c r="I124" s="29">
        <f>IF(SUMPRODUCT($B$124:$B124,$H$124:$H124)&lt;I$119,($B124*$H124),I$119)</f>
        <v>1.1222386125995465</v>
      </c>
      <c r="J124" s="241">
        <f>IF(SUMPRODUCT($B$124:$B124,$H$124:$H124)&lt;J$119,($B124*$H124),J$119)</f>
        <v>1.1222386125995465</v>
      </c>
      <c r="K124" s="29">
        <f>(B124)</f>
        <v>1.7619146217812882</v>
      </c>
      <c r="L124" s="29">
        <f>IF(SUMPRODUCT($B$124:$B124,$H$124:$H124)&lt;L$119,($B124*$H124),L$119)</f>
        <v>1.1222386125995465</v>
      </c>
      <c r="M124" s="244">
        <f t="shared" si="66"/>
        <v>1.1222386125995465</v>
      </c>
      <c r="N124" s="58"/>
      <c r="O124" s="174">
        <f>B124*H124</f>
        <v>1.1222386125995465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1.8377462405977585</v>
      </c>
      <c r="C125" s="2"/>
      <c r="D125" s="24"/>
      <c r="H125" s="96">
        <f>(E71*F71/G$37*F$7/F$9)</f>
        <v>0.63694267515923564</v>
      </c>
      <c r="I125" s="29">
        <f>IF(SUMPRODUCT($B$124:$B125,$H$124:$H125)&lt;I$119,($B125*$H125),IF(SUMPRODUCT($B$124:$B124,$H$124:$H124)&lt;I$119,I$119-SUMPRODUCT($B$124:$B124,$H$124:$H124),0))</f>
        <v>1.1705390067501646</v>
      </c>
      <c r="J125" s="241">
        <f>IF(SUMPRODUCT($B$124:$B125,$H$124:$H125)&lt;J$119,($B125*$H125),IF(SUMPRODUCT($B$124:$B124,$H$124:$H124)&lt;J$119,J$119-SUMPRODUCT($B$124:$B124,$H$124:$H124),0))</f>
        <v>1.1705390067501646</v>
      </c>
      <c r="K125" s="29">
        <f>(B125)</f>
        <v>1.8377462405977585</v>
      </c>
      <c r="L125" s="29">
        <f>IF(SUMPRODUCT($B$124:$B125,$H$124:$H125)&lt;L$119,($B125*$H125),IF(SUMPRODUCT($B$124:$B124,$H$124:$H124)&lt;L$119,L$119-SUMPRODUCT($B$124:$B124,$H$124:$H124),0))</f>
        <v>1.1705390067501646</v>
      </c>
      <c r="M125" s="244">
        <f t="shared" si="66"/>
        <v>1.1705390067501646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3.2728366804483189</v>
      </c>
      <c r="C126" s="2"/>
      <c r="D126" s="24"/>
      <c r="H126" s="96">
        <f>(E72*F72/G$37*F$7/F$9)</f>
        <v>0.63694267515923564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3.2728366804483189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4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0.54911286041629603</v>
      </c>
      <c r="C127" s="2"/>
      <c r="D127" s="24"/>
      <c r="H127" s="96">
        <f>(E73*F73/G$37*F$7/F$9)</f>
        <v>0.63694267515923564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0.54911286041629603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66"/>
        <v>0</v>
      </c>
      <c r="N127" s="58"/>
      <c r="O127" s="174">
        <f>B127*H127</f>
        <v>0.34975341427789552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0.48547811848425548</v>
      </c>
      <c r="C128" s="2"/>
      <c r="D128" s="31"/>
      <c r="E128" s="2"/>
      <c r="F128" s="2"/>
      <c r="G128" s="2"/>
      <c r="H128" s="24"/>
      <c r="I128" s="29">
        <f>(I30)</f>
        <v>1.333248468489681</v>
      </c>
      <c r="J128" s="232">
        <f>(J30)</f>
        <v>0.42800456576528534</v>
      </c>
      <c r="K128" s="29">
        <f>(B128)</f>
        <v>0.48547811848425548</v>
      </c>
      <c r="L128" s="29">
        <f>IF(L124=L119,0,(L119-L124)/(B119-B124)*K128)</f>
        <v>0.30922173151863402</v>
      </c>
      <c r="M128" s="244">
        <f t="shared" si="66"/>
        <v>0.42800456576528534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3.7540013744885257</v>
      </c>
      <c r="C130" s="2"/>
      <c r="D130" s="31"/>
      <c r="E130" s="2"/>
      <c r="F130" s="2"/>
      <c r="G130" s="2"/>
      <c r="H130" s="24"/>
      <c r="I130" s="29">
        <f>(I119)</f>
        <v>2.4554870810892275</v>
      </c>
      <c r="J130" s="232">
        <f>(J119)</f>
        <v>2.4554870810892275</v>
      </c>
      <c r="K130" s="29">
        <f>(B130)</f>
        <v>3.7540013744885257</v>
      </c>
      <c r="L130" s="29">
        <f>(L119)</f>
        <v>2.3910836780181688</v>
      </c>
      <c r="M130" s="244">
        <f t="shared" si="66"/>
        <v>2.4554870810892275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1.1705390067501646</v>
      </c>
      <c r="J131" s="241">
        <f>IF(SUMPRODUCT($B124:$B125,$H124:$H125)&gt;(J119-J128),SUMPRODUCT($B124:$B125,$H124:$H125)+J128-J119,0)</f>
        <v>0.26529510402576895</v>
      </c>
      <c r="K131" s="29"/>
      <c r="L131" s="29">
        <f>IF(I131&lt;SUM(L126:L127),0,I131-(SUM(L126:L127)))</f>
        <v>1.1705390067501646</v>
      </c>
      <c r="M131" s="241">
        <f>IF(I131&lt;SUM(M126:M127),0,I131-(SUM(M126:M127)))</f>
        <v>1.1705390067501646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31" priority="97" operator="equal">
      <formula>16</formula>
    </cfRule>
    <cfRule type="cellIs" dxfId="430" priority="98" operator="equal">
      <formula>15</formula>
    </cfRule>
    <cfRule type="cellIs" dxfId="429" priority="99" operator="equal">
      <formula>14</formula>
    </cfRule>
    <cfRule type="cellIs" dxfId="428" priority="100" operator="equal">
      <formula>13</formula>
    </cfRule>
    <cfRule type="cellIs" dxfId="427" priority="101" operator="equal">
      <formula>12</formula>
    </cfRule>
    <cfRule type="cellIs" dxfId="426" priority="102" operator="equal">
      <formula>11</formula>
    </cfRule>
    <cfRule type="cellIs" dxfId="425" priority="103" operator="equal">
      <formula>10</formula>
    </cfRule>
    <cfRule type="cellIs" dxfId="424" priority="104" operator="equal">
      <formula>9</formula>
    </cfRule>
    <cfRule type="cellIs" dxfId="423" priority="105" operator="equal">
      <formula>8</formula>
    </cfRule>
    <cfRule type="cellIs" dxfId="422" priority="106" operator="equal">
      <formula>7</formula>
    </cfRule>
    <cfRule type="cellIs" dxfId="421" priority="107" operator="equal">
      <formula>6</formula>
    </cfRule>
    <cfRule type="cellIs" dxfId="420" priority="108" operator="equal">
      <formula>5</formula>
    </cfRule>
    <cfRule type="cellIs" dxfId="419" priority="109" operator="equal">
      <formula>4</formula>
    </cfRule>
    <cfRule type="cellIs" dxfId="418" priority="110" operator="equal">
      <formula>3</formula>
    </cfRule>
    <cfRule type="cellIs" dxfId="417" priority="111" operator="equal">
      <formula>2</formula>
    </cfRule>
    <cfRule type="cellIs" dxfId="416" priority="112" operator="equal">
      <formula>1</formula>
    </cfRule>
  </conditionalFormatting>
  <conditionalFormatting sqref="N29">
    <cfRule type="cellIs" dxfId="415" priority="81" operator="equal">
      <formula>16</formula>
    </cfRule>
    <cfRule type="cellIs" dxfId="414" priority="82" operator="equal">
      <formula>15</formula>
    </cfRule>
    <cfRule type="cellIs" dxfId="413" priority="83" operator="equal">
      <formula>14</formula>
    </cfRule>
    <cfRule type="cellIs" dxfId="412" priority="84" operator="equal">
      <formula>13</formula>
    </cfRule>
    <cfRule type="cellIs" dxfId="411" priority="85" operator="equal">
      <formula>12</formula>
    </cfRule>
    <cfRule type="cellIs" dxfId="410" priority="86" operator="equal">
      <formula>11</formula>
    </cfRule>
    <cfRule type="cellIs" dxfId="409" priority="87" operator="equal">
      <formula>10</formula>
    </cfRule>
    <cfRule type="cellIs" dxfId="408" priority="88" operator="equal">
      <formula>9</formula>
    </cfRule>
    <cfRule type="cellIs" dxfId="407" priority="89" operator="equal">
      <formula>8</formula>
    </cfRule>
    <cfRule type="cellIs" dxfId="406" priority="90" operator="equal">
      <formula>7</formula>
    </cfRule>
    <cfRule type="cellIs" dxfId="405" priority="91" operator="equal">
      <formula>6</formula>
    </cfRule>
    <cfRule type="cellIs" dxfId="404" priority="92" operator="equal">
      <formula>5</formula>
    </cfRule>
    <cfRule type="cellIs" dxfId="403" priority="93" operator="equal">
      <formula>4</formula>
    </cfRule>
    <cfRule type="cellIs" dxfId="402" priority="94" operator="equal">
      <formula>3</formula>
    </cfRule>
    <cfRule type="cellIs" dxfId="401" priority="95" operator="equal">
      <formula>2</formula>
    </cfRule>
    <cfRule type="cellIs" dxfId="400" priority="96" operator="equal">
      <formula>1</formula>
    </cfRule>
  </conditionalFormatting>
  <conditionalFormatting sqref="N113:N119">
    <cfRule type="cellIs" dxfId="399" priority="65" operator="equal">
      <formula>16</formula>
    </cfRule>
    <cfRule type="cellIs" dxfId="398" priority="66" operator="equal">
      <formula>15</formula>
    </cfRule>
    <cfRule type="cellIs" dxfId="397" priority="67" operator="equal">
      <formula>14</formula>
    </cfRule>
    <cfRule type="cellIs" dxfId="396" priority="68" operator="equal">
      <formula>13</formula>
    </cfRule>
    <cfRule type="cellIs" dxfId="395" priority="69" operator="equal">
      <formula>12</formula>
    </cfRule>
    <cfRule type="cellIs" dxfId="394" priority="70" operator="equal">
      <formula>11</formula>
    </cfRule>
    <cfRule type="cellIs" dxfId="393" priority="71" operator="equal">
      <formula>10</formula>
    </cfRule>
    <cfRule type="cellIs" dxfId="392" priority="72" operator="equal">
      <formula>9</formula>
    </cfRule>
    <cfRule type="cellIs" dxfId="391" priority="73" operator="equal">
      <formula>8</formula>
    </cfRule>
    <cfRule type="cellIs" dxfId="390" priority="74" operator="equal">
      <formula>7</formula>
    </cfRule>
    <cfRule type="cellIs" dxfId="389" priority="75" operator="equal">
      <formula>6</formula>
    </cfRule>
    <cfRule type="cellIs" dxfId="388" priority="76" operator="equal">
      <formula>5</formula>
    </cfRule>
    <cfRule type="cellIs" dxfId="387" priority="77" operator="equal">
      <formula>4</formula>
    </cfRule>
    <cfRule type="cellIs" dxfId="386" priority="78" operator="equal">
      <formula>3</formula>
    </cfRule>
    <cfRule type="cellIs" dxfId="385" priority="79" operator="equal">
      <formula>2</formula>
    </cfRule>
    <cfRule type="cellIs" dxfId="384" priority="80" operator="equal">
      <formula>1</formula>
    </cfRule>
  </conditionalFormatting>
  <conditionalFormatting sqref="N91:N104">
    <cfRule type="cellIs" dxfId="383" priority="49" operator="equal">
      <formula>16</formula>
    </cfRule>
    <cfRule type="cellIs" dxfId="382" priority="50" operator="equal">
      <formula>15</formula>
    </cfRule>
    <cfRule type="cellIs" dxfId="381" priority="51" operator="equal">
      <formula>14</formula>
    </cfRule>
    <cfRule type="cellIs" dxfId="380" priority="52" operator="equal">
      <formula>13</formula>
    </cfRule>
    <cfRule type="cellIs" dxfId="379" priority="53" operator="equal">
      <formula>12</formula>
    </cfRule>
    <cfRule type="cellIs" dxfId="378" priority="54" operator="equal">
      <formula>11</formula>
    </cfRule>
    <cfRule type="cellIs" dxfId="377" priority="55" operator="equal">
      <formula>10</formula>
    </cfRule>
    <cfRule type="cellIs" dxfId="376" priority="56" operator="equal">
      <formula>9</formula>
    </cfRule>
    <cfRule type="cellIs" dxfId="375" priority="57" operator="equal">
      <formula>8</formula>
    </cfRule>
    <cfRule type="cellIs" dxfId="374" priority="58" operator="equal">
      <formula>7</formula>
    </cfRule>
    <cfRule type="cellIs" dxfId="373" priority="59" operator="equal">
      <formula>6</formula>
    </cfRule>
    <cfRule type="cellIs" dxfId="372" priority="60" operator="equal">
      <formula>5</formula>
    </cfRule>
    <cfRule type="cellIs" dxfId="371" priority="61" operator="equal">
      <formula>4</formula>
    </cfRule>
    <cfRule type="cellIs" dxfId="370" priority="62" operator="equal">
      <formula>3</formula>
    </cfRule>
    <cfRule type="cellIs" dxfId="369" priority="63" operator="equal">
      <formula>2</formula>
    </cfRule>
    <cfRule type="cellIs" dxfId="368" priority="64" operator="equal">
      <formula>1</formula>
    </cfRule>
  </conditionalFormatting>
  <conditionalFormatting sqref="N105:N112">
    <cfRule type="cellIs" dxfId="367" priority="33" operator="equal">
      <formula>16</formula>
    </cfRule>
    <cfRule type="cellIs" dxfId="366" priority="34" operator="equal">
      <formula>15</formula>
    </cfRule>
    <cfRule type="cellIs" dxfId="365" priority="35" operator="equal">
      <formula>14</formula>
    </cfRule>
    <cfRule type="cellIs" dxfId="364" priority="36" operator="equal">
      <formula>13</formula>
    </cfRule>
    <cfRule type="cellIs" dxfId="363" priority="37" operator="equal">
      <formula>12</formula>
    </cfRule>
    <cfRule type="cellIs" dxfId="362" priority="38" operator="equal">
      <formula>11</formula>
    </cfRule>
    <cfRule type="cellIs" dxfId="361" priority="39" operator="equal">
      <formula>10</formula>
    </cfRule>
    <cfRule type="cellIs" dxfId="360" priority="40" operator="equal">
      <formula>9</formula>
    </cfRule>
    <cfRule type="cellIs" dxfId="359" priority="41" operator="equal">
      <formula>8</formula>
    </cfRule>
    <cfRule type="cellIs" dxfId="358" priority="42" operator="equal">
      <formula>7</formula>
    </cfRule>
    <cfRule type="cellIs" dxfId="357" priority="43" operator="equal">
      <formula>6</formula>
    </cfRule>
    <cfRule type="cellIs" dxfId="356" priority="44" operator="equal">
      <formula>5</formula>
    </cfRule>
    <cfRule type="cellIs" dxfId="355" priority="45" operator="equal">
      <formula>4</formula>
    </cfRule>
    <cfRule type="cellIs" dxfId="354" priority="46" operator="equal">
      <formula>3</formula>
    </cfRule>
    <cfRule type="cellIs" dxfId="353" priority="47" operator="equal">
      <formula>2</formula>
    </cfRule>
    <cfRule type="cellIs" dxfId="352" priority="48" operator="equal">
      <formula>1</formula>
    </cfRule>
  </conditionalFormatting>
  <conditionalFormatting sqref="N27:N28">
    <cfRule type="cellIs" dxfId="351" priority="17" operator="equal">
      <formula>16</formula>
    </cfRule>
    <cfRule type="cellIs" dxfId="350" priority="18" operator="equal">
      <formula>15</formula>
    </cfRule>
    <cfRule type="cellIs" dxfId="349" priority="19" operator="equal">
      <formula>14</formula>
    </cfRule>
    <cfRule type="cellIs" dxfId="348" priority="20" operator="equal">
      <formula>13</formula>
    </cfRule>
    <cfRule type="cellIs" dxfId="347" priority="21" operator="equal">
      <formula>12</formula>
    </cfRule>
    <cfRule type="cellIs" dxfId="346" priority="22" operator="equal">
      <formula>11</formula>
    </cfRule>
    <cfRule type="cellIs" dxfId="345" priority="23" operator="equal">
      <formula>10</formula>
    </cfRule>
    <cfRule type="cellIs" dxfId="344" priority="24" operator="equal">
      <formula>9</formula>
    </cfRule>
    <cfRule type="cellIs" dxfId="343" priority="25" operator="equal">
      <formula>8</formula>
    </cfRule>
    <cfRule type="cellIs" dxfId="342" priority="26" operator="equal">
      <formula>7</formula>
    </cfRule>
    <cfRule type="cellIs" dxfId="341" priority="27" operator="equal">
      <formula>6</formula>
    </cfRule>
    <cfRule type="cellIs" dxfId="340" priority="28" operator="equal">
      <formula>5</formula>
    </cfRule>
    <cfRule type="cellIs" dxfId="339" priority="29" operator="equal">
      <formula>4</formula>
    </cfRule>
    <cfRule type="cellIs" dxfId="338" priority="30" operator="equal">
      <formula>3</formula>
    </cfRule>
    <cfRule type="cellIs" dxfId="337" priority="31" operator="equal">
      <formula>2</formula>
    </cfRule>
    <cfRule type="cellIs" dxfId="336" priority="32" operator="equal">
      <formula>1</formula>
    </cfRule>
  </conditionalFormatting>
  <conditionalFormatting sqref="N6:N26">
    <cfRule type="cellIs" dxfId="335" priority="1" operator="equal">
      <formula>16</formula>
    </cfRule>
    <cfRule type="cellIs" dxfId="334" priority="2" operator="equal">
      <formula>15</formula>
    </cfRule>
    <cfRule type="cellIs" dxfId="333" priority="3" operator="equal">
      <formula>14</formula>
    </cfRule>
    <cfRule type="cellIs" dxfId="332" priority="4" operator="equal">
      <formula>13</formula>
    </cfRule>
    <cfRule type="cellIs" dxfId="331" priority="5" operator="equal">
      <formula>12</formula>
    </cfRule>
    <cfRule type="cellIs" dxfId="330" priority="6" operator="equal">
      <formula>11</formula>
    </cfRule>
    <cfRule type="cellIs" dxfId="329" priority="7" operator="equal">
      <formula>10</formula>
    </cfRule>
    <cfRule type="cellIs" dxfId="328" priority="8" operator="equal">
      <formula>9</formula>
    </cfRule>
    <cfRule type="cellIs" dxfId="327" priority="9" operator="equal">
      <formula>8</formula>
    </cfRule>
    <cfRule type="cellIs" dxfId="326" priority="10" operator="equal">
      <formula>7</formula>
    </cfRule>
    <cfRule type="cellIs" dxfId="325" priority="11" operator="equal">
      <formula>6</formula>
    </cfRule>
    <cfRule type="cellIs" dxfId="324" priority="12" operator="equal">
      <formula>5</formula>
    </cfRule>
    <cfRule type="cellIs" dxfId="323" priority="13" operator="equal">
      <formula>4</formula>
    </cfRule>
    <cfRule type="cellIs" dxfId="322" priority="14" operator="equal">
      <formula>3</formula>
    </cfRule>
    <cfRule type="cellIs" dxfId="321" priority="15" operator="equal">
      <formula>2</formula>
    </cfRule>
    <cfRule type="cellIs" dxfId="32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8" sqref="G3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51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2.3466687422166871E-2</v>
      </c>
      <c r="C6" s="216">
        <f>IF([1]Summ!F1044="",0,[1]Summ!F1044)</f>
        <v>0</v>
      </c>
      <c r="D6" s="24">
        <f t="shared" ref="D6:D16" si="0">SUM(B6,C6)</f>
        <v>2.3466687422166871E-2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2.3466687422166871E-2</v>
      </c>
      <c r="J6" s="24">
        <f t="shared" ref="J6:J13" si="3">IF(I$32&lt;=1+I$131,I6,B6*H6+J$33*(I6-B6*H6))</f>
        <v>2.3466687422166871E-2</v>
      </c>
      <c r="K6" s="22">
        <f t="shared" ref="K6:K31" si="4">B6</f>
        <v>2.3466687422166871E-2</v>
      </c>
      <c r="L6" s="22">
        <f t="shared" ref="L6:L29" si="5">IF(K6="","",K6*H6)</f>
        <v>2.3466687422166871E-2</v>
      </c>
      <c r="M6" s="228">
        <f t="shared" ref="M6:M31" si="6">J6</f>
        <v>2.3466687422166871E-2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9.3866749688667483E-2</v>
      </c>
      <c r="Z6" s="116">
        <v>0.17</v>
      </c>
      <c r="AA6" s="121">
        <f>$M6*Z6*4</f>
        <v>1.5957347447073472E-2</v>
      </c>
      <c r="AB6" s="116">
        <v>0.17</v>
      </c>
      <c r="AC6" s="121">
        <f t="shared" ref="AC6:AC29" si="7">$M6*AB6*4</f>
        <v>1.5957347447073472E-2</v>
      </c>
      <c r="AD6" s="116">
        <v>0.33</v>
      </c>
      <c r="AE6" s="121">
        <f t="shared" ref="AE6:AE29" si="8">$M6*AD6*4</f>
        <v>3.097602739726027E-2</v>
      </c>
      <c r="AF6" s="122">
        <f>1-SUM(Z6,AB6,AD6)</f>
        <v>0.32999999999999996</v>
      </c>
      <c r="AG6" s="121">
        <f>$M6*AF6*4</f>
        <v>3.0976027397260266E-2</v>
      </c>
      <c r="AH6" s="123">
        <f>SUM(Z6,AB6,AD6,AF6)</f>
        <v>1</v>
      </c>
      <c r="AI6" s="184">
        <f>SUM(AA6,AC6,AE6,AG6)/4</f>
        <v>2.3466687422166871E-2</v>
      </c>
      <c r="AJ6" s="120">
        <f>(AA6+AC6)/2</f>
        <v>1.5957347447073472E-2</v>
      </c>
      <c r="AK6" s="119">
        <f>(AE6+AG6)/2</f>
        <v>3.097602739726027E-2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2.4994361768368618E-2</v>
      </c>
      <c r="C7" s="216">
        <f>IF([1]Summ!F1045="",0,[1]Summ!F1045)</f>
        <v>0</v>
      </c>
      <c r="D7" s="24">
        <f t="shared" si="0"/>
        <v>2.4994361768368618E-2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2.4994361768368618E-2</v>
      </c>
      <c r="J7" s="24">
        <f t="shared" si="3"/>
        <v>2.4994361768368618E-2</v>
      </c>
      <c r="K7" s="22">
        <f t="shared" si="4"/>
        <v>2.4994361768368618E-2</v>
      </c>
      <c r="L7" s="22">
        <f t="shared" si="5"/>
        <v>2.4994361768368618E-2</v>
      </c>
      <c r="M7" s="228">
        <f t="shared" si="6"/>
        <v>2.4994361768368618E-2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2197.9363570792607</v>
      </c>
      <c r="S7" s="226">
        <f>IF($B$81=0,0,(SUMIF($N$6:$N$28,$U7,L$6:L$28)+SUMIF($N$91:$N$118,$U7,L$91:L$118))*$B$83*$H$84*Poor!$B$81/$B$81)</f>
        <v>2197.9363570792607</v>
      </c>
      <c r="T7" s="226">
        <f>IF($B$81=0,0,(SUMIF($N$6:$N$28,$U7,M$6:M$28)+SUMIF($N$91:$N$118,$U7,M$91:M$118))*$B$83*$H$84*Poor!$B$81/$B$81)</f>
        <v>2221.1101778878615</v>
      </c>
      <c r="U7" s="227">
        <v>1</v>
      </c>
      <c r="V7" s="56"/>
      <c r="W7" s="115"/>
      <c r="X7" s="124">
        <v>4</v>
      </c>
      <c r="Y7" s="184">
        <f t="shared" ref="Y7:Y29" si="9">M7*4</f>
        <v>9.9977447073474474E-2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9.9977447073474474E-2</v>
      </c>
      <c r="AH7" s="123">
        <f t="shared" ref="AH7:AH30" si="12">SUM(Z7,AB7,AD7,AF7)</f>
        <v>1</v>
      </c>
      <c r="AI7" s="184">
        <f t="shared" ref="AI7:AI30" si="13">SUM(AA7,AC7,AE7,AG7)/4</f>
        <v>2.4994361768368618E-2</v>
      </c>
      <c r="AJ7" s="120">
        <f t="shared" ref="AJ7:AJ31" si="14">(AA7+AC7)/2</f>
        <v>0</v>
      </c>
      <c r="AK7" s="119">
        <f t="shared" ref="AK7:AK31" si="15">(AE7+AG7)/2</f>
        <v>4.9988723536737237E-2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6">
        <f>IF([1]Summ!E1046="",0,[1]Summ!E1046)</f>
        <v>0.19281504452054793</v>
      </c>
      <c r="C8" s="216">
        <f>IF([1]Summ!F1046="",0,[1]Summ!F1046)</f>
        <v>0</v>
      </c>
      <c r="D8" s="24">
        <f t="shared" si="0"/>
        <v>0.19281504452054793</v>
      </c>
      <c r="E8" s="26">
        <v>1</v>
      </c>
      <c r="F8" s="22" t="s">
        <v>23</v>
      </c>
      <c r="H8" s="24">
        <f t="shared" si="1"/>
        <v>1</v>
      </c>
      <c r="I8" s="22">
        <f t="shared" si="2"/>
        <v>0.19281504452054793</v>
      </c>
      <c r="J8" s="24">
        <f t="shared" si="3"/>
        <v>0.19281504452054793</v>
      </c>
      <c r="K8" s="22">
        <f t="shared" si="4"/>
        <v>0.19281504452054793</v>
      </c>
      <c r="L8" s="22">
        <f t="shared" si="5"/>
        <v>0.19281504452054793</v>
      </c>
      <c r="M8" s="228">
        <f t="shared" si="6"/>
        <v>0.19281504452054793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1873.4523626894602</v>
      </c>
      <c r="S8" s="226">
        <f>IF($B$81=0,0,(SUMIF($N$6:$N$28,$U8,L$6:L$28)+SUMIF($N$91:$N$118,$U8,L$91:L$118))*$B$83*$H$84*Poor!$B$81/$B$81)</f>
        <v>1193.2817596748152</v>
      </c>
      <c r="T8" s="226">
        <f>IF($B$81=0,0,(SUMIF($N$6:$N$28,$U8,M$6:M$28)+SUMIF($N$91:$N$118,$U8,M$91:M$118))*$B$83*$H$84*Poor!$B$81/$B$81)</f>
        <v>1180.5597045751585</v>
      </c>
      <c r="U8" s="227">
        <v>2</v>
      </c>
      <c r="V8" s="185"/>
      <c r="W8" s="115"/>
      <c r="X8" s="124">
        <v>1</v>
      </c>
      <c r="Y8" s="184">
        <f t="shared" si="9"/>
        <v>0.77126017808219172</v>
      </c>
      <c r="Z8" s="125">
        <f>IF($Y8=0,0,AA8/$Y8)</f>
        <v>0.53446278976198369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0.41220986641013252</v>
      </c>
      <c r="AB8" s="125">
        <f>IF($Y8=0,0,AC8/$Y8)</f>
        <v>0.46553721023801631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0.3590503116720592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0.19281504452054793</v>
      </c>
      <c r="AJ8" s="120">
        <f t="shared" si="14"/>
        <v>0.38563008904109586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6">
        <f>IF([1]Summ!E1047="",0,[1]Summ!E1047)</f>
        <v>2.761762920298879E-2</v>
      </c>
      <c r="C9" s="216">
        <f>IF([1]Summ!F1047="",0,[1]Summ!F1047)</f>
        <v>0</v>
      </c>
      <c r="D9" s="24">
        <f t="shared" si="0"/>
        <v>2.761762920298879E-2</v>
      </c>
      <c r="E9" s="26">
        <v>1</v>
      </c>
      <c r="F9" s="28">
        <v>8800</v>
      </c>
      <c r="H9" s="24">
        <f t="shared" si="1"/>
        <v>1</v>
      </c>
      <c r="I9" s="22">
        <f t="shared" si="2"/>
        <v>2.761762920298879E-2</v>
      </c>
      <c r="J9" s="24">
        <f t="shared" si="3"/>
        <v>2.761762920298879E-2</v>
      </c>
      <c r="K9" s="22">
        <f t="shared" si="4"/>
        <v>2.761762920298879E-2</v>
      </c>
      <c r="L9" s="22">
        <f t="shared" si="5"/>
        <v>2.761762920298879E-2</v>
      </c>
      <c r="M9" s="228">
        <f t="shared" si="6"/>
        <v>2.761762920298879E-2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463.63063076441824</v>
      </c>
      <c r="S9" s="226">
        <f>IF($B$81=0,0,(SUMIF($N$6:$N$28,$U9,L$6:L$28)+SUMIF($N$91:$N$118,$U9,L$91:L$118))*$B$83*$H$84*Poor!$B$81/$B$81)</f>
        <v>463.63063076441824</v>
      </c>
      <c r="T9" s="226">
        <f>IF($B$81=0,0,(SUMIF($N$6:$N$28,$U9,M$6:M$28)+SUMIF($N$91:$N$118,$U9,M$91:M$118))*$B$83*$H$84*Poor!$B$81/$B$81)</f>
        <v>463.63063076441824</v>
      </c>
      <c r="U9" s="227">
        <v>3</v>
      </c>
      <c r="V9" s="56"/>
      <c r="W9" s="115"/>
      <c r="X9" s="124">
        <v>1</v>
      </c>
      <c r="Y9" s="184">
        <f t="shared" si="9"/>
        <v>0.11047051681195516</v>
      </c>
      <c r="Z9" s="125">
        <f>IF($Y9=0,0,AA9/$Y9)</f>
        <v>0.53446278976198369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5.9042380601765677E-2</v>
      </c>
      <c r="AB9" s="125">
        <f>IF($Y9=0,0,AC9/$Y9)</f>
        <v>0.46553721023801631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5.1428136210189483E-2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2.761762920298879E-2</v>
      </c>
      <c r="AJ9" s="120">
        <f t="shared" si="14"/>
        <v>5.523525840597758E-2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6">
        <f>IF([1]Summ!E1048="",0,[1]Summ!E1048)</f>
        <v>9.3068966376089659E-3</v>
      </c>
      <c r="C10" s="216">
        <f>IF([1]Summ!F1048="",0,[1]Summ!F1048)</f>
        <v>2.1898580323785805E-2</v>
      </c>
      <c r="D10" s="24">
        <f t="shared" si="0"/>
        <v>3.1205476961394772E-2</v>
      </c>
      <c r="E10" s="26">
        <v>1</v>
      </c>
      <c r="H10" s="24">
        <f t="shared" si="1"/>
        <v>1</v>
      </c>
      <c r="I10" s="22">
        <f t="shared" si="2"/>
        <v>3.1205476961394772E-2</v>
      </c>
      <c r="J10" s="24">
        <f t="shared" si="3"/>
        <v>1.1729143132165777E-2</v>
      </c>
      <c r="K10" s="22">
        <f t="shared" si="4"/>
        <v>9.3068966376089659E-3</v>
      </c>
      <c r="L10" s="22">
        <f t="shared" si="5"/>
        <v>9.3068966376089659E-3</v>
      </c>
      <c r="M10" s="228">
        <f t="shared" si="6"/>
        <v>1.1729143132165777E-2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24">
        <v>1</v>
      </c>
      <c r="Y10" s="184">
        <f t="shared" si="9"/>
        <v>4.691657252866311E-2</v>
      </c>
      <c r="Z10" s="125">
        <f>IF($Y10=0,0,AA10/$Y10)</f>
        <v>0.53446278976198369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2.507516223973973E-2</v>
      </c>
      <c r="AB10" s="125">
        <f>IF($Y10=0,0,AC10/$Y10)</f>
        <v>0.46553721023801636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2.184141028892338E-2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1.1729143132165777E-2</v>
      </c>
      <c r="AJ10" s="120">
        <f t="shared" si="14"/>
        <v>2.3458286264331555E-2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WILD FOODS -- see worksheet Data 3</v>
      </c>
      <c r="B11" s="216">
        <f>IF([1]Summ!E1049="",0,[1]Summ!E1049)</f>
        <v>0</v>
      </c>
      <c r="C11" s="216">
        <f>IF([1]Summ!F1049="",0,[1]Summ!F1049)</f>
        <v>0.05</v>
      </c>
      <c r="D11" s="24">
        <f t="shared" si="0"/>
        <v>0.05</v>
      </c>
      <c r="E11" s="26">
        <v>1</v>
      </c>
      <c r="H11" s="24">
        <f t="shared" si="1"/>
        <v>1</v>
      </c>
      <c r="I11" s="22">
        <f t="shared" si="2"/>
        <v>0.05</v>
      </c>
      <c r="J11" s="24">
        <f t="shared" si="3"/>
        <v>5.5306016617109564E-3</v>
      </c>
      <c r="K11" s="22">
        <f t="shared" si="4"/>
        <v>0</v>
      </c>
      <c r="L11" s="22">
        <f t="shared" si="5"/>
        <v>0</v>
      </c>
      <c r="M11" s="228">
        <f t="shared" si="6"/>
        <v>5.5306016617109564E-3</v>
      </c>
      <c r="N11" s="233">
        <v>6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11003.711166398934</v>
      </c>
      <c r="S11" s="226">
        <f>IF($B$81=0,0,(SUMIF($N$6:$N$28,$U11,L$6:L$28)+SUMIF($N$91:$N$118,$U11,L$91:L$118))*$B$83*$H$84*Poor!$B$81/$B$81)</f>
        <v>7008.7332270056922</v>
      </c>
      <c r="T11" s="226">
        <f>IF($B$81=0,0,(SUMIF($N$6:$N$28,$U11,M$6:M$28)+SUMIF($N$91:$N$118,$U11,M$91:M$118))*$B$83*$H$84*Poor!$B$81/$B$81)</f>
        <v>6809.9511160735556</v>
      </c>
      <c r="U11" s="227">
        <v>5</v>
      </c>
      <c r="V11" s="56"/>
      <c r="W11" s="115"/>
      <c r="X11" s="124">
        <v>1</v>
      </c>
      <c r="Y11" s="184">
        <f t="shared" si="9"/>
        <v>2.2122406646843826E-2</v>
      </c>
      <c r="Z11" s="125">
        <f>IF($Y11=0,0,AA11/$Y11)</f>
        <v>0.53446278976198369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1.1823603172721202E-2</v>
      </c>
      <c r="AB11" s="125">
        <f>IF($Y11=0,0,AC11/$Y11)</f>
        <v>0.46553721023801631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1.0298803474122624E-2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5.5306016617109564E-3</v>
      </c>
      <c r="AJ11" s="120">
        <f t="shared" si="14"/>
        <v>1.1061203323421913E-2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8">
        <f t="shared" si="6"/>
        <v>0</v>
      </c>
      <c r="N12" s="233"/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112.54632998773786</v>
      </c>
      <c r="U12" s="227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/>
      <c r="O13" s="2"/>
      <c r="P13" s="22"/>
      <c r="Q13" s="59" t="s">
        <v>76</v>
      </c>
      <c r="R13" s="226">
        <f>IF($B$81=0,0,(SUMIF($N$6:$N$28,$U13,K$6:K$28)+SUMIF($N$91:$N$118,$U13,K$91:K$118))*$B$83*$H$84*Poor!$B$81/$B$81)</f>
        <v>5597.7853728552527</v>
      </c>
      <c r="S13" s="226">
        <f>IF($B$81=0,0,(SUMIF($N$6:$N$28,$U13,L$6:L$28)+SUMIF($N$91:$N$118,$U13,L$91:L$118))*$B$83*$H$84*Poor!$B$81/$B$81)</f>
        <v>3565.4683903536647</v>
      </c>
      <c r="T13" s="226">
        <f>IF($B$81=0,0,(SUMIF($N$6:$N$28,$U13,M$6:M$28)+SUMIF($N$91:$N$118,$U13,M$91:M$118))*$B$83*$H$84*Poor!$B$81/$B$81)</f>
        <v>3565.4683903536647</v>
      </c>
      <c r="U13" s="227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9">
        <f t="shared" si="6"/>
        <v>0</v>
      </c>
      <c r="N14" s="233"/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6">
        <f>IF([1]Summ!E1053="",0,[1]Summ!E1053)</f>
        <v>0</v>
      </c>
      <c r="C15" s="216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127</v>
      </c>
      <c r="R15" s="226">
        <f>IF($B$81=0,0,(SUMIF($N$6:$N$28,$U15,K$6:K$28)+SUMIF($N$91:$N$118,$U15,K$91:K$118))*$B$83*$H$84*Poor!$B$81/$B$81)</f>
        <v>16833.98520594939</v>
      </c>
      <c r="S15" s="226">
        <f>IF($B$81=0,0,(SUMIF($N$6:$N$28,$U15,L$6:L$28)+SUMIF($N$91:$N$118,$U15,L$91:L$118))*$B$83*$H$84*Poor!$B$81/$B$81)</f>
        <v>10722.2835706684</v>
      </c>
      <c r="T15" s="226">
        <f>IF($B$81=0,0,(SUMIF($N$6:$N$28,$U15,M$6:M$28)+SUMIF($N$91:$N$118,$U15,M$91:M$118))*$B$83*$H$84*Poor!$B$81/$B$81)</f>
        <v>10722.2835706684</v>
      </c>
      <c r="U15" s="227">
        <v>9</v>
      </c>
      <c r="V15" s="56"/>
      <c r="W15" s="110"/>
      <c r="X15" s="118"/>
      <c r="Y15" s="184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6">
        <f>IF([1]Summ!E1054="",0,[1]Summ!E1054)</f>
        <v>0</v>
      </c>
      <c r="C16" s="216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8">
        <f t="shared" si="6"/>
        <v>0</v>
      </c>
      <c r="N16" s="233"/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/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9">
        <f t="shared" ref="M18:M20" si="23">J18</f>
        <v>0</v>
      </c>
      <c r="N18" s="233"/>
      <c r="O18" s="2"/>
      <c r="P18" s="22"/>
      <c r="Q18" s="59" t="s">
        <v>79</v>
      </c>
      <c r="R18" s="226">
        <f>IF($B$81=0,0,(SUMIF($N$6:$N$28,$U18,K$6:K$28)+SUMIF($N$91:$N$118,$U18,K$91:K$118))*$B$83*$H$84*Poor!$B$81/$B$81)</f>
        <v>1138.937840430192</v>
      </c>
      <c r="S18" s="226">
        <f>IF($B$81=0,0,(SUMIF($N$6:$N$28,$U18,L$6:L$28)+SUMIF($N$91:$N$118,$U18,L$91:L$118))*$B$83*$H$84*Poor!$B$81/$B$81)</f>
        <v>1138.937840430192</v>
      </c>
      <c r="T18" s="226">
        <f>IF($B$81=0,0,(SUMIF($N$6:$N$28,$U18,M$6:M$28)+SUMIF($N$91:$N$118,$U18,M$91:M$118))*$B$83*$H$84*Poor!$B$81/$B$81)</f>
        <v>1138.937840430192</v>
      </c>
      <c r="U18" s="227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24851.458449651753</v>
      </c>
      <c r="S20" s="226">
        <f>IF($B$81=0,0,(SUMIF($N$6:$N$28,$U20,L$6:L$28)+SUMIF($N$91:$N$118,$U20,L$91:L$118))*$B$83*$H$84*Poor!$B$81/$B$81)</f>
        <v>15828.954426529777</v>
      </c>
      <c r="T20" s="226">
        <f>IF($B$81=0,0,(SUMIF($N$6:$N$28,$U20,M$6:M$28)+SUMIF($N$91:$N$118,$U20,M$91:M$118))*$B$83*$H$84*Poor!$B$81/$B$81)</f>
        <v>15828.954426529777</v>
      </c>
      <c r="U20" s="227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9">
        <f t="shared" ref="M21:M25" si="39">J21</f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9">
        <f t="shared" si="39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9">
        <f t="shared" si="39"/>
        <v>0</v>
      </c>
      <c r="N23" s="233"/>
      <c r="O23" s="2"/>
      <c r="P23" s="22"/>
      <c r="Q23" s="171" t="s">
        <v>100</v>
      </c>
      <c r="R23" s="179">
        <f>SUM(R7:R22)</f>
        <v>63960.897385818665</v>
      </c>
      <c r="S23" s="179">
        <f>SUM(S7:S22)</f>
        <v>42119.226202506223</v>
      </c>
      <c r="T23" s="179">
        <f>SUM(T7:T22)</f>
        <v>42043.442187270768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9">
        <f t="shared" si="39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21766.704681689174</v>
      </c>
      <c r="S24" s="41">
        <f>IF($B$81=0,0,($B$124*($H$124)+1-($D$29*$H$29)-($D$28*$H$28))*$I$83*Poor!$B$81/$B$81)</f>
        <v>21766.704681689174</v>
      </c>
      <c r="T24" s="41">
        <f>IF($B$81=0,0,($B$124*($H$124)+1-($D$29*$H$29)-($D$28*$H$28))*$I$83*Poor!$B$81/$B$81)</f>
        <v>21766.704681689174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9">
        <f t="shared" si="39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39348.566051700145</v>
      </c>
      <c r="S25" s="41">
        <f>IF($B$81=0,0,($B$124*$H$124)+($B$125*$H$125*$H$84)+1-($D$29*$H$29)-($D$28*$H$28))*$I$83*Poor!$B$81/$B$81</f>
        <v>39348.566051700145</v>
      </c>
      <c r="T25" s="41">
        <f>IF($B$81=0,0,($B$124*$H$124)+($B$125*$H$125*$H$84)+1-($D$29*$H$29)-($D$28*$H$28))*$I$83*Poor!$B$81/$B$81</f>
        <v>39348.566051700145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0.11904761904761904</v>
      </c>
      <c r="C26" s="216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8">
        <f t="shared" si="6"/>
        <v>0.11904761904761904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70660.049395348571</v>
      </c>
      <c r="S26" s="41">
        <f>IF($B$81=0,0,($B$124*$H$124)+($B$125*$H$125*$H$84)+($B$126*$H$126*$H$84)+1-($D$29*$H$29)-($D$28*$H$28))*$I$83*Poor!$B$81/$B$81</f>
        <v>70660.049395348571</v>
      </c>
      <c r="T26" s="41">
        <f>IF($B$81=0,0,($B$124*$H$124)+($B$125*$H$125*$H$84)+($B$126*$H$126*$H$84)+1-($D$29*$H$29)-($D$28*$H$28))*$I$83*Poor!$B$81/$B$81</f>
        <v>70660.049395348571</v>
      </c>
      <c r="U26" s="56"/>
      <c r="V26" s="56"/>
      <c r="W26" s="110"/>
      <c r="X26" s="118"/>
      <c r="Y26" s="184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4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1.2151756849315068E-2</v>
      </c>
      <c r="C27" s="216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1.080762631684448E-2</v>
      </c>
      <c r="K27" s="22">
        <f t="shared" si="4"/>
        <v>1.2151756849315068E-2</v>
      </c>
      <c r="L27" s="22">
        <f t="shared" si="5"/>
        <v>1.2151756849315068E-2</v>
      </c>
      <c r="M27" s="230">
        <f t="shared" si="6"/>
        <v>1.080762631684448E-2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75914.744696964306</v>
      </c>
      <c r="S27" s="41">
        <f>IF($B$81=0,0,($B$124*$H$124)+($B$125*$H$125*$H$84)+($B$126*$H$126*$H$84)+($B$127*$H$127*$H$84)+1-($D$29*$H$29)-($D$28*$H$28))*$I$83*Poor!$B$81/$B$81</f>
        <v>75914.744696964306</v>
      </c>
      <c r="T27" s="41">
        <f>IF($B$81=0,0,($B$124*$H$124)+($B$125*$H$125*$H$84)+($B$126*$H$126*$H$84)+($B$127*$H$127*$H$84)+1-($D$29*$H$29)-($D$28*$H$28))*$I$83*Poor!$B$81/$B$81</f>
        <v>75914.744696964306</v>
      </c>
      <c r="U27" s="56"/>
      <c r="V27" s="56"/>
      <c r="W27" s="110"/>
      <c r="X27" s="118"/>
      <c r="Y27" s="184">
        <f t="shared" si="9"/>
        <v>4.3230505267377921E-2</v>
      </c>
      <c r="Z27" s="116">
        <v>0.25</v>
      </c>
      <c r="AA27" s="121">
        <f t="shared" si="16"/>
        <v>1.080762631684448E-2</v>
      </c>
      <c r="AB27" s="116">
        <v>0.25</v>
      </c>
      <c r="AC27" s="121">
        <f t="shared" si="7"/>
        <v>1.080762631684448E-2</v>
      </c>
      <c r="AD27" s="116">
        <v>0.25</v>
      </c>
      <c r="AE27" s="121">
        <f t="shared" si="8"/>
        <v>1.080762631684448E-2</v>
      </c>
      <c r="AF27" s="122">
        <f t="shared" si="10"/>
        <v>0.25</v>
      </c>
      <c r="AG27" s="121">
        <f t="shared" si="11"/>
        <v>1.080762631684448E-2</v>
      </c>
      <c r="AH27" s="123">
        <f t="shared" si="12"/>
        <v>1</v>
      </c>
      <c r="AI27" s="184">
        <f t="shared" si="13"/>
        <v>1.080762631684448E-2</v>
      </c>
      <c r="AJ27" s="120">
        <f t="shared" si="14"/>
        <v>1.080762631684448E-2</v>
      </c>
      <c r="AK27" s="119">
        <f t="shared" si="15"/>
        <v>1.080762631684448E-2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6.7650971357409703E-2</v>
      </c>
      <c r="C28" s="216">
        <f>IF([1]Summ!F1066="",0,[1]Summ!F1066)</f>
        <v>-6.7650971357409703E-2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6.0167959865296695E-2</v>
      </c>
      <c r="K28" s="22">
        <f t="shared" si="4"/>
        <v>6.7650971357409703E-2</v>
      </c>
      <c r="L28" s="22">
        <f t="shared" si="5"/>
        <v>6.7650971357409703E-2</v>
      </c>
      <c r="M28" s="228">
        <f t="shared" si="6"/>
        <v>6.0167959865296695E-2</v>
      </c>
      <c r="N28" s="233"/>
      <c r="O28" s="2"/>
      <c r="P28" s="22"/>
      <c r="V28" s="56"/>
      <c r="W28" s="110"/>
      <c r="X28" s="118"/>
      <c r="Y28" s="184">
        <f t="shared" si="9"/>
        <v>0.24067183946118678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0.12033591973059339</v>
      </c>
      <c r="AF28" s="122">
        <f t="shared" si="10"/>
        <v>0.5</v>
      </c>
      <c r="AG28" s="121">
        <f t="shared" si="11"/>
        <v>0.12033591973059339</v>
      </c>
      <c r="AH28" s="123">
        <f t="shared" si="12"/>
        <v>1</v>
      </c>
      <c r="AI28" s="184">
        <f t="shared" si="13"/>
        <v>6.0167959865296695E-2</v>
      </c>
      <c r="AJ28" s="120">
        <f t="shared" si="14"/>
        <v>0</v>
      </c>
      <c r="AK28" s="119">
        <f t="shared" si="15"/>
        <v>0.12033591973059339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0.32853638415317549</v>
      </c>
      <c r="C29" s="216">
        <f>IF([1]Summ!F1067="",0,[1]Summ!F1067)</f>
        <v>0.15821073077892389</v>
      </c>
      <c r="D29" s="24">
        <f>SUM(B29,C29)</f>
        <v>0.48674711493209938</v>
      </c>
      <c r="E29" s="26">
        <v>1</v>
      </c>
      <c r="F29" s="22"/>
      <c r="H29" s="24">
        <f t="shared" si="1"/>
        <v>1</v>
      </c>
      <c r="I29" s="22">
        <f t="shared" si="2"/>
        <v>0.48674711493209938</v>
      </c>
      <c r="J29" s="24">
        <f>IF(I$32&lt;=1+I131,I29,B29*H29+J$33*(I29-B29*H29))</f>
        <v>0.34603639476410392</v>
      </c>
      <c r="K29" s="22">
        <f t="shared" si="4"/>
        <v>0.32853638415317549</v>
      </c>
      <c r="L29" s="22">
        <f t="shared" si="5"/>
        <v>0.32853638415317549</v>
      </c>
      <c r="M29" s="228">
        <f t="shared" si="6"/>
        <v>0.34603639476410392</v>
      </c>
      <c r="N29" s="233"/>
      <c r="P29" s="22"/>
      <c r="V29" s="56"/>
      <c r="W29" s="110"/>
      <c r="X29" s="118"/>
      <c r="Y29" s="184">
        <f t="shared" si="9"/>
        <v>1.3841455790564157</v>
      </c>
      <c r="Z29" s="116">
        <v>0.25</v>
      </c>
      <c r="AA29" s="121">
        <f t="shared" si="16"/>
        <v>0.34603639476410392</v>
      </c>
      <c r="AB29" s="116">
        <v>0.25</v>
      </c>
      <c r="AC29" s="121">
        <f t="shared" si="7"/>
        <v>0.34603639476410392</v>
      </c>
      <c r="AD29" s="116">
        <v>0.25</v>
      </c>
      <c r="AE29" s="121">
        <f t="shared" si="8"/>
        <v>0.34603639476410392</v>
      </c>
      <c r="AF29" s="122">
        <f t="shared" si="10"/>
        <v>0.25</v>
      </c>
      <c r="AG29" s="121">
        <f t="shared" si="11"/>
        <v>0.34603639476410392</v>
      </c>
      <c r="AH29" s="123">
        <f t="shared" si="12"/>
        <v>1</v>
      </c>
      <c r="AI29" s="184">
        <f t="shared" si="13"/>
        <v>0.34603639476410392</v>
      </c>
      <c r="AJ29" s="120">
        <f t="shared" si="14"/>
        <v>0.34603639476410392</v>
      </c>
      <c r="AK29" s="119">
        <f t="shared" si="15"/>
        <v>0.34603639476410392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0.39648161768368617</v>
      </c>
      <c r="C30" s="103"/>
      <c r="D30" s="24">
        <f>(D119-B124)</f>
        <v>4.3010436404852124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2.7395182423472688</v>
      </c>
      <c r="J30" s="235">
        <f>IF(I$32&lt;=$B$32,I30,$B$32-SUM(J6:J29))</f>
        <v>0.37985590094107358</v>
      </c>
      <c r="K30" s="22">
        <f t="shared" si="4"/>
        <v>0.39648161768368617</v>
      </c>
      <c r="L30" s="22">
        <f>IF(L124=L119,0,IF(K30="",0,(L119-L124)/(B119-B124)*K30))</f>
        <v>0.25253606221890834</v>
      </c>
      <c r="M30" s="175">
        <f t="shared" si="6"/>
        <v>0.37985590094107358</v>
      </c>
      <c r="N30" s="166" t="s">
        <v>86</v>
      </c>
      <c r="O30" s="2"/>
      <c r="P30" s="22"/>
      <c r="Q30" s="238" t="s">
        <v>141</v>
      </c>
      <c r="R30" s="238">
        <f t="shared" ref="R30:T33" si="50">IF(R24&gt;R$23,R24-R$23,0)</f>
        <v>0</v>
      </c>
      <c r="S30" s="238">
        <f t="shared" si="50"/>
        <v>0</v>
      </c>
      <c r="T30" s="238">
        <f t="shared" si="50"/>
        <v>0</v>
      </c>
      <c r="V30" s="56"/>
      <c r="W30" s="110"/>
      <c r="X30" s="118"/>
      <c r="Y30" s="184">
        <f>M30*4</f>
        <v>1.5194236037642943</v>
      </c>
      <c r="Z30" s="122">
        <f>IF($Y30=0,0,AA30/($Y$30))</f>
        <v>-1.4613739340031783E-16</v>
      </c>
      <c r="AA30" s="188">
        <f>IF(AA79*4/$I$83+SUM(AA6:AA29)&lt;1,AA79*4/$I$83,1-SUM(AA6:AA29))</f>
        <v>-2.2204460492503131E-16</v>
      </c>
      <c r="AB30" s="122">
        <f>IF($Y30=0,0,AC30/($Y$30))</f>
        <v>4.312974381647839E-2</v>
      </c>
      <c r="AC30" s="188">
        <f>IF(AC79*4/$I$83+SUM(AC6:AC29)&lt;1,AC79*4/$I$83,1-SUM(AC6:AC29))</f>
        <v>6.5532350779064386E-2</v>
      </c>
      <c r="AD30" s="122">
        <f>IF($Y30=0,0,AE30/($Y$30))</f>
        <v>0.24535383800804123</v>
      </c>
      <c r="AE30" s="188">
        <f>IF(AE79*4/$I$83+SUM(AE6:AE29)&lt;1,AE79*4/$I$83,1-SUM(AE6:AE29))</f>
        <v>0.37279641274357889</v>
      </c>
      <c r="AF30" s="122">
        <f>IF($Y30=0,0,AG30/($Y$30))</f>
        <v>-4.6589576556404069E-2</v>
      </c>
      <c r="AG30" s="188">
        <f>IF(AG79*4/$I$83+SUM(AG6:AG29)&lt;1,AG79*4/$I$83,1-SUM(AG6:AG29))</f>
        <v>-7.0789302309183955E-2</v>
      </c>
      <c r="AH30" s="123">
        <f t="shared" si="12"/>
        <v>0.24189400526811544</v>
      </c>
      <c r="AI30" s="184">
        <f t="shared" si="13"/>
        <v>9.1884865303364774E-2</v>
      </c>
      <c r="AJ30" s="120">
        <f t="shared" si="14"/>
        <v>3.2766175389532082E-2</v>
      </c>
      <c r="AK30" s="119">
        <f t="shared" si="15"/>
        <v>0.15100355521719747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-5.8123413178108763E-2</v>
      </c>
      <c r="M31" s="178">
        <f t="shared" si="6"/>
        <v>0</v>
      </c>
      <c r="N31" s="167">
        <f>M31*I83</f>
        <v>0</v>
      </c>
      <c r="P31" s="22"/>
      <c r="Q31" s="242" t="s">
        <v>142</v>
      </c>
      <c r="R31" s="238">
        <f t="shared" si="50"/>
        <v>0</v>
      </c>
      <c r="S31" s="238">
        <f t="shared" si="50"/>
        <v>0</v>
      </c>
      <c r="T31" s="238">
        <f t="shared" si="50"/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0.34360826797928845</v>
      </c>
      <c r="AH31" s="123"/>
      <c r="AI31" s="183">
        <f>SUM(AA31,AC31,AE31,AG31)/4</f>
        <v>8.5902066994822113E-2</v>
      </c>
      <c r="AJ31" s="135">
        <f t="shared" si="14"/>
        <v>0</v>
      </c>
      <c r="AK31" s="136">
        <f t="shared" si="15"/>
        <v>0.17180413398964423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1.2020689686428867</v>
      </c>
      <c r="C32" s="29">
        <f>SUM(C6:C31)</f>
        <v>0.15030658289598492</v>
      </c>
      <c r="D32" s="24">
        <f>SUM(D6:D30)</f>
        <v>5.2569375743403981</v>
      </c>
      <c r="E32" s="2"/>
      <c r="F32" s="2"/>
      <c r="H32" s="17"/>
      <c r="I32" s="22">
        <f>SUM(I6:I30)</f>
        <v>3.6954121762024541</v>
      </c>
      <c r="J32" s="17"/>
      <c r="L32" s="22">
        <f>SUM(L6:L30)</f>
        <v>1.0581234131781088</v>
      </c>
      <c r="M32" s="23"/>
      <c r="N32" s="56"/>
      <c r="O32" s="2"/>
      <c r="P32" s="22"/>
      <c r="Q32" s="238" t="s">
        <v>143</v>
      </c>
      <c r="R32" s="238">
        <f t="shared" si="50"/>
        <v>6699.1520095299056</v>
      </c>
      <c r="S32" s="238">
        <f t="shared" si="50"/>
        <v>28540.823192842348</v>
      </c>
      <c r="T32" s="238">
        <f t="shared" si="50"/>
        <v>28616.607208077803</v>
      </c>
      <c r="V32" s="56"/>
      <c r="W32" s="110"/>
      <c r="X32" s="118"/>
      <c r="Y32" s="115">
        <f>SUM(Y6:Y31)</f>
        <v>4.8082758745715468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0.65639173202071155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0.11061203323421911</v>
      </c>
      <c r="K33" s="14"/>
      <c r="L33" s="11"/>
      <c r="M33" s="30"/>
      <c r="N33" s="168" t="s">
        <v>87</v>
      </c>
      <c r="O33" s="2"/>
      <c r="P33" s="2"/>
      <c r="Q33" s="242" t="s">
        <v>144</v>
      </c>
      <c r="R33" s="238">
        <f t="shared" si="50"/>
        <v>11953.847311145641</v>
      </c>
      <c r="S33" s="238">
        <f t="shared" si="50"/>
        <v>33795.518494458083</v>
      </c>
      <c r="T33" s="238">
        <f t="shared" si="50"/>
        <v>33871.302509693538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41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6750</v>
      </c>
      <c r="C37" s="217">
        <f>IF([1]Summ!F1072="",0,[1]Summ!F1072)</f>
        <v>0</v>
      </c>
      <c r="D37" s="38">
        <f>SUM(B37,C37)</f>
        <v>6750</v>
      </c>
      <c r="E37" s="237">
        <v>1</v>
      </c>
      <c r="F37" s="26">
        <v>1</v>
      </c>
      <c r="G37" s="26">
        <v>1.57</v>
      </c>
      <c r="H37" s="24">
        <f t="shared" ref="H37:H49" si="51">(E37*F37)</f>
        <v>1</v>
      </c>
      <c r="I37" s="39">
        <f t="shared" ref="I37:I49" si="52">D37*H37</f>
        <v>6750</v>
      </c>
      <c r="J37" s="38">
        <f t="shared" ref="J37:J49" si="53">J91*I$83</f>
        <v>6749.9999999999991</v>
      </c>
      <c r="K37" s="40">
        <f t="shared" ref="K37:K49" si="54">(B37/B$65)</f>
        <v>0.12662739654072713</v>
      </c>
      <c r="L37" s="22">
        <f t="shared" ref="L37:L49" si="55">(K37*H37)</f>
        <v>0.12662739654072713</v>
      </c>
      <c r="M37" s="24">
        <f t="shared" ref="M37:M49" si="56">J37/B$65</f>
        <v>0.12662739654072711</v>
      </c>
      <c r="N37" s="2"/>
      <c r="O37" s="2"/>
      <c r="Q37" s="2"/>
      <c r="R37" s="180">
        <v>28391</v>
      </c>
      <c r="S37" s="180">
        <v>32156</v>
      </c>
      <c r="T37" s="22">
        <f>S37/R37</f>
        <v>1.1326124476066359</v>
      </c>
      <c r="U37" s="56"/>
      <c r="V37" s="56"/>
      <c r="W37" s="115"/>
      <c r="X37" s="118"/>
      <c r="Y37" s="110"/>
      <c r="Z37" s="122">
        <f>IF($J37=0,0,AA37/($J37))</f>
        <v>0.21772848859360636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1469.6672980068427</v>
      </c>
      <c r="AB37" s="122">
        <f>IF($J37=0,0,AC37/($J37))</f>
        <v>0.28032878202708461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1892.2192786828209</v>
      </c>
      <c r="AD37" s="122">
        <f>IF($J37=0,0,AE37/($J37))</f>
        <v>0.30907663536373325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2086.267288705199</v>
      </c>
      <c r="AF37" s="122">
        <f t="shared" ref="AF37:AF64" si="57">1-SUM(Z37,AB37,AD37)</f>
        <v>0.19286609401557575</v>
      </c>
      <c r="AG37" s="147">
        <f>$J37*AF37</f>
        <v>1301.8461346051361</v>
      </c>
      <c r="AH37" s="123">
        <f>SUM(Z37,AB37,AD37,AF37)</f>
        <v>1</v>
      </c>
      <c r="AI37" s="112">
        <f>SUM(AA37,AC37,AE37,AG37)</f>
        <v>6749.9999999999991</v>
      </c>
      <c r="AJ37" s="148">
        <f>(AA37+AC37)</f>
        <v>3361.8865766896633</v>
      </c>
      <c r="AK37" s="147">
        <f>(AE37+AG37)</f>
        <v>3388.1134233103348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3000</v>
      </c>
      <c r="C38" s="217">
        <f>IF([1]Summ!F1073="",0,[1]Summ!F1073)</f>
        <v>-2500</v>
      </c>
      <c r="D38" s="38">
        <f t="shared" ref="D38:D47" si="58">SUM(B38,C38)</f>
        <v>500</v>
      </c>
      <c r="E38" s="26">
        <v>1</v>
      </c>
      <c r="F38" s="26">
        <v>1</v>
      </c>
      <c r="G38" s="22">
        <f t="shared" ref="G38:G64" si="59">(G$37)</f>
        <v>1.57</v>
      </c>
      <c r="H38" s="24">
        <f t="shared" si="51"/>
        <v>1</v>
      </c>
      <c r="I38" s="39">
        <f t="shared" si="52"/>
        <v>500</v>
      </c>
      <c r="J38" s="38">
        <f t="shared" si="53"/>
        <v>2723.4699169144524</v>
      </c>
      <c r="K38" s="40">
        <f t="shared" si="54"/>
        <v>5.6278842906989833E-2</v>
      </c>
      <c r="L38" s="22">
        <f t="shared" si="55"/>
        <v>5.6278842906989833E-2</v>
      </c>
      <c r="M38" s="24">
        <f t="shared" si="56"/>
        <v>5.1091245205313704E-2</v>
      </c>
      <c r="N38" s="2"/>
      <c r="O38" s="2"/>
      <c r="P38" s="2"/>
      <c r="Q38" s="59"/>
      <c r="R38" s="180">
        <v>17060</v>
      </c>
      <c r="S38" s="180">
        <v>19322</v>
      </c>
      <c r="T38" s="22">
        <f t="shared" ref="T38:T41" si="60">S38/R38</f>
        <v>1.132590855803048</v>
      </c>
      <c r="U38" s="56"/>
      <c r="V38" s="56"/>
      <c r="W38" s="115"/>
      <c r="X38" s="118"/>
      <c r="Y38" s="110"/>
      <c r="Z38" s="122">
        <f>IF($J38=0,0,AA38/($J38))</f>
        <v>0.21772848859360636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592.97698873993841</v>
      </c>
      <c r="AB38" s="122">
        <f>IF($J38=0,0,AC38/($J38))</f>
        <v>0.28032878202708461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763.46700469603377</v>
      </c>
      <c r="AD38" s="122">
        <f>IF($J38=0,0,AE38/($J38))</f>
        <v>0.30907663536373325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841.76091843426514</v>
      </c>
      <c r="AF38" s="122">
        <f t="shared" si="57"/>
        <v>0.19286609401557575</v>
      </c>
      <c r="AG38" s="147">
        <f t="shared" ref="AG38:AG64" si="61">$J38*AF38</f>
        <v>525.26500504421506</v>
      </c>
      <c r="AH38" s="123">
        <f t="shared" ref="AH38:AI58" si="62">SUM(Z38,AB38,AD38,AF38)</f>
        <v>1</v>
      </c>
      <c r="AI38" s="112">
        <f t="shared" si="62"/>
        <v>2723.4699169144524</v>
      </c>
      <c r="AJ38" s="148">
        <f t="shared" ref="AJ38:AJ64" si="63">(AA38+AC38)</f>
        <v>1356.4439934359721</v>
      </c>
      <c r="AK38" s="147">
        <f t="shared" ref="AK38:AK64" si="64">(AE38+AG38)</f>
        <v>1367.0259234784803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1.57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180">
        <v>31038</v>
      </c>
      <c r="S39" s="180">
        <v>35155</v>
      </c>
      <c r="T39" s="22">
        <f t="shared" si="60"/>
        <v>1.1326438559185514</v>
      </c>
      <c r="U39" s="56"/>
      <c r="V39" s="56"/>
      <c r="W39" s="115"/>
      <c r="X39" s="118">
        <v>1</v>
      </c>
      <c r="Y39" s="110"/>
      <c r="Z39" s="122">
        <f>Z8</f>
        <v>0.53446278976198369</v>
      </c>
      <c r="AA39" s="147">
        <f t="shared" ref="AA39:AA64" si="65">$J39*Z39</f>
        <v>0</v>
      </c>
      <c r="AB39" s="122">
        <f>AB8</f>
        <v>0.46553721023801631</v>
      </c>
      <c r="AC39" s="147">
        <f t="shared" ref="AC39:AC64" si="66">$J39*AB39</f>
        <v>0</v>
      </c>
      <c r="AD39" s="122">
        <f>AD8</f>
        <v>0</v>
      </c>
      <c r="AE39" s="147">
        <f t="shared" ref="AE39:AE64" si="67">$J39*AD39</f>
        <v>0</v>
      </c>
      <c r="AF39" s="122">
        <f t="shared" si="57"/>
        <v>0</v>
      </c>
      <c r="AG39" s="147">
        <f t="shared" si="61"/>
        <v>0</v>
      </c>
      <c r="AH39" s="123">
        <f t="shared" si="62"/>
        <v>1</v>
      </c>
      <c r="AI39" s="112">
        <f t="shared" si="62"/>
        <v>0</v>
      </c>
      <c r="AJ39" s="148">
        <f t="shared" si="63"/>
        <v>0</v>
      </c>
      <c r="AK39" s="147">
        <f t="shared" si="64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1.57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6"/>
      <c r="R40" s="180">
        <v>58782</v>
      </c>
      <c r="S40" s="180">
        <v>66578</v>
      </c>
      <c r="T40" s="22">
        <f t="shared" si="60"/>
        <v>1.1326256336973903</v>
      </c>
      <c r="U40" s="56"/>
      <c r="V40" s="56"/>
      <c r="W40" s="115"/>
      <c r="X40" s="118">
        <v>1</v>
      </c>
      <c r="Y40" s="110"/>
      <c r="Z40" s="122">
        <f>Z9</f>
        <v>0.53446278976198369</v>
      </c>
      <c r="AA40" s="147">
        <f t="shared" si="65"/>
        <v>0</v>
      </c>
      <c r="AB40" s="122">
        <f>AB9</f>
        <v>0.46553721023801631</v>
      </c>
      <c r="AC40" s="147">
        <f t="shared" si="66"/>
        <v>0</v>
      </c>
      <c r="AD40" s="122">
        <f>AD9</f>
        <v>0</v>
      </c>
      <c r="AE40" s="147">
        <f t="shared" si="67"/>
        <v>0</v>
      </c>
      <c r="AF40" s="122">
        <f t="shared" si="57"/>
        <v>0</v>
      </c>
      <c r="AG40" s="147">
        <f t="shared" si="61"/>
        <v>0</v>
      </c>
      <c r="AH40" s="123">
        <f t="shared" si="62"/>
        <v>1</v>
      </c>
      <c r="AI40" s="112">
        <f t="shared" si="62"/>
        <v>0</v>
      </c>
      <c r="AJ40" s="148">
        <f t="shared" si="63"/>
        <v>0</v>
      </c>
      <c r="AK40" s="147">
        <f t="shared" si="64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7">
        <f>IF([1]Summ!E1076="",0,[1]Summ!E1076)</f>
        <v>0</v>
      </c>
      <c r="C41" s="217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1.57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180">
        <v>62522</v>
      </c>
      <c r="S41" s="180">
        <v>70814</v>
      </c>
      <c r="T41" s="224">
        <f t="shared" si="60"/>
        <v>1.1326253158888071</v>
      </c>
      <c r="U41" s="56"/>
      <c r="V41" s="56"/>
      <c r="W41" s="115"/>
      <c r="X41" s="118">
        <v>1</v>
      </c>
      <c r="Y41" s="110"/>
      <c r="Z41" s="122">
        <f>Z11</f>
        <v>0.53446278976198369</v>
      </c>
      <c r="AA41" s="147">
        <f t="shared" si="65"/>
        <v>0</v>
      </c>
      <c r="AB41" s="122">
        <f>AB11</f>
        <v>0.46553721023801631</v>
      </c>
      <c r="AC41" s="147">
        <f t="shared" si="66"/>
        <v>0</v>
      </c>
      <c r="AD41" s="122">
        <f>AD11</f>
        <v>0</v>
      </c>
      <c r="AE41" s="147">
        <f t="shared" si="67"/>
        <v>0</v>
      </c>
      <c r="AF41" s="122">
        <f t="shared" si="57"/>
        <v>0</v>
      </c>
      <c r="AG41" s="147">
        <f t="shared" si="61"/>
        <v>0</v>
      </c>
      <c r="AH41" s="123">
        <f t="shared" si="62"/>
        <v>1</v>
      </c>
      <c r="AI41" s="112">
        <f t="shared" si="62"/>
        <v>0</v>
      </c>
      <c r="AJ41" s="148">
        <f t="shared" si="63"/>
        <v>0</v>
      </c>
      <c r="AK41" s="147">
        <f t="shared" si="64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7">
        <f>IF([1]Summ!E1077="",0,[1]Summ!E1077)</f>
        <v>1500</v>
      </c>
      <c r="C42" s="217">
        <f>IF([1]Summ!F1077="",0,[1]Summ!F1077)</f>
        <v>0</v>
      </c>
      <c r="D42" s="38">
        <f t="shared" si="58"/>
        <v>1500</v>
      </c>
      <c r="E42" s="75">
        <f>E14</f>
        <v>1</v>
      </c>
      <c r="F42" s="26">
        <v>1</v>
      </c>
      <c r="G42" s="22">
        <f t="shared" si="59"/>
        <v>1.57</v>
      </c>
      <c r="H42" s="24">
        <f t="shared" si="51"/>
        <v>1</v>
      </c>
      <c r="I42" s="39">
        <f t="shared" si="52"/>
        <v>1500</v>
      </c>
      <c r="J42" s="38">
        <f t="shared" si="53"/>
        <v>1500</v>
      </c>
      <c r="K42" s="40">
        <f t="shared" si="54"/>
        <v>2.8139421453494916E-2</v>
      </c>
      <c r="L42" s="22">
        <f t="shared" si="55"/>
        <v>2.8139421453494916E-2</v>
      </c>
      <c r="M42" s="24">
        <f t="shared" si="56"/>
        <v>2.8139421453494916E-2</v>
      </c>
      <c r="N42" s="2"/>
      <c r="O42" s="2"/>
      <c r="P42" s="56"/>
      <c r="Q42" s="41"/>
      <c r="R42" s="41"/>
      <c r="S42" s="247"/>
      <c r="T42" s="247"/>
      <c r="U42" s="56"/>
      <c r="V42" s="56"/>
      <c r="W42" s="115"/>
      <c r="X42" s="118"/>
      <c r="Y42" s="110"/>
      <c r="Z42" s="116">
        <v>0.25</v>
      </c>
      <c r="AA42" s="147">
        <f t="shared" si="65"/>
        <v>375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750</v>
      </c>
      <c r="AF42" s="122">
        <f t="shared" si="57"/>
        <v>0.25</v>
      </c>
      <c r="AG42" s="147">
        <f t="shared" si="61"/>
        <v>375</v>
      </c>
      <c r="AH42" s="123">
        <f t="shared" si="62"/>
        <v>1</v>
      </c>
      <c r="AI42" s="112">
        <f t="shared" si="62"/>
        <v>1500</v>
      </c>
      <c r="AJ42" s="148">
        <f t="shared" si="63"/>
        <v>375</v>
      </c>
      <c r="AK42" s="147">
        <f t="shared" si="64"/>
        <v>1125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7">
        <f>IF([1]Summ!E1078="",0,[1]Summ!E1078)</f>
        <v>160</v>
      </c>
      <c r="C43" s="217">
        <f>IF([1]Summ!F1078="",0,[1]Summ!F1078)</f>
        <v>-160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1.57</v>
      </c>
      <c r="H43" s="24">
        <f t="shared" si="51"/>
        <v>1</v>
      </c>
      <c r="I43" s="39">
        <f t="shared" si="52"/>
        <v>0</v>
      </c>
      <c r="J43" s="38">
        <f t="shared" si="53"/>
        <v>142.30207468252493</v>
      </c>
      <c r="K43" s="40">
        <f t="shared" si="54"/>
        <v>3.0015382883727911E-3</v>
      </c>
      <c r="L43" s="22">
        <f t="shared" si="55"/>
        <v>3.0015382883727911E-3</v>
      </c>
      <c r="M43" s="24">
        <f t="shared" si="56"/>
        <v>2.6695320354655186E-3</v>
      </c>
      <c r="N43" s="2"/>
      <c r="O43" s="2"/>
      <c r="P43" s="59"/>
      <c r="Q43" s="41"/>
      <c r="R43" s="41"/>
      <c r="S43" s="225"/>
      <c r="T43" s="225"/>
      <c r="U43" s="56"/>
      <c r="V43" s="56"/>
      <c r="W43" s="115"/>
      <c r="X43" s="118"/>
      <c r="Y43" s="110"/>
      <c r="Z43" s="116">
        <v>0.25</v>
      </c>
      <c r="AA43" s="147">
        <f t="shared" si="65"/>
        <v>35.575518670631233</v>
      </c>
      <c r="AB43" s="116">
        <v>0.25</v>
      </c>
      <c r="AC43" s="147">
        <f t="shared" si="66"/>
        <v>35.575518670631233</v>
      </c>
      <c r="AD43" s="116">
        <v>0.25</v>
      </c>
      <c r="AE43" s="147">
        <f t="shared" si="67"/>
        <v>35.575518670631233</v>
      </c>
      <c r="AF43" s="122">
        <f t="shared" si="57"/>
        <v>0.25</v>
      </c>
      <c r="AG43" s="147">
        <f t="shared" si="61"/>
        <v>35.575518670631233</v>
      </c>
      <c r="AH43" s="123">
        <f t="shared" si="62"/>
        <v>1</v>
      </c>
      <c r="AI43" s="112">
        <f t="shared" si="62"/>
        <v>142.30207468252493</v>
      </c>
      <c r="AJ43" s="148">
        <f t="shared" si="63"/>
        <v>71.151037341262466</v>
      </c>
      <c r="AK43" s="147">
        <f t="shared" si="64"/>
        <v>71.151037341262466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WILD FOODS -- see worksheet Data 3</v>
      </c>
      <c r="B44" s="217">
        <f>IF([1]Summ!E1079="",0,[1]Summ!E1079)</f>
        <v>0</v>
      </c>
      <c r="C44" s="217">
        <f>IF([1]Summ!F1079="",0,[1]Summ!F1079)</f>
        <v>750</v>
      </c>
      <c r="D44" s="38">
        <f t="shared" si="58"/>
        <v>750</v>
      </c>
      <c r="E44" s="75">
        <f>E17</f>
        <v>1</v>
      </c>
      <c r="F44" s="26">
        <v>1</v>
      </c>
      <c r="G44" s="22">
        <f t="shared" si="59"/>
        <v>1.57</v>
      </c>
      <c r="H44" s="24">
        <f t="shared" si="51"/>
        <v>1</v>
      </c>
      <c r="I44" s="39">
        <f t="shared" si="52"/>
        <v>750</v>
      </c>
      <c r="J44" s="38">
        <f t="shared" si="53"/>
        <v>82.959024925664338</v>
      </c>
      <c r="K44" s="40">
        <f t="shared" si="54"/>
        <v>0</v>
      </c>
      <c r="L44" s="22">
        <f t="shared" si="55"/>
        <v>0</v>
      </c>
      <c r="M44" s="24">
        <f t="shared" si="56"/>
        <v>1.556279310502839E-3</v>
      </c>
      <c r="N44" s="2"/>
      <c r="O44" s="2"/>
      <c r="P44" s="2"/>
      <c r="Q44" s="41"/>
      <c r="R44" s="41"/>
      <c r="S44" s="224"/>
      <c r="T44" s="224"/>
      <c r="U44" s="56"/>
      <c r="V44" s="56"/>
      <c r="W44" s="117"/>
      <c r="X44" s="118"/>
      <c r="Y44" s="110"/>
      <c r="Z44" s="116">
        <v>0.25</v>
      </c>
      <c r="AA44" s="147">
        <f t="shared" si="65"/>
        <v>20.739756231416084</v>
      </c>
      <c r="AB44" s="116">
        <v>0.25</v>
      </c>
      <c r="AC44" s="147">
        <f t="shared" si="66"/>
        <v>20.739756231416084</v>
      </c>
      <c r="AD44" s="116">
        <v>0.25</v>
      </c>
      <c r="AE44" s="147">
        <f t="shared" si="67"/>
        <v>20.739756231416084</v>
      </c>
      <c r="AF44" s="122">
        <f t="shared" si="57"/>
        <v>0.25</v>
      </c>
      <c r="AG44" s="147">
        <f t="shared" si="61"/>
        <v>20.739756231416084</v>
      </c>
      <c r="AH44" s="123">
        <f t="shared" si="62"/>
        <v>1</v>
      </c>
      <c r="AI44" s="112">
        <f t="shared" si="62"/>
        <v>82.959024925664338</v>
      </c>
      <c r="AJ44" s="148">
        <f t="shared" si="63"/>
        <v>41.479512462832169</v>
      </c>
      <c r="AK44" s="147">
        <f t="shared" si="64"/>
        <v>41.479512462832169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Agricultural cash income -- see Data2</v>
      </c>
      <c r="B45" s="217">
        <f>IF([1]Summ!E1080="",0,[1]Summ!E1080)</f>
        <v>2760</v>
      </c>
      <c r="C45" s="217">
        <f>IF([1]Summ!F1080="",0,[1]Summ!F1080)</f>
        <v>0</v>
      </c>
      <c r="D45" s="38">
        <f t="shared" si="58"/>
        <v>2760</v>
      </c>
      <c r="E45" s="75">
        <f>E18</f>
        <v>1</v>
      </c>
      <c r="F45" s="26">
        <v>1</v>
      </c>
      <c r="G45" s="22">
        <f t="shared" si="59"/>
        <v>1.57</v>
      </c>
      <c r="H45" s="24">
        <f t="shared" si="51"/>
        <v>1</v>
      </c>
      <c r="I45" s="39">
        <f t="shared" si="52"/>
        <v>2760</v>
      </c>
      <c r="J45" s="38">
        <f t="shared" si="53"/>
        <v>2760</v>
      </c>
      <c r="K45" s="40">
        <f t="shared" si="54"/>
        <v>5.1776535474430646E-2</v>
      </c>
      <c r="L45" s="22">
        <f t="shared" si="55"/>
        <v>5.1776535474430646E-2</v>
      </c>
      <c r="M45" s="24">
        <f t="shared" si="56"/>
        <v>5.1776535474430646E-2</v>
      </c>
      <c r="N45" s="2"/>
      <c r="O45" s="2"/>
      <c r="P45" s="56"/>
      <c r="Q45" s="41"/>
      <c r="R45" s="41"/>
      <c r="U45" s="56"/>
      <c r="V45" s="56"/>
      <c r="W45" s="110"/>
      <c r="X45" s="118"/>
      <c r="Y45" s="110"/>
      <c r="Z45" s="116">
        <v>0.25</v>
      </c>
      <c r="AA45" s="147">
        <f t="shared" si="65"/>
        <v>690</v>
      </c>
      <c r="AB45" s="116">
        <v>0.25</v>
      </c>
      <c r="AC45" s="147">
        <f t="shared" si="66"/>
        <v>690</v>
      </c>
      <c r="AD45" s="116">
        <v>0.25</v>
      </c>
      <c r="AE45" s="147">
        <f t="shared" si="67"/>
        <v>690</v>
      </c>
      <c r="AF45" s="122">
        <f t="shared" si="57"/>
        <v>0.25</v>
      </c>
      <c r="AG45" s="147">
        <f t="shared" si="61"/>
        <v>690</v>
      </c>
      <c r="AH45" s="123">
        <f t="shared" si="62"/>
        <v>1</v>
      </c>
      <c r="AI45" s="112">
        <f t="shared" si="62"/>
        <v>2760</v>
      </c>
      <c r="AJ45" s="148">
        <f t="shared" si="63"/>
        <v>1380</v>
      </c>
      <c r="AK45" s="147">
        <f t="shared" si="64"/>
        <v>1380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Construction cash income -- see Data2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1.57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U46" s="56"/>
      <c r="V46" s="56"/>
      <c r="W46" s="110"/>
      <c r="X46" s="118"/>
      <c r="Y46" s="110"/>
      <c r="Z46" s="116">
        <v>0.25</v>
      </c>
      <c r="AA46" s="147">
        <f t="shared" si="65"/>
        <v>0</v>
      </c>
      <c r="AB46" s="116">
        <v>0.25</v>
      </c>
      <c r="AC46" s="147">
        <f t="shared" si="66"/>
        <v>0</v>
      </c>
      <c r="AD46" s="116">
        <v>0.25</v>
      </c>
      <c r="AE46" s="147">
        <f t="shared" si="67"/>
        <v>0</v>
      </c>
      <c r="AF46" s="122">
        <f t="shared" si="57"/>
        <v>0.25</v>
      </c>
      <c r="AG46" s="147">
        <f t="shared" si="61"/>
        <v>0</v>
      </c>
      <c r="AH46" s="123">
        <f t="shared" si="62"/>
        <v>1</v>
      </c>
      <c r="AI46" s="112">
        <f t="shared" si="62"/>
        <v>0</v>
      </c>
      <c r="AJ46" s="148">
        <f t="shared" si="63"/>
        <v>0</v>
      </c>
      <c r="AK46" s="147">
        <f t="shared" si="64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Domestic work cash income -- see Data2</v>
      </c>
      <c r="B47" s="217">
        <f>IF([1]Summ!E1082="",0,[1]Summ!E1082)</f>
        <v>2200</v>
      </c>
      <c r="C47" s="217">
        <f>IF([1]Summ!F1082="",0,[1]Summ!F1082)</f>
        <v>0</v>
      </c>
      <c r="D47" s="38">
        <f t="shared" si="58"/>
        <v>2200</v>
      </c>
      <c r="E47" s="26">
        <v>1</v>
      </c>
      <c r="F47" s="26">
        <v>1</v>
      </c>
      <c r="G47" s="22">
        <f t="shared" si="59"/>
        <v>1.57</v>
      </c>
      <c r="H47" s="24">
        <f t="shared" si="51"/>
        <v>1</v>
      </c>
      <c r="I47" s="39">
        <f t="shared" si="52"/>
        <v>2200</v>
      </c>
      <c r="J47" s="38">
        <f t="shared" si="53"/>
        <v>2200</v>
      </c>
      <c r="K47" s="40">
        <f t="shared" si="54"/>
        <v>4.1271151465125874E-2</v>
      </c>
      <c r="L47" s="22">
        <f t="shared" si="55"/>
        <v>4.1271151465125874E-2</v>
      </c>
      <c r="M47" s="24">
        <f t="shared" si="56"/>
        <v>4.1271151465125874E-2</v>
      </c>
      <c r="N47" s="2"/>
      <c r="O47" s="2"/>
      <c r="P47" s="59"/>
      <c r="Q47" s="249"/>
      <c r="R47" s="249"/>
      <c r="U47" s="56"/>
      <c r="V47" s="56"/>
      <c r="W47" s="110"/>
      <c r="X47" s="118"/>
      <c r="Y47" s="110"/>
      <c r="Z47" s="116">
        <v>0.25</v>
      </c>
      <c r="AA47" s="147">
        <f t="shared" si="65"/>
        <v>550</v>
      </c>
      <c r="AB47" s="116">
        <v>0.25</v>
      </c>
      <c r="AC47" s="147">
        <f t="shared" si="66"/>
        <v>550</v>
      </c>
      <c r="AD47" s="116">
        <v>0.25</v>
      </c>
      <c r="AE47" s="147">
        <f t="shared" si="67"/>
        <v>550</v>
      </c>
      <c r="AF47" s="122">
        <f t="shared" si="57"/>
        <v>0.25</v>
      </c>
      <c r="AG47" s="147">
        <f t="shared" si="61"/>
        <v>550</v>
      </c>
      <c r="AH47" s="123">
        <f t="shared" si="62"/>
        <v>1</v>
      </c>
      <c r="AI47" s="112">
        <f t="shared" si="62"/>
        <v>2200</v>
      </c>
      <c r="AJ47" s="148">
        <f t="shared" si="63"/>
        <v>1100</v>
      </c>
      <c r="AK47" s="147">
        <f t="shared" si="64"/>
        <v>1100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Labour migration(formal employment): no. people per HH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1.57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49"/>
      <c r="R48" s="249"/>
      <c r="U48" s="56"/>
      <c r="V48" s="56"/>
      <c r="W48" s="110"/>
      <c r="X48" s="118"/>
      <c r="Y48" s="110"/>
      <c r="Z48" s="116">
        <v>0.25</v>
      </c>
      <c r="AA48" s="147">
        <f t="shared" si="65"/>
        <v>0</v>
      </c>
      <c r="AB48" s="116">
        <v>0.25</v>
      </c>
      <c r="AC48" s="147">
        <f t="shared" si="66"/>
        <v>0</v>
      </c>
      <c r="AD48" s="116">
        <v>0.25</v>
      </c>
      <c r="AE48" s="147">
        <f t="shared" si="67"/>
        <v>0</v>
      </c>
      <c r="AF48" s="122">
        <f t="shared" si="57"/>
        <v>0.25</v>
      </c>
      <c r="AG48" s="147">
        <f t="shared" si="61"/>
        <v>0</v>
      </c>
      <c r="AH48" s="123">
        <f t="shared" si="62"/>
        <v>1</v>
      </c>
      <c r="AI48" s="112">
        <f t="shared" si="62"/>
        <v>0</v>
      </c>
      <c r="AJ48" s="148">
        <f t="shared" si="63"/>
        <v>0</v>
      </c>
      <c r="AK48" s="147">
        <f t="shared" si="64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Small business -- see Data2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8">SUM(B49,C49)</f>
        <v>0</v>
      </c>
      <c r="E49" s="26">
        <v>1</v>
      </c>
      <c r="F49" s="26">
        <v>1</v>
      </c>
      <c r="G49" s="22">
        <f t="shared" si="59"/>
        <v>1.57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56"/>
      <c r="R49" s="56"/>
      <c r="S49" s="56"/>
      <c r="T49" s="56"/>
      <c r="U49" s="56"/>
      <c r="V49" s="56"/>
      <c r="W49" s="110"/>
      <c r="X49" s="118"/>
      <c r="Y49" s="110"/>
      <c r="Z49" s="116">
        <v>0.25</v>
      </c>
      <c r="AA49" s="147">
        <f t="shared" si="65"/>
        <v>0</v>
      </c>
      <c r="AB49" s="116">
        <v>0.25</v>
      </c>
      <c r="AC49" s="147">
        <f t="shared" si="66"/>
        <v>0</v>
      </c>
      <c r="AD49" s="116">
        <v>0.25</v>
      </c>
      <c r="AE49" s="147">
        <f t="shared" si="67"/>
        <v>0</v>
      </c>
      <c r="AF49" s="122">
        <f t="shared" si="57"/>
        <v>0.25</v>
      </c>
      <c r="AG49" s="147">
        <f t="shared" si="61"/>
        <v>0</v>
      </c>
      <c r="AH49" s="123">
        <f t="shared" si="62"/>
        <v>1</v>
      </c>
      <c r="AI49" s="112">
        <f t="shared" si="62"/>
        <v>0</v>
      </c>
      <c r="AJ49" s="148">
        <f t="shared" si="63"/>
        <v>0</v>
      </c>
      <c r="AK49" s="147">
        <f t="shared" si="64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Social development -- see Data2</v>
      </c>
      <c r="B50" s="217">
        <f>IF([1]Summ!E1085="",0,[1]Summ!E1085)</f>
        <v>22020</v>
      </c>
      <c r="C50" s="217">
        <f>IF([1]Summ!F1085="",0,[1]Summ!F1085)</f>
        <v>0</v>
      </c>
      <c r="D50" s="38">
        <f t="shared" si="68"/>
        <v>22020</v>
      </c>
      <c r="E50" s="26">
        <v>1</v>
      </c>
      <c r="F50" s="26">
        <v>1</v>
      </c>
      <c r="G50" s="22">
        <f t="shared" si="59"/>
        <v>1.57</v>
      </c>
      <c r="H50" s="24">
        <f t="shared" ref="H50:H64" si="69">(E50*F50)</f>
        <v>1</v>
      </c>
      <c r="I50" s="39">
        <f t="shared" ref="I50:I64" si="70">D50*H50</f>
        <v>22020</v>
      </c>
      <c r="J50" s="38">
        <f t="shared" ref="J50:J64" si="71">J104*I$83</f>
        <v>22020</v>
      </c>
      <c r="K50" s="40">
        <f t="shared" ref="K50:K64" si="72">(B50/B$65)</f>
        <v>0.41308670693730537</v>
      </c>
      <c r="L50" s="22">
        <f t="shared" ref="L50:L64" si="73">(K50*H50)</f>
        <v>0.41308670693730537</v>
      </c>
      <c r="M50" s="24">
        <f t="shared" ref="M50:M64" si="74">J50/B$65</f>
        <v>0.41308670693730537</v>
      </c>
      <c r="N50" s="2"/>
      <c r="P50" s="64"/>
      <c r="Q50" s="41"/>
      <c r="R50" s="248"/>
      <c r="S50" s="41"/>
      <c r="T50" s="56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Public works -- see Data2</v>
      </c>
      <c r="B51" s="217">
        <f>IF([1]Summ!E1086="",0,[1]Summ!E1086)</f>
        <v>14916</v>
      </c>
      <c r="C51" s="217">
        <f>IF([1]Summ!F1086="",0,[1]Summ!F1086)</f>
        <v>0</v>
      </c>
      <c r="D51" s="38">
        <f t="shared" si="68"/>
        <v>14916</v>
      </c>
      <c r="E51" s="26">
        <v>1</v>
      </c>
      <c r="F51" s="26">
        <v>1</v>
      </c>
      <c r="G51" s="22">
        <f t="shared" si="59"/>
        <v>1.57</v>
      </c>
      <c r="H51" s="24">
        <f t="shared" si="69"/>
        <v>1</v>
      </c>
      <c r="I51" s="39">
        <f t="shared" si="70"/>
        <v>14916</v>
      </c>
      <c r="J51" s="38">
        <f t="shared" si="71"/>
        <v>14916</v>
      </c>
      <c r="K51" s="40">
        <f t="shared" si="72"/>
        <v>0.27981840693355342</v>
      </c>
      <c r="L51" s="22">
        <f t="shared" si="73"/>
        <v>0.27981840693355342</v>
      </c>
      <c r="M51" s="24">
        <f t="shared" si="74"/>
        <v>0.27981840693355342</v>
      </c>
      <c r="N51" s="2"/>
      <c r="O51" s="2"/>
      <c r="P51" s="59"/>
      <c r="Q51" s="41"/>
      <c r="R51" s="250"/>
      <c r="S51" s="41"/>
      <c r="T51" s="56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Gifts/social support: type (Child support, Pension and Foster Care)</v>
      </c>
      <c r="B52" s="217">
        <f>IF([1]Summ!E1087="",0,[1]Summ!E1087)</f>
        <v>0</v>
      </c>
      <c r="C52" s="217">
        <f>IF([1]Summ!F1087="",0,[1]Summ!F1087)</f>
        <v>0</v>
      </c>
      <c r="D52" s="38">
        <f t="shared" si="68"/>
        <v>0</v>
      </c>
      <c r="E52" s="26">
        <v>1</v>
      </c>
      <c r="F52" s="26">
        <v>1</v>
      </c>
      <c r="G52" s="22">
        <f t="shared" si="59"/>
        <v>1.57</v>
      </c>
      <c r="H52" s="24">
        <f t="shared" si="69"/>
        <v>1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8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8"/>
        <v>0</v>
      </c>
      <c r="E53" s="26">
        <v>1</v>
      </c>
      <c r="F53" s="26">
        <v>1</v>
      </c>
      <c r="G53" s="22">
        <f t="shared" si="59"/>
        <v>1.57</v>
      </c>
      <c r="H53" s="24">
        <f t="shared" si="69"/>
        <v>1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1.57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1.57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5"/>
        <v>0</v>
      </c>
      <c r="AB55" s="116">
        <v>0.25</v>
      </c>
      <c r="AC55" s="147">
        <f t="shared" si="66"/>
        <v>0</v>
      </c>
      <c r="AD55" s="116">
        <v>0.25</v>
      </c>
      <c r="AE55" s="147">
        <f t="shared" si="67"/>
        <v>0</v>
      </c>
      <c r="AF55" s="122">
        <f t="shared" si="57"/>
        <v>0.25</v>
      </c>
      <c r="AG55" s="147">
        <f t="shared" si="61"/>
        <v>0</v>
      </c>
      <c r="AH55" s="123">
        <f t="shared" si="62"/>
        <v>1</v>
      </c>
      <c r="AI55" s="112">
        <f t="shared" si="62"/>
        <v>0</v>
      </c>
      <c r="AJ55" s="148">
        <f t="shared" si="63"/>
        <v>0</v>
      </c>
      <c r="AK55" s="147">
        <f t="shared" si="64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1.57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5"/>
        <v>0</v>
      </c>
      <c r="AB56" s="116">
        <v>0.25</v>
      </c>
      <c r="AC56" s="147">
        <f t="shared" si="66"/>
        <v>0</v>
      </c>
      <c r="AD56" s="116">
        <v>0.25</v>
      </c>
      <c r="AE56" s="147">
        <f t="shared" si="67"/>
        <v>0</v>
      </c>
      <c r="AF56" s="122">
        <f t="shared" si="57"/>
        <v>0.25</v>
      </c>
      <c r="AG56" s="147">
        <f t="shared" si="61"/>
        <v>0</v>
      </c>
      <c r="AH56" s="123">
        <f t="shared" si="62"/>
        <v>1</v>
      </c>
      <c r="AI56" s="112">
        <f t="shared" si="62"/>
        <v>0</v>
      </c>
      <c r="AJ56" s="148">
        <f t="shared" si="63"/>
        <v>0</v>
      </c>
      <c r="AK56" s="147">
        <f t="shared" si="64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1.57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1.57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0</v>
      </c>
      <c r="AB58" s="116">
        <v>0.25</v>
      </c>
      <c r="AC58" s="147">
        <f t="shared" si="66"/>
        <v>0</v>
      </c>
      <c r="AD58" s="116">
        <v>0.25</v>
      </c>
      <c r="AE58" s="147">
        <f t="shared" si="67"/>
        <v>0</v>
      </c>
      <c r="AF58" s="122">
        <f t="shared" si="57"/>
        <v>0.25</v>
      </c>
      <c r="AG58" s="147">
        <f t="shared" si="61"/>
        <v>0</v>
      </c>
      <c r="AH58" s="123">
        <f t="shared" si="62"/>
        <v>1</v>
      </c>
      <c r="AI58" s="112">
        <f t="shared" si="62"/>
        <v>0</v>
      </c>
      <c r="AJ58" s="148">
        <f t="shared" si="63"/>
        <v>0</v>
      </c>
      <c r="AK58" s="147">
        <f t="shared" si="64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1.57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1.57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1.57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1.57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1.57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1.57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-1910</v>
      </c>
      <c r="D65" s="42">
        <f>SUM(D37:D64)</f>
        <v>51396</v>
      </c>
      <c r="E65" s="32"/>
      <c r="F65" s="32"/>
      <c r="G65" s="32"/>
      <c r="H65" s="31"/>
      <c r="I65" s="39">
        <f>SUM(I37:I64)</f>
        <v>51396</v>
      </c>
      <c r="J65" s="39">
        <f>SUM(J37:J64)</f>
        <v>53094.731016522637</v>
      </c>
      <c r="K65" s="40">
        <f>SUM(K37:K64)</f>
        <v>1</v>
      </c>
      <c r="L65" s="22">
        <f>SUM(L37:L64)</f>
        <v>1</v>
      </c>
      <c r="M65" s="24">
        <f>SUM(M37:M64)</f>
        <v>0.99603667535591933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3733.9595616488282</v>
      </c>
      <c r="AB65" s="137"/>
      <c r="AC65" s="153">
        <f>SUM(AC37:AC64)</f>
        <v>3952.0015582809015</v>
      </c>
      <c r="AD65" s="137"/>
      <c r="AE65" s="153">
        <f>SUM(AE37:AE64)</f>
        <v>4974.3434820415114</v>
      </c>
      <c r="AF65" s="137"/>
      <c r="AG65" s="153">
        <f>SUM(AG37:AG64)</f>
        <v>3498.426414551398</v>
      </c>
      <c r="AH65" s="137"/>
      <c r="AI65" s="153">
        <f>SUM(AI37:AI64)</f>
        <v>16158.731016522639</v>
      </c>
      <c r="AJ65" s="153">
        <f>SUM(AJ37:AJ64)</f>
        <v>7685.9611199297296</v>
      </c>
      <c r="AK65" s="153">
        <f>SUM(AK37:AK64)</f>
        <v>8472.7698965929085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14935.838246595316</v>
      </c>
      <c r="J70" s="51">
        <f t="shared" ref="J70:J77" si="76">J124*I$83</f>
        <v>14935.838246595316</v>
      </c>
      <c r="K70" s="40">
        <f>B70/B$76</f>
        <v>0.2801905647881161</v>
      </c>
      <c r="L70" s="22">
        <f t="shared" ref="L70:L75" si="77">(L124*G$37*F$9/F$7)/B$130</f>
        <v>0.2801905647881161</v>
      </c>
      <c r="M70" s="24">
        <f>J70/B$76</f>
        <v>0.2801905647881161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3733.9595616488291</v>
      </c>
      <c r="AB70" s="116">
        <v>0.25</v>
      </c>
      <c r="AC70" s="147">
        <f>$J70*AB70</f>
        <v>3733.9595616488291</v>
      </c>
      <c r="AD70" s="116">
        <v>0.25</v>
      </c>
      <c r="AE70" s="147">
        <f>$J70*AD70</f>
        <v>3733.9595616488291</v>
      </c>
      <c r="AF70" s="122">
        <f>1-SUM(Z70,AB70,AD70)</f>
        <v>0.25</v>
      </c>
      <c r="AG70" s="147">
        <f>$J70*AF70</f>
        <v>3733.9595616488291</v>
      </c>
      <c r="AH70" s="155">
        <f>SUM(Z70,AB70,AD70,AF70)</f>
        <v>1</v>
      </c>
      <c r="AI70" s="147">
        <f>SUM(AA70,AC70,AE70,AG70)</f>
        <v>14935.838246595316</v>
      </c>
      <c r="AJ70" s="148">
        <f>(AA70+AC70)</f>
        <v>7467.9191232976582</v>
      </c>
      <c r="AK70" s="147">
        <f>(AE70+AG70)</f>
        <v>7467.9191232976582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8">(E71*F71)</f>
        <v>1</v>
      </c>
      <c r="I71" s="39">
        <f>I125*I$83</f>
        <v>15578.666666666668</v>
      </c>
      <c r="J71" s="51">
        <f t="shared" si="76"/>
        <v>15578.666666666668</v>
      </c>
      <c r="K71" s="40">
        <f t="shared" ref="K71:K72" si="79">B71/B$76</f>
        <v>0.29224977801123075</v>
      </c>
      <c r="L71" s="22">
        <f t="shared" si="77"/>
        <v>0.29224977801123081</v>
      </c>
      <c r="M71" s="24">
        <f t="shared" ref="M71:M72" si="80">J71/B$76</f>
        <v>0.29224977801123075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8"/>
        <v>1</v>
      </c>
      <c r="I72" s="39">
        <f>I126*I$83</f>
        <v>0</v>
      </c>
      <c r="J72" s="51">
        <f t="shared" si="76"/>
        <v>17524.735916259673</v>
      </c>
      <c r="K72" s="40">
        <f t="shared" si="79"/>
        <v>0.52046673920384201</v>
      </c>
      <c r="L72" s="22">
        <f t="shared" si="77"/>
        <v>0.3645086971748</v>
      </c>
      <c r="M72" s="24">
        <f t="shared" si="80"/>
        <v>0.32875728653922021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6"/>
        <v>0</v>
      </c>
      <c r="K73" s="40">
        <f>B73/B$76</f>
        <v>8.7344764191648216E-2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419.03999999999996</v>
      </c>
      <c r="AB73" s="116">
        <v>0.09</v>
      </c>
      <c r="AC73" s="147">
        <f>$H$73*$B$73*AB73</f>
        <v>419.03999999999996</v>
      </c>
      <c r="AD73" s="116">
        <v>0.23</v>
      </c>
      <c r="AE73" s="147">
        <f>$H$73*$B$73*AD73</f>
        <v>1070.8800000000001</v>
      </c>
      <c r="AF73" s="122">
        <f>1-SUM(Z73,AB73,AD73)</f>
        <v>0.59</v>
      </c>
      <c r="AG73" s="147">
        <f>$H$73*$B$73*AF73</f>
        <v>2747.04</v>
      </c>
      <c r="AH73" s="155">
        <f>SUM(Z73,AB73,AD73,AF73)</f>
        <v>1</v>
      </c>
      <c r="AI73" s="147">
        <f>SUM(AA73,AC73,AE73,AG73)</f>
        <v>4656</v>
      </c>
      <c r="AJ73" s="148">
        <f>(AA73+AC73)</f>
        <v>838.07999999999993</v>
      </c>
      <c r="AK73" s="147">
        <f>(AE73+AG73)</f>
        <v>3817.92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3360.9944751381217</v>
      </c>
      <c r="C74" s="46"/>
      <c r="D74" s="38"/>
      <c r="E74" s="32"/>
      <c r="F74" s="32"/>
      <c r="G74" s="32"/>
      <c r="H74" s="31"/>
      <c r="I74" s="39">
        <f>I128*I$83</f>
        <v>36460.161753404682</v>
      </c>
      <c r="J74" s="51">
        <f t="shared" si="76"/>
        <v>5055.4901870009862</v>
      </c>
      <c r="K74" s="40">
        <f>B74/B$76</f>
        <v>6.3050960025853031E-2</v>
      </c>
      <c r="L74" s="22">
        <f t="shared" si="77"/>
        <v>6.3050960025853031E-2</v>
      </c>
      <c r="M74" s="24">
        <f>J74/B$76</f>
        <v>9.483904601735238E-2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-7.3879615828920947E-13</v>
      </c>
      <c r="AB74" s="156"/>
      <c r="AC74" s="147">
        <f>AC30*$I$83/4</f>
        <v>218.04199663207297</v>
      </c>
      <c r="AD74" s="156"/>
      <c r="AE74" s="147">
        <f>AE30*$I$83/4</f>
        <v>1240.3839203926821</v>
      </c>
      <c r="AF74" s="156"/>
      <c r="AG74" s="147">
        <f>AG30*$I$83/4</f>
        <v>-235.53314709743199</v>
      </c>
      <c r="AH74" s="155"/>
      <c r="AI74" s="147">
        <f>SUM(AA74,AC74,AE74,AG74)</f>
        <v>1222.8927699273222</v>
      </c>
      <c r="AJ74" s="148">
        <f>(AA74+AC74)</f>
        <v>218.04199663207223</v>
      </c>
      <c r="AK74" s="147">
        <f>(AE74+AG74)</f>
        <v>1004.8507732952501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-5.9103692663136758E-12</v>
      </c>
      <c r="K75" s="40">
        <f>B75/B$76</f>
        <v>0</v>
      </c>
      <c r="L75" s="22">
        <f t="shared" si="77"/>
        <v>0</v>
      </c>
      <c r="M75" s="24">
        <f>J75/B$76</f>
        <v>-1.1087624782038937E-16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-1.7069854348371876E-13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51396</v>
      </c>
      <c r="J76" s="51">
        <f t="shared" si="76"/>
        <v>53094.731016522644</v>
      </c>
      <c r="K76" s="40">
        <f>SUM(K70:K75)</f>
        <v>1.2433028062206903</v>
      </c>
      <c r="L76" s="22">
        <f>SUM(L70:L75)</f>
        <v>1</v>
      </c>
      <c r="M76" s="24">
        <f>SUM(M70:M75)</f>
        <v>0.99603667535591933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3733.9595616488282</v>
      </c>
      <c r="AB76" s="137"/>
      <c r="AC76" s="153">
        <f>AC65</f>
        <v>3952.0015582809015</v>
      </c>
      <c r="AD76" s="137"/>
      <c r="AE76" s="153">
        <f>AE65</f>
        <v>4974.3434820415114</v>
      </c>
      <c r="AF76" s="137"/>
      <c r="AG76" s="153">
        <f>AG65</f>
        <v>3498.426414551398</v>
      </c>
      <c r="AH76" s="137"/>
      <c r="AI76" s="153">
        <f>SUM(AA76,AC76,AE76,AG76)</f>
        <v>16158.731016522641</v>
      </c>
      <c r="AJ76" s="154">
        <f>SUM(AA76,AC76)</f>
        <v>7685.9611199297296</v>
      </c>
      <c r="AK76" s="154">
        <f>SUM(AE76,AG76)</f>
        <v>8472.7698965929085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15578.666666666668</v>
      </c>
      <c r="J77" s="100">
        <f t="shared" si="76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1143.2678962193961</v>
      </c>
      <c r="AH77" s="110"/>
      <c r="AI77" s="154">
        <f>SUM(AA77,AC77,AE77,AG77)</f>
        <v>1143.2678962193961</v>
      </c>
      <c r="AJ77" s="153">
        <f>SUM(AA77,AC77)</f>
        <v>0</v>
      </c>
      <c r="AK77" s="160">
        <f>SUM(AE77,AG77)</f>
        <v>1143.2678962193961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4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-9.0949470177292824E-13</v>
      </c>
      <c r="AB79" s="112"/>
      <c r="AC79" s="112">
        <f>AA79-AA74+AC65-AC70</f>
        <v>218.04199663207237</v>
      </c>
      <c r="AD79" s="112"/>
      <c r="AE79" s="112">
        <f>AC79-AC74+AE65-AE70</f>
        <v>1240.3839203926814</v>
      </c>
      <c r="AF79" s="112"/>
      <c r="AG79" s="112">
        <f>AE79-AE74+AG65-AG70</f>
        <v>-235.53314709743199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0.58061985920496251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4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8477.0499443924527</v>
      </c>
      <c r="C83" s="46"/>
      <c r="D83" s="38"/>
      <c r="E83" s="32"/>
      <c r="F83" s="32"/>
      <c r="G83" s="32"/>
      <c r="H83" s="24">
        <f>G$37*F$9/F$7</f>
        <v>1.57</v>
      </c>
      <c r="I83" s="39">
        <f xml:space="preserve"> B83*H83</f>
        <v>13308.968412696151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3327.2421031740378</v>
      </c>
      <c r="AB83" s="112"/>
      <c r="AC83" s="165">
        <f>$I$83*AB82/4</f>
        <v>3327.2421031740378</v>
      </c>
      <c r="AD83" s="112"/>
      <c r="AE83" s="165">
        <f>$I$83*AD82/4</f>
        <v>3327.2421031740378</v>
      </c>
      <c r="AF83" s="112"/>
      <c r="AG83" s="165">
        <f>$I$83*AF82/4</f>
        <v>3327.2421031740378</v>
      </c>
      <c r="AH83" s="165">
        <f>SUM(AA83,AC83,AE83,AG83)</f>
        <v>13308.968412696151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19286.708587419431</v>
      </c>
      <c r="C84" s="46"/>
      <c r="D84" s="239"/>
      <c r="E84" s="64"/>
      <c r="F84" s="64"/>
      <c r="G84" s="64"/>
      <c r="H84" s="240">
        <f>IF(B84=0,0,I84/B84)</f>
        <v>1.1285857606563012</v>
      </c>
      <c r="I84" s="238">
        <f>(B70*H70)+((1-(D29*H29))*I83)</f>
        <v>21766.704681689174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0.7962675747198007</v>
      </c>
      <c r="C91" s="60">
        <f t="shared" si="82"/>
        <v>0</v>
      </c>
      <c r="D91" s="24">
        <f>SUM(B91,C91)</f>
        <v>0.7962675747198007</v>
      </c>
      <c r="H91" s="24">
        <f>(E37*F37/G37*F$7/F$9)</f>
        <v>0.63694267515923564</v>
      </c>
      <c r="I91" s="22">
        <f t="shared" ref="I91" si="83">(D91*H91)</f>
        <v>0.50717679918458636</v>
      </c>
      <c r="J91" s="24">
        <f>IF(I$32&lt;=1+I$131,I91,L91+J$33*(I91-L91))</f>
        <v>0.50717679918458636</v>
      </c>
      <c r="K91" s="22">
        <f t="shared" ref="K91" si="84">IF(B91="",0,B91)</f>
        <v>0.7962675747198007</v>
      </c>
      <c r="L91" s="22">
        <f t="shared" ref="L91" si="85">(K91*H91)</f>
        <v>0.50717679918458636</v>
      </c>
      <c r="M91" s="231">
        <f t="shared" si="81"/>
        <v>0.50717679918458636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0.35389669987546701</v>
      </c>
      <c r="C92" s="60">
        <f t="shared" si="82"/>
        <v>-0.29491391656288918</v>
      </c>
      <c r="D92" s="24">
        <f t="shared" ref="D92:D118" si="87">SUM(B92,C92)</f>
        <v>5.8982783312577836E-2</v>
      </c>
      <c r="H92" s="24">
        <f t="shared" ref="H92:H118" si="88">(E38*F38/G38*F$7/F$9)</f>
        <v>0.63694267515923564</v>
      </c>
      <c r="I92" s="22">
        <f t="shared" ref="I92:I118" si="89">(D92*H92)</f>
        <v>3.7568651791450851E-2</v>
      </c>
      <c r="J92" s="24">
        <f t="shared" ref="J92:J118" si="90">IF(I$32&lt;=1+I$131,I92,L92+J$33*(I92-L92))</f>
        <v>0.20463418594610125</v>
      </c>
      <c r="K92" s="22">
        <f t="shared" ref="K92:K118" si="91">IF(B92="",0,B92)</f>
        <v>0.35389669987546701</v>
      </c>
      <c r="L92" s="22">
        <f t="shared" ref="L92:L118" si="92">(K92*H92)</f>
        <v>0.22541191074870509</v>
      </c>
      <c r="M92" s="231">
        <f t="shared" ref="M92:M118" si="93">(J92)</f>
        <v>0.20463418594610125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Sheep sales - local: no. sold</v>
      </c>
      <c r="B93" s="60">
        <f t="shared" si="82"/>
        <v>0</v>
      </c>
      <c r="C93" s="60">
        <f t="shared" si="82"/>
        <v>0</v>
      </c>
      <c r="D93" s="24">
        <f t="shared" si="87"/>
        <v>0</v>
      </c>
      <c r="H93" s="24">
        <f t="shared" si="88"/>
        <v>0.63694267515923564</v>
      </c>
      <c r="I93" s="22">
        <f t="shared" si="89"/>
        <v>0</v>
      </c>
      <c r="J93" s="24">
        <f t="shared" si="90"/>
        <v>0</v>
      </c>
      <c r="K93" s="22">
        <f t="shared" si="91"/>
        <v>0</v>
      </c>
      <c r="L93" s="22">
        <f t="shared" si="92"/>
        <v>0</v>
      </c>
      <c r="M93" s="231">
        <f t="shared" si="93"/>
        <v>0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Chicken sales: no. sold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0.63694267515923564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31">
        <f t="shared" si="93"/>
        <v>0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0.63694267515923564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31">
        <f t="shared" si="93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Beans: kg produced</v>
      </c>
      <c r="B96" s="60">
        <f t="shared" si="82"/>
        <v>0.17694834993773351</v>
      </c>
      <c r="C96" s="60">
        <f t="shared" si="82"/>
        <v>0</v>
      </c>
      <c r="D96" s="24">
        <f t="shared" si="87"/>
        <v>0.17694834993773351</v>
      </c>
      <c r="H96" s="24">
        <f t="shared" si="88"/>
        <v>0.63694267515923564</v>
      </c>
      <c r="I96" s="22">
        <f t="shared" si="89"/>
        <v>0.11270595537435255</v>
      </c>
      <c r="J96" s="24">
        <f t="shared" si="90"/>
        <v>0.11270595537435255</v>
      </c>
      <c r="K96" s="22">
        <f t="shared" si="91"/>
        <v>0.17694834993773351</v>
      </c>
      <c r="L96" s="22">
        <f t="shared" si="92"/>
        <v>0.11270595537435255</v>
      </c>
      <c r="M96" s="231">
        <f t="shared" si="93"/>
        <v>0.11270595537435255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potatoes: kg produced</v>
      </c>
      <c r="B97" s="60">
        <f t="shared" si="82"/>
        <v>1.8874490660024907E-2</v>
      </c>
      <c r="C97" s="60">
        <f t="shared" si="82"/>
        <v>-1.8874490660024907E-2</v>
      </c>
      <c r="D97" s="24">
        <f t="shared" si="87"/>
        <v>0</v>
      </c>
      <c r="H97" s="24">
        <f t="shared" si="88"/>
        <v>0.63694267515923564</v>
      </c>
      <c r="I97" s="22">
        <f t="shared" si="89"/>
        <v>0</v>
      </c>
      <c r="J97" s="24">
        <f t="shared" si="90"/>
        <v>1.0692194185897626E-2</v>
      </c>
      <c r="K97" s="22">
        <f t="shared" si="91"/>
        <v>1.8874490660024907E-2</v>
      </c>
      <c r="L97" s="22">
        <f t="shared" si="92"/>
        <v>1.2021968573264272E-2</v>
      </c>
      <c r="M97" s="231">
        <f t="shared" si="93"/>
        <v>1.0692194185897626E-2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WILD FOODS -- see worksheet Data 3</v>
      </c>
      <c r="B98" s="60">
        <f t="shared" si="82"/>
        <v>0</v>
      </c>
      <c r="C98" s="60">
        <f t="shared" si="82"/>
        <v>8.8474174968866753E-2</v>
      </c>
      <c r="D98" s="24">
        <f t="shared" si="87"/>
        <v>8.8474174968866753E-2</v>
      </c>
      <c r="H98" s="24">
        <f t="shared" si="88"/>
        <v>0.63694267515923564</v>
      </c>
      <c r="I98" s="22">
        <f t="shared" si="89"/>
        <v>5.6352977687176273E-2</v>
      </c>
      <c r="J98" s="24">
        <f t="shared" si="90"/>
        <v>6.2333174407811498E-3</v>
      </c>
      <c r="K98" s="22">
        <f t="shared" si="91"/>
        <v>0</v>
      </c>
      <c r="L98" s="22">
        <f t="shared" si="92"/>
        <v>0</v>
      </c>
      <c r="M98" s="231">
        <f t="shared" si="93"/>
        <v>6.2333174407811498E-3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Agricultural cash income -- see Data2</v>
      </c>
      <c r="B99" s="60">
        <f t="shared" si="82"/>
        <v>0.32558496388542962</v>
      </c>
      <c r="C99" s="60">
        <f t="shared" si="82"/>
        <v>0</v>
      </c>
      <c r="D99" s="24">
        <f t="shared" si="87"/>
        <v>0.32558496388542962</v>
      </c>
      <c r="H99" s="24">
        <f t="shared" si="88"/>
        <v>0.63694267515923564</v>
      </c>
      <c r="I99" s="22">
        <f t="shared" si="89"/>
        <v>0.20737895788880867</v>
      </c>
      <c r="J99" s="24">
        <f t="shared" si="90"/>
        <v>0.20737895788880867</v>
      </c>
      <c r="K99" s="22">
        <f t="shared" si="91"/>
        <v>0.32558496388542962</v>
      </c>
      <c r="L99" s="22">
        <f t="shared" si="92"/>
        <v>0.20737895788880867</v>
      </c>
      <c r="M99" s="231">
        <f t="shared" si="93"/>
        <v>0.20737895788880867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Construction cash income -- see Data2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0.63694267515923564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31">
        <f t="shared" si="93"/>
        <v>0</v>
      </c>
      <c r="N100" s="233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Domestic work cash income -- see Data2</v>
      </c>
      <c r="B101" s="60">
        <f t="shared" si="82"/>
        <v>0.25952424657534245</v>
      </c>
      <c r="C101" s="60">
        <f t="shared" si="82"/>
        <v>0</v>
      </c>
      <c r="D101" s="24">
        <f t="shared" si="87"/>
        <v>0.25952424657534245</v>
      </c>
      <c r="H101" s="24">
        <f t="shared" si="88"/>
        <v>0.63694267515923564</v>
      </c>
      <c r="I101" s="22">
        <f t="shared" si="89"/>
        <v>0.16530206788238372</v>
      </c>
      <c r="J101" s="24">
        <f t="shared" si="90"/>
        <v>0.16530206788238372</v>
      </c>
      <c r="K101" s="22">
        <f t="shared" si="91"/>
        <v>0.25952424657534245</v>
      </c>
      <c r="L101" s="22">
        <f t="shared" si="92"/>
        <v>0.16530206788238372</v>
      </c>
      <c r="M101" s="231">
        <f t="shared" si="93"/>
        <v>0.16530206788238372</v>
      </c>
      <c r="N101" s="233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Labour migration(formal employment): no. people per HH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0.63694267515923564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31">
        <f t="shared" si="93"/>
        <v>0</v>
      </c>
      <c r="N102" s="233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Small business -- see Data2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0.63694267515923564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31">
        <f t="shared" si="93"/>
        <v>0</v>
      </c>
      <c r="N103" s="233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Social development -- see Data2</v>
      </c>
      <c r="B104" s="60">
        <f t="shared" si="82"/>
        <v>2.5976017770859277</v>
      </c>
      <c r="C104" s="60">
        <f t="shared" si="82"/>
        <v>0</v>
      </c>
      <c r="D104" s="24">
        <f t="shared" si="87"/>
        <v>2.5976017770859277</v>
      </c>
      <c r="H104" s="24">
        <f t="shared" si="88"/>
        <v>0.63694267515923564</v>
      </c>
      <c r="I104" s="22">
        <f t="shared" si="89"/>
        <v>1.6545234248954952</v>
      </c>
      <c r="J104" s="24">
        <f t="shared" si="90"/>
        <v>1.6545234248954952</v>
      </c>
      <c r="K104" s="22">
        <f t="shared" si="91"/>
        <v>2.5976017770859277</v>
      </c>
      <c r="L104" s="22">
        <f t="shared" si="92"/>
        <v>1.6545234248954952</v>
      </c>
      <c r="M104" s="231">
        <f t="shared" si="93"/>
        <v>1.6545234248954952</v>
      </c>
      <c r="N104" s="233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Public works -- see Data2</v>
      </c>
      <c r="B105" s="60">
        <f t="shared" si="82"/>
        <v>1.759574391780822</v>
      </c>
      <c r="C105" s="60">
        <f t="shared" si="82"/>
        <v>0</v>
      </c>
      <c r="D105" s="24">
        <f t="shared" si="87"/>
        <v>1.759574391780822</v>
      </c>
      <c r="H105" s="24">
        <f t="shared" si="88"/>
        <v>0.63694267515923564</v>
      </c>
      <c r="I105" s="22">
        <f t="shared" si="89"/>
        <v>1.1207480202425617</v>
      </c>
      <c r="J105" s="24">
        <f t="shared" si="90"/>
        <v>1.1207480202425617</v>
      </c>
      <c r="K105" s="22">
        <f t="shared" si="91"/>
        <v>1.759574391780822</v>
      </c>
      <c r="L105" s="22">
        <f t="shared" si="92"/>
        <v>1.1207480202425617</v>
      </c>
      <c r="M105" s="231">
        <f t="shared" si="93"/>
        <v>1.1207480202425617</v>
      </c>
      <c r="N105" s="233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Gifts/social support: type (Child support, Pension and Foster Care)</v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0.63694267515923564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31">
        <f t="shared" si="93"/>
        <v>0</v>
      </c>
      <c r="N106" s="233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0.63694267515923564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31">
        <f t="shared" si="93"/>
        <v>0</v>
      </c>
      <c r="N107" s="233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0.63694267515923564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31">
        <f t="shared" si="93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0.63694267515923564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31">
        <f t="shared" si="93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0.63694267515923564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31">
        <f t="shared" si="93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0.63694267515923564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31">
        <f t="shared" si="93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0.63694267515923564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31">
        <f t="shared" si="9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0.63694267515923564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31">
        <f t="shared" si="9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0.63694267515923564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31">
        <f t="shared" si="9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0.63694267515923564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31">
        <f t="shared" si="9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0.63694267515923564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31">
        <f t="shared" si="9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0.63694267515923564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31">
        <f t="shared" si="9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0.63694267515923564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31">
        <f t="shared" si="9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6.2882724945205473</v>
      </c>
      <c r="C119" s="29">
        <f>SUM(C91:C118)</f>
        <v>-0.22531423225404731</v>
      </c>
      <c r="D119" s="24">
        <f>SUM(D91:D118)</f>
        <v>6.0629582622665001</v>
      </c>
      <c r="E119" s="22"/>
      <c r="F119" s="2"/>
      <c r="G119" s="2"/>
      <c r="H119" s="31"/>
      <c r="I119" s="22">
        <f>SUM(I91:I118)</f>
        <v>3.8617568549468153</v>
      </c>
      <c r="J119" s="24">
        <f>SUM(J91:J118)</f>
        <v>3.9893949230409684</v>
      </c>
      <c r="K119" s="22">
        <f>SUM(K91:K118)</f>
        <v>6.2882724945205473</v>
      </c>
      <c r="L119" s="22">
        <f>SUM(L91:L118)</f>
        <v>4.0052691047901572</v>
      </c>
      <c r="M119" s="57">
        <f t="shared" si="81"/>
        <v>3.9893949230409684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1.761914621781288</v>
      </c>
      <c r="C124" s="56"/>
      <c r="D124" s="24"/>
      <c r="H124" s="96">
        <f>(E70*F70/G$37*F$7/F$9)</f>
        <v>0.63694267515923564</v>
      </c>
      <c r="I124" s="29">
        <f>IF(SUMPRODUCT($B$124:$B124,$H$124:$H124)&lt;I$119,($B124*$H124),I$119)</f>
        <v>1.1222386125995465</v>
      </c>
      <c r="J124" s="241">
        <f>IF(SUMPRODUCT($B$124:$B124,$H$124:$H124)&lt;J$119,($B124*$H124),J$119)</f>
        <v>1.1222386125995465</v>
      </c>
      <c r="K124" s="29">
        <f>(B124)</f>
        <v>1.761914621781288</v>
      </c>
      <c r="L124" s="29">
        <f>IF(SUMPRODUCT($B$124:$B124,$H$124:$H124)&lt;L$119,($B124*$H124),L$119)</f>
        <v>1.1222386125995465</v>
      </c>
      <c r="M124" s="244">
        <f t="shared" si="94"/>
        <v>1.1222386125995465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1.8377462405977585</v>
      </c>
      <c r="C125" s="56"/>
      <c r="D125" s="24"/>
      <c r="H125" s="96">
        <f>(E71*F71/G$37*F$7/F$9)</f>
        <v>0.63694267515923564</v>
      </c>
      <c r="I125" s="29">
        <f>IF(SUMPRODUCT($B$124:$B125,$H$124:$H125)&lt;I$119,($B125*$H125),IF(SUMPRODUCT($B$124:$B124,$H$124:$H124)&lt;I$119,I$119-SUMPRODUCT($B$124:$B124,$H$124:$H124),0))</f>
        <v>1.1705390067501646</v>
      </c>
      <c r="J125" s="241">
        <f>IF(SUMPRODUCT($B$124:$B125,$H$124:$H125)&lt;J$119,($B125*$H125),IF(SUMPRODUCT($B$124:$B124,$H$124:$H124)&lt;J$119,J$119-SUMPRODUCT($B$124:$B124,$H$124:$H124),0))</f>
        <v>1.1705390067501646</v>
      </c>
      <c r="K125" s="29">
        <f>(B125)</f>
        <v>1.8377462405977585</v>
      </c>
      <c r="L125" s="29">
        <f>IF(SUMPRODUCT($B$124:$B125,$H$124:$H125)&lt;L$119,($B125*$H125),IF(SUMPRODUCT($B$124:$B124,$H$124:$H124)&lt;L$119,L$119-SUMPRODUCT($B$124:$B124,$H$124:$H124),0))</f>
        <v>1.1705390067501646</v>
      </c>
      <c r="M125" s="244">
        <f t="shared" si="94"/>
        <v>1.1705390067501646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3.2728366804483189</v>
      </c>
      <c r="C126" s="56"/>
      <c r="D126" s="24"/>
      <c r="H126" s="96">
        <f>(E72*F72/G$37*F$7/F$9)</f>
        <v>0.63694267515923564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1.3167614027501839</v>
      </c>
      <c r="K126" s="29">
        <f t="shared" ref="K126:K127" si="95">(B126)</f>
        <v>3.2728366804483189</v>
      </c>
      <c r="L126" s="29">
        <f>IF(SUMPRODUCT($B$124:$B126,$H$124:$H126)&lt;(L$119-L$128),($B126*$H126),IF(SUMPRODUCT($B$124:$B125,$H$124:$H125)&lt;(L$119-L$128),L$119-L$128-SUMPRODUCT($B$124:$B125,$H$124:$H125),0))</f>
        <v>1.4599554232215377</v>
      </c>
      <c r="M126" s="244">
        <f t="shared" si="94"/>
        <v>1.3167614027501839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0.54924767820672482</v>
      </c>
      <c r="C127" s="56"/>
      <c r="D127" s="24"/>
      <c r="H127" s="96">
        <f>(E73*F73/G$37*F$7/F$9)</f>
        <v>0.63694267515923564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0.54924767820672482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0.39648161768368617</v>
      </c>
      <c r="C128" s="56"/>
      <c r="D128" s="31"/>
      <c r="E128" s="2"/>
      <c r="F128" s="2"/>
      <c r="G128" s="2"/>
      <c r="H128" s="24"/>
      <c r="I128" s="29">
        <f>(I30)</f>
        <v>2.7395182423472688</v>
      </c>
      <c r="J128" s="232">
        <f>(J30)</f>
        <v>0.37985590094107358</v>
      </c>
      <c r="K128" s="29">
        <f>(B128)</f>
        <v>0.39648161768368617</v>
      </c>
      <c r="L128" s="29">
        <f>IF(L124=L119,0,(L119-L124)/(B119-B124)*K128)</f>
        <v>0.25253606221890834</v>
      </c>
      <c r="M128" s="244">
        <f t="shared" si="94"/>
        <v>0.37985590094107358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2">
        <f>IF(SUM(J124:J128)&gt;J130,0,J130-SUM(J124:J128))</f>
        <v>-4.4408920985006262E-16</v>
      </c>
      <c r="K129" s="29">
        <f>(B129)</f>
        <v>0</v>
      </c>
      <c r="L129" s="60">
        <f>IF(SUM(L124:L128)&gt;L130,0,L130-SUM(L124:L128))</f>
        <v>0</v>
      </c>
      <c r="M129" s="244">
        <f t="shared" si="94"/>
        <v>-4.4408920985006262E-16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6.2882724945205473</v>
      </c>
      <c r="C130" s="56"/>
      <c r="D130" s="31"/>
      <c r="E130" s="2"/>
      <c r="F130" s="2"/>
      <c r="G130" s="2"/>
      <c r="H130" s="24"/>
      <c r="I130" s="29">
        <f>(I119)</f>
        <v>3.8617568549468153</v>
      </c>
      <c r="J130" s="232">
        <f>(J119)</f>
        <v>3.9893949230409684</v>
      </c>
      <c r="K130" s="29">
        <f>(B130)</f>
        <v>6.2882724945205473</v>
      </c>
      <c r="L130" s="29">
        <f>(L119)</f>
        <v>4.0052691047901572</v>
      </c>
      <c r="M130" s="244">
        <f t="shared" si="94"/>
        <v>3.9893949230409684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1.1705390067501646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19" priority="113" operator="equal">
      <formula>16</formula>
    </cfRule>
    <cfRule type="cellIs" dxfId="318" priority="114" operator="equal">
      <formula>15</formula>
    </cfRule>
    <cfRule type="cellIs" dxfId="317" priority="115" operator="equal">
      <formula>14</formula>
    </cfRule>
    <cfRule type="cellIs" dxfId="316" priority="116" operator="equal">
      <formula>13</formula>
    </cfRule>
    <cfRule type="cellIs" dxfId="315" priority="117" operator="equal">
      <formula>12</formula>
    </cfRule>
    <cfRule type="cellIs" dxfId="314" priority="118" operator="equal">
      <formula>11</formula>
    </cfRule>
    <cfRule type="cellIs" dxfId="313" priority="119" operator="equal">
      <formula>10</formula>
    </cfRule>
    <cfRule type="cellIs" dxfId="312" priority="120" operator="equal">
      <formula>9</formula>
    </cfRule>
    <cfRule type="cellIs" dxfId="311" priority="121" operator="equal">
      <formula>8</formula>
    </cfRule>
    <cfRule type="cellIs" dxfId="310" priority="122" operator="equal">
      <formula>7</formula>
    </cfRule>
    <cfRule type="cellIs" dxfId="309" priority="123" operator="equal">
      <formula>6</formula>
    </cfRule>
    <cfRule type="cellIs" dxfId="308" priority="124" operator="equal">
      <formula>5</formula>
    </cfRule>
    <cfRule type="cellIs" dxfId="307" priority="125" operator="equal">
      <formula>4</formula>
    </cfRule>
    <cfRule type="cellIs" dxfId="306" priority="126" operator="equal">
      <formula>3</formula>
    </cfRule>
    <cfRule type="cellIs" dxfId="305" priority="127" operator="equal">
      <formula>2</formula>
    </cfRule>
    <cfRule type="cellIs" dxfId="304" priority="128" operator="equal">
      <formula>1</formula>
    </cfRule>
  </conditionalFormatting>
  <conditionalFormatting sqref="N112:N118">
    <cfRule type="cellIs" dxfId="303" priority="49" operator="equal">
      <formula>16</formula>
    </cfRule>
    <cfRule type="cellIs" dxfId="302" priority="50" operator="equal">
      <formula>15</formula>
    </cfRule>
    <cfRule type="cellIs" dxfId="301" priority="51" operator="equal">
      <formula>14</formula>
    </cfRule>
    <cfRule type="cellIs" dxfId="300" priority="52" operator="equal">
      <formula>13</formula>
    </cfRule>
    <cfRule type="cellIs" dxfId="299" priority="53" operator="equal">
      <formula>12</formula>
    </cfRule>
    <cfRule type="cellIs" dxfId="298" priority="54" operator="equal">
      <formula>11</formula>
    </cfRule>
    <cfRule type="cellIs" dxfId="297" priority="55" operator="equal">
      <formula>10</formula>
    </cfRule>
    <cfRule type="cellIs" dxfId="296" priority="56" operator="equal">
      <formula>9</formula>
    </cfRule>
    <cfRule type="cellIs" dxfId="295" priority="57" operator="equal">
      <formula>8</formula>
    </cfRule>
    <cfRule type="cellIs" dxfId="294" priority="58" operator="equal">
      <formula>7</formula>
    </cfRule>
    <cfRule type="cellIs" dxfId="293" priority="59" operator="equal">
      <formula>6</formula>
    </cfRule>
    <cfRule type="cellIs" dxfId="292" priority="60" operator="equal">
      <formula>5</formula>
    </cfRule>
    <cfRule type="cellIs" dxfId="291" priority="61" operator="equal">
      <formula>4</formula>
    </cfRule>
    <cfRule type="cellIs" dxfId="290" priority="62" operator="equal">
      <formula>3</formula>
    </cfRule>
    <cfRule type="cellIs" dxfId="289" priority="63" operator="equal">
      <formula>2</formula>
    </cfRule>
    <cfRule type="cellIs" dxfId="288" priority="64" operator="equal">
      <formula>1</formula>
    </cfRule>
  </conditionalFormatting>
  <conditionalFormatting sqref="N91:N104">
    <cfRule type="cellIs" dxfId="287" priority="33" operator="equal">
      <formula>16</formula>
    </cfRule>
    <cfRule type="cellIs" dxfId="286" priority="34" operator="equal">
      <formula>15</formula>
    </cfRule>
    <cfRule type="cellIs" dxfId="285" priority="35" operator="equal">
      <formula>14</formula>
    </cfRule>
    <cfRule type="cellIs" dxfId="284" priority="36" operator="equal">
      <formula>13</formula>
    </cfRule>
    <cfRule type="cellIs" dxfId="283" priority="37" operator="equal">
      <formula>12</formula>
    </cfRule>
    <cfRule type="cellIs" dxfId="282" priority="38" operator="equal">
      <formula>11</formula>
    </cfRule>
    <cfRule type="cellIs" dxfId="281" priority="39" operator="equal">
      <formula>10</formula>
    </cfRule>
    <cfRule type="cellIs" dxfId="280" priority="40" operator="equal">
      <formula>9</formula>
    </cfRule>
    <cfRule type="cellIs" dxfId="279" priority="41" operator="equal">
      <formula>8</formula>
    </cfRule>
    <cfRule type="cellIs" dxfId="278" priority="42" operator="equal">
      <formula>7</formula>
    </cfRule>
    <cfRule type="cellIs" dxfId="277" priority="43" operator="equal">
      <formula>6</formula>
    </cfRule>
    <cfRule type="cellIs" dxfId="276" priority="44" operator="equal">
      <formula>5</formula>
    </cfRule>
    <cfRule type="cellIs" dxfId="275" priority="45" operator="equal">
      <formula>4</formula>
    </cfRule>
    <cfRule type="cellIs" dxfId="274" priority="46" operator="equal">
      <formula>3</formula>
    </cfRule>
    <cfRule type="cellIs" dxfId="273" priority="47" operator="equal">
      <formula>2</formula>
    </cfRule>
    <cfRule type="cellIs" dxfId="272" priority="48" operator="equal">
      <formula>1</formula>
    </cfRule>
  </conditionalFormatting>
  <conditionalFormatting sqref="N105:N111">
    <cfRule type="cellIs" dxfId="271" priority="17" operator="equal">
      <formula>16</formula>
    </cfRule>
    <cfRule type="cellIs" dxfId="270" priority="18" operator="equal">
      <formula>15</formula>
    </cfRule>
    <cfRule type="cellIs" dxfId="269" priority="19" operator="equal">
      <formula>14</formula>
    </cfRule>
    <cfRule type="cellIs" dxfId="268" priority="20" operator="equal">
      <formula>13</formula>
    </cfRule>
    <cfRule type="cellIs" dxfId="267" priority="21" operator="equal">
      <formula>12</formula>
    </cfRule>
    <cfRule type="cellIs" dxfId="266" priority="22" operator="equal">
      <formula>11</formula>
    </cfRule>
    <cfRule type="cellIs" dxfId="265" priority="23" operator="equal">
      <formula>10</formula>
    </cfRule>
    <cfRule type="cellIs" dxfId="264" priority="24" operator="equal">
      <formula>9</formula>
    </cfRule>
    <cfRule type="cellIs" dxfId="263" priority="25" operator="equal">
      <formula>8</formula>
    </cfRule>
    <cfRule type="cellIs" dxfId="262" priority="26" operator="equal">
      <formula>7</formula>
    </cfRule>
    <cfRule type="cellIs" dxfId="261" priority="27" operator="equal">
      <formula>6</formula>
    </cfRule>
    <cfRule type="cellIs" dxfId="260" priority="28" operator="equal">
      <formula>5</formula>
    </cfRule>
    <cfRule type="cellIs" dxfId="259" priority="29" operator="equal">
      <formula>4</formula>
    </cfRule>
    <cfRule type="cellIs" dxfId="258" priority="30" operator="equal">
      <formula>3</formula>
    </cfRule>
    <cfRule type="cellIs" dxfId="257" priority="31" operator="equal">
      <formula>2</formula>
    </cfRule>
    <cfRule type="cellIs" dxfId="256" priority="32" operator="equal">
      <formula>1</formula>
    </cfRule>
  </conditionalFormatting>
  <conditionalFormatting sqref="N6:N26">
    <cfRule type="cellIs" dxfId="255" priority="1" operator="equal">
      <formula>16</formula>
    </cfRule>
    <cfRule type="cellIs" dxfId="254" priority="2" operator="equal">
      <formula>15</formula>
    </cfRule>
    <cfRule type="cellIs" dxfId="253" priority="3" operator="equal">
      <formula>14</formula>
    </cfRule>
    <cfRule type="cellIs" dxfId="252" priority="4" operator="equal">
      <formula>13</formula>
    </cfRule>
    <cfRule type="cellIs" dxfId="251" priority="5" operator="equal">
      <formula>12</formula>
    </cfRule>
    <cfRule type="cellIs" dxfId="250" priority="6" operator="equal">
      <formula>11</formula>
    </cfRule>
    <cfRule type="cellIs" dxfId="249" priority="7" operator="equal">
      <formula>10</formula>
    </cfRule>
    <cfRule type="cellIs" dxfId="248" priority="8" operator="equal">
      <formula>9</formula>
    </cfRule>
    <cfRule type="cellIs" dxfId="247" priority="9" operator="equal">
      <formula>8</formula>
    </cfRule>
    <cfRule type="cellIs" dxfId="246" priority="10" operator="equal">
      <formula>7</formula>
    </cfRule>
    <cfRule type="cellIs" dxfId="245" priority="11" operator="equal">
      <formula>6</formula>
    </cfRule>
    <cfRule type="cellIs" dxfId="244" priority="12" operator="equal">
      <formula>5</formula>
    </cfRule>
    <cfRule type="cellIs" dxfId="243" priority="13" operator="equal">
      <formula>4</formula>
    </cfRule>
    <cfRule type="cellIs" dxfId="242" priority="14" operator="equal">
      <formula>3</formula>
    </cfRule>
    <cfRule type="cellIs" dxfId="241" priority="15" operator="equal">
      <formula>2</formula>
    </cfRule>
    <cfRule type="cellIs" dxfId="24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7" sqref="F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8.0457214018857859E-2</v>
      </c>
      <c r="J6" s="24">
        <f t="shared" ref="J6:J13" si="3">IF(I$32&lt;=1+I$131,I6,B6*H6+J$33*(I6-B6*H6))</f>
        <v>8.0457214018857859E-2</v>
      </c>
      <c r="K6" s="22">
        <f t="shared" ref="K6:K31" si="4">B6</f>
        <v>8.0457214018857859E-2</v>
      </c>
      <c r="L6" s="22">
        <f t="shared" ref="L6:L29" si="5">IF(K6="","",K6*H6)</f>
        <v>8.0457214018857859E-2</v>
      </c>
      <c r="M6" s="228">
        <f t="shared" ref="M6:M31" si="6">J6</f>
        <v>8.0457214018857859E-2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0.32182885607543144</v>
      </c>
      <c r="Z6" s="156">
        <f>Poor!Z6</f>
        <v>0.17</v>
      </c>
      <c r="AA6" s="121">
        <f>$M6*Z6*4</f>
        <v>5.4710905532823345E-2</v>
      </c>
      <c r="AB6" s="156">
        <f>Poor!AB6</f>
        <v>0.17</v>
      </c>
      <c r="AC6" s="121">
        <f t="shared" ref="AC6:AC29" si="7">$M6*AB6*4</f>
        <v>5.4710905532823345E-2</v>
      </c>
      <c r="AD6" s="156">
        <f>Poor!AD6</f>
        <v>0.33</v>
      </c>
      <c r="AE6" s="121">
        <f t="shared" ref="AE6:AE29" si="8">$M6*AD6*4</f>
        <v>0.10620352250489237</v>
      </c>
      <c r="AF6" s="122">
        <f>1-SUM(Z6,AB6,AD6)</f>
        <v>0.32999999999999996</v>
      </c>
      <c r="AG6" s="121">
        <f>$M6*AF6*4</f>
        <v>0.10620352250489236</v>
      </c>
      <c r="AH6" s="123">
        <f>SUM(Z6,AB6,AD6,AF6)</f>
        <v>1</v>
      </c>
      <c r="AI6" s="184">
        <f>SUM(AA6,AC6,AE6,AG6)/4</f>
        <v>8.0457214018857859E-2</v>
      </c>
      <c r="AJ6" s="120">
        <f>(AA6+AC6)/2</f>
        <v>5.4710905532823345E-2</v>
      </c>
      <c r="AK6" s="119">
        <f>(AE6+AG6)/2</f>
        <v>0.10620352250489237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6.0258338373954806E-2</v>
      </c>
      <c r="J7" s="24">
        <f t="shared" si="3"/>
        <v>6.0258338373954806E-2</v>
      </c>
      <c r="K7" s="22">
        <f t="shared" si="4"/>
        <v>6.0258338373954806E-2</v>
      </c>
      <c r="L7" s="22">
        <f t="shared" si="5"/>
        <v>6.0258338373954806E-2</v>
      </c>
      <c r="M7" s="228">
        <f t="shared" si="6"/>
        <v>6.0258338373954806E-2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2026.1098430851002</v>
      </c>
      <c r="S7" s="226">
        <f>IF($B$81=0,0,(SUMIF($N$6:$N$28,$U7,L$6:L$28)+SUMIF($N$91:$N$118,$U7,L$91:L$118))*$B$83*$H$84*Poor!$B$81/$B$81)</f>
        <v>2026.1098430851002</v>
      </c>
      <c r="T7" s="226">
        <f>IF($B$81=0,0,(SUMIF($N$6:$N$28,$U7,M$6:M$28)+SUMIF($N$91:$N$118,$U7,M$91:M$118))*$B$83*$H$84*Poor!$B$81/$B$81)</f>
        <v>1616.4351503664541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0.24103335349581922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0.24103335349581922</v>
      </c>
      <c r="AH7" s="123">
        <f t="shared" ref="AH7:AH30" si="12">SUM(Z7,AB7,AD7,AF7)</f>
        <v>1</v>
      </c>
      <c r="AI7" s="184">
        <f t="shared" ref="AI7:AI30" si="13">SUM(AA7,AC7,AE7,AG7)/4</f>
        <v>6.0258338373954806E-2</v>
      </c>
      <c r="AJ7" s="120">
        <f t="shared" ref="AJ7:AJ31" si="14">(AA7+AC7)/2</f>
        <v>0</v>
      </c>
      <c r="AK7" s="119">
        <f t="shared" ref="AK7:AK31" si="15">(AE7+AG7)/2</f>
        <v>0.12051667674790961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0.74354618395303329</v>
      </c>
      <c r="J8" s="24">
        <f t="shared" si="3"/>
        <v>3.8321790870001676E-2</v>
      </c>
      <c r="K8" s="22">
        <f t="shared" si="4"/>
        <v>6.759510763209392E-2</v>
      </c>
      <c r="L8" s="22">
        <f t="shared" si="5"/>
        <v>6.759510763209392E-2</v>
      </c>
      <c r="M8" s="228">
        <f t="shared" si="6"/>
        <v>3.8321790870001676E-2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28569.34239832807</v>
      </c>
      <c r="S8" s="226">
        <f>IF($B$81=0,0,(SUMIF($N$6:$N$28,$U8,L$6:L$28)+SUMIF($N$91:$N$118,$U8,L$91:L$118))*$B$83*$H$84*Poor!$B$81/$B$81)</f>
        <v>18197.033374731258</v>
      </c>
      <c r="T8" s="226">
        <f>IF($B$81=0,0,(SUMIF($N$6:$N$28,$U8,M$6:M$28)+SUMIF($N$91:$N$118,$U8,M$91:M$118))*$B$83*$H$84*Poor!$B$81/$B$81)</f>
        <v>18371.366376984988</v>
      </c>
      <c r="U8" s="227">
        <v>2</v>
      </c>
      <c r="V8" s="56"/>
      <c r="W8" s="115"/>
      <c r="X8" s="118">
        <f>Poor!X8</f>
        <v>1</v>
      </c>
      <c r="Y8" s="184">
        <f t="shared" si="9"/>
        <v>0.15328716348000671</v>
      </c>
      <c r="Z8" s="125">
        <f>IF($Y8=0,0,AA8/$Y8)</f>
        <v>0.50777822722908472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7.78358841288527E-2</v>
      </c>
      <c r="AB8" s="125">
        <f>IF($Y8=0,0,AC8/$Y8)</f>
        <v>0.49222177277091528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7.5451279351154005E-2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3.8321790870001676E-2</v>
      </c>
      <c r="AJ8" s="120">
        <f t="shared" si="14"/>
        <v>7.6643581740003353E-2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3.1563004803415763E-2</v>
      </c>
      <c r="J9" s="24">
        <f t="shared" si="3"/>
        <v>3.1563004803415763E-2</v>
      </c>
      <c r="K9" s="22">
        <f t="shared" si="4"/>
        <v>3.1563004803415763E-2</v>
      </c>
      <c r="L9" s="22">
        <f t="shared" si="5"/>
        <v>3.1563004803415763E-2</v>
      </c>
      <c r="M9" s="228">
        <f t="shared" si="6"/>
        <v>3.1563004803415763E-2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1346.236645800577</v>
      </c>
      <c r="S9" s="226">
        <f>IF($B$81=0,0,(SUMIF($N$6:$N$28,$U9,L$6:L$28)+SUMIF($N$91:$N$118,$U9,L$91:L$118))*$B$83*$H$84*Poor!$B$81/$B$81)</f>
        <v>1346.236645800577</v>
      </c>
      <c r="T9" s="226">
        <f>IF($B$81=0,0,(SUMIF($N$6:$N$28,$U9,M$6:M$28)+SUMIF($N$91:$N$118,$U9,M$91:M$118))*$B$83*$H$84*Poor!$B$81/$B$81)</f>
        <v>1346.236645800577</v>
      </c>
      <c r="U9" s="227">
        <v>3</v>
      </c>
      <c r="V9" s="56"/>
      <c r="W9" s="115"/>
      <c r="X9" s="118">
        <f>Poor!X9</f>
        <v>1</v>
      </c>
      <c r="Y9" s="184">
        <f t="shared" si="9"/>
        <v>0.12625201921366305</v>
      </c>
      <c r="Z9" s="125">
        <f>IF($Y9=0,0,AA9/$Y9)</f>
        <v>0.50777822722908472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6.4108026500406173E-2</v>
      </c>
      <c r="AB9" s="125">
        <f>IF($Y9=0,0,AC9/$Y9)</f>
        <v>0.49222177277091522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6.2143992713256879E-2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3.1563004803415763E-2</v>
      </c>
      <c r="AJ9" s="120">
        <f t="shared" si="14"/>
        <v>6.3126009606831526E-2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1</v>
      </c>
      <c r="H10" s="24">
        <f t="shared" si="1"/>
        <v>1</v>
      </c>
      <c r="I10" s="22">
        <f t="shared" si="2"/>
        <v>0.42545813200498128</v>
      </c>
      <c r="J10" s="24">
        <f t="shared" si="3"/>
        <v>9.9073288925231151E-2</v>
      </c>
      <c r="K10" s="22">
        <f t="shared" si="4"/>
        <v>0.11262127023661268</v>
      </c>
      <c r="L10" s="22">
        <f t="shared" si="5"/>
        <v>0.11262127023661268</v>
      </c>
      <c r="M10" s="228">
        <f t="shared" si="6"/>
        <v>9.9073288925231151E-2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0.3962931557009246</v>
      </c>
      <c r="Z10" s="125">
        <f>IF($Y10=0,0,AA10/$Y10)</f>
        <v>0.50777822722908483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0.20122903606483519</v>
      </c>
      <c r="AB10" s="125">
        <f>IF($Y10=0,0,AC10/$Y10)</f>
        <v>0.49222177277091517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0.19506411963608941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9.9073288925231151E-2</v>
      </c>
      <c r="AJ10" s="120">
        <f t="shared" si="14"/>
        <v>0.1981465778504623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WILD FOODS -- see worksheet Data 3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8">
        <f t="shared" si="6"/>
        <v>0</v>
      </c>
      <c r="N11" s="233">
        <v>6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32116.326217533588</v>
      </c>
      <c r="S11" s="226">
        <f>IF($B$81=0,0,(SUMIF($N$6:$N$28,$U11,L$6:L$28)+SUMIF($N$91:$N$118,$U11,L$91:L$118))*$B$83*$H$84*Poor!$B$81/$B$81)</f>
        <v>20456.25873728254</v>
      </c>
      <c r="T11" s="226">
        <f>IF($B$81=0,0,(SUMIF($N$6:$N$28,$U11,M$6:M$28)+SUMIF($N$91:$N$118,$U11,M$91:M$118))*$B$83*$H$84*Poor!$B$81/$B$81)</f>
        <v>20313.946082381539</v>
      </c>
      <c r="U11" s="227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8">
        <f t="shared" si="6"/>
        <v>0</v>
      </c>
      <c r="N12" s="233"/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/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9">
        <f t="shared" si="6"/>
        <v>0</v>
      </c>
      <c r="N14" s="233"/>
      <c r="O14" s="2"/>
      <c r="P14" s="22"/>
      <c r="Q14" s="126" t="s">
        <v>77</v>
      </c>
      <c r="R14" s="226">
        <f>IF($B$81=0,0,(SUMIF($N$6:$N$28,$U14,K$6:K$28)+SUMIF($N$91:$N$118,$U14,K$91:K$118))*$B$83*$H$84*Poor!$B$81/$B$81)</f>
        <v>24764.396119543973</v>
      </c>
      <c r="S14" s="226">
        <f>IF($B$81=0,0,(SUMIF($N$6:$N$28,$U14,L$6:L$28)+SUMIF($N$91:$N$118,$U14,L$91:L$118))*$B$83*$H$84*Poor!$B$81/$B$81)</f>
        <v>15773.500713085334</v>
      </c>
      <c r="T14" s="226">
        <f>IF($B$81=0,0,(SUMIF($N$6:$N$28,$U14,M$6:M$28)+SUMIF($N$91:$N$118,$U14,M$91:M$118))*$B$83*$H$84*Poor!$B$81/$B$81)</f>
        <v>15773.500713085334</v>
      </c>
      <c r="U14" s="227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126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8">
        <f t="shared" si="6"/>
        <v>0</v>
      </c>
      <c r="N16" s="233"/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/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9">
        <f t="shared" ref="M18:M25" si="23">J18</f>
        <v>0</v>
      </c>
      <c r="N18" s="233"/>
      <c r="O18" s="2"/>
      <c r="P18" s="22"/>
      <c r="Q18" s="59" t="s">
        <v>79</v>
      </c>
      <c r="R18" s="226">
        <f>IF($B$81=0,0,(SUMIF($N$6:$N$28,$U18,K$6:K$28)+SUMIF($N$91:$N$118,$U18,K$91:K$118))*$B$83*$H$84*Poor!$B$81/$B$81)</f>
        <v>1138.9378404301915</v>
      </c>
      <c r="S18" s="226">
        <f>IF($B$81=0,0,(SUMIF($N$6:$N$28,$U18,L$6:L$28)+SUMIF($N$91:$N$118,$U18,L$91:L$118))*$B$83*$H$84*Poor!$B$81/$B$81)</f>
        <v>1138.9378404301915</v>
      </c>
      <c r="T18" s="226">
        <f>IF($B$81=0,0,(SUMIF($N$6:$N$28,$U18,M$6:M$28)+SUMIF($N$91:$N$118,$U18,M$91:M$118))*$B$83*$H$84*Poor!$B$81/$B$81)</f>
        <v>1138.9378404301915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9828.369709944016</v>
      </c>
      <c r="S20" s="226">
        <f>IF($B$81=0,0,(SUMIF($N$6:$N$28,$U20,L$6:L$28)+SUMIF($N$91:$N$118,$U20,L$91:L$118))*$B$83*$H$84*Poor!$B$81/$B$81)</f>
        <v>6260.1080955057423</v>
      </c>
      <c r="T20" s="226">
        <f>IF($B$81=0,0,(SUMIF($N$6:$N$28,$U20,M$6:M$28)+SUMIF($N$91:$N$118,$U20,M$91:M$118))*$B$83*$H$84*Poor!$B$81/$B$81)</f>
        <v>6260.1080955057423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15477.747574714986</v>
      </c>
      <c r="S21" s="226">
        <f>IF($B$81=0,0,(SUMIF($N$6:$N$28,$U21,L$6:L$28)+SUMIF($N$91:$N$118,$U21,L$91:L$118))*$B$83*$H$84*Poor!$B$81/$B$81)</f>
        <v>9858.4379456783354</v>
      </c>
      <c r="T21" s="226">
        <f>IF($B$81=0,0,(SUMIF($N$6:$N$28,$U21,M$6:M$28)+SUMIF($N$91:$N$118,$U21,M$91:M$118))*$B$83*$H$84*Poor!$B$81/$B$81)</f>
        <v>9858.4379456783354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115267.46634938051</v>
      </c>
      <c r="S23" s="179">
        <f>SUM(S7:S22)</f>
        <v>75056.623195599066</v>
      </c>
      <c r="T23" s="179">
        <f>SUM(T7:T22)</f>
        <v>74678.968850233156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21766.704681689171</v>
      </c>
      <c r="S24" s="41">
        <f>IF($B$81=0,0,($B$124*$H$124)+1-($D$29*$H$29)-($D$28*$H$28))*$I$83*Poor!$B$81/$B$81</f>
        <v>21766.704681689171</v>
      </c>
      <c r="T24" s="41">
        <f>IF($B$81=0,0,($B$124*$H$124)+1-($D$29*$H$29)-($D$28*$H$28))*$I$83*Poor!$B$81/$B$81</f>
        <v>21766.704681689171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39348.566051700138</v>
      </c>
      <c r="S25" s="41">
        <f>IF($B$81=0,0,($B$124*$H$124)+($B$125*$H$125*$H$84)+1-($D$29*$H$29)-($D$28*$H$28))*$I$83*Poor!$B$81/$B$81</f>
        <v>39348.566051700138</v>
      </c>
      <c r="T25" s="41">
        <f>IF($B$81=0,0,($B$124*$H$124)+($B$125*$H$125*$H$84)+1-($D$29*$H$29)-($D$28*$H$28))*$I$83*Poor!$B$81/$B$81</f>
        <v>39348.566051700138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8">
        <f t="shared" si="6"/>
        <v>0.11904761904761904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70660.049395348542</v>
      </c>
      <c r="S26" s="41">
        <f>IF($B$81=0,0,($B$124*$H$124)+($B$125*$H$125*$H$84)+($B$126*$H$126*$H$84)+1-($D$29*$H$29)-($D$28*$H$28))*$I$83*Poor!$B$81/$B$81</f>
        <v>70660.049395348542</v>
      </c>
      <c r="T26" s="41">
        <f>IF($B$81=0,0,($B$124*$H$124)+($B$125*$H$125*$H$84)+($B$126*$H$126*$H$84)+1-($D$29*$H$29)-($D$28*$H$28))*$I$83*Poor!$B$81/$B$81</f>
        <v>70660.049395348542</v>
      </c>
      <c r="U26" s="56"/>
      <c r="V26" s="56"/>
      <c r="W26" s="110"/>
      <c r="X26" s="118"/>
      <c r="Y26" s="184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4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1.5806351686290757E-2</v>
      </c>
      <c r="K27" s="22">
        <f t="shared" si="4"/>
        <v>1.5150242305639565E-2</v>
      </c>
      <c r="L27" s="22">
        <f t="shared" si="5"/>
        <v>1.5150242305639565E-2</v>
      </c>
      <c r="M27" s="230">
        <f t="shared" si="6"/>
        <v>1.5806351686290757E-2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98262.032570256939</v>
      </c>
      <c r="S27" s="41">
        <f>IF($B$81=0,0,($B$124*$H$124)+($B$125*$H$125*$H$84)+($B$126*$H$126*$H$84)+($B$127*$H$127*$H$84)+1-($D$29*$H$29)-($D$28*$H$28))*$I$83*Poor!$B$81/$B$81</f>
        <v>98262.032570256939</v>
      </c>
      <c r="T27" s="41">
        <f>IF($B$81=0,0,($B$124*$H$124)+($B$125*$H$125*$H$84)+($B$126*$H$126*$H$84)+($B$127*$H$127*$H$84)+1-($D$29*$H$29)-($D$28*$H$28))*$I$83*Poor!$B$81/$B$81</f>
        <v>98262.032570256939</v>
      </c>
      <c r="U27" s="56"/>
      <c r="V27" s="56"/>
      <c r="W27" s="110"/>
      <c r="X27" s="118"/>
      <c r="Y27" s="184">
        <f t="shared" si="9"/>
        <v>6.3225406745163026E-2</v>
      </c>
      <c r="Z27" s="156">
        <f>Poor!Z27</f>
        <v>0.25</v>
      </c>
      <c r="AA27" s="121">
        <f t="shared" si="16"/>
        <v>1.5806351686290757E-2</v>
      </c>
      <c r="AB27" s="156">
        <f>Poor!AB27</f>
        <v>0.25</v>
      </c>
      <c r="AC27" s="121">
        <f t="shared" si="7"/>
        <v>1.5806351686290757E-2</v>
      </c>
      <c r="AD27" s="156">
        <f>Poor!AD27</f>
        <v>0.25</v>
      </c>
      <c r="AE27" s="121">
        <f t="shared" si="8"/>
        <v>1.5806351686290757E-2</v>
      </c>
      <c r="AF27" s="122">
        <f t="shared" si="10"/>
        <v>0.25</v>
      </c>
      <c r="AG27" s="121">
        <f t="shared" si="11"/>
        <v>1.5806351686290757E-2</v>
      </c>
      <c r="AH27" s="123">
        <f t="shared" si="12"/>
        <v>1</v>
      </c>
      <c r="AI27" s="184">
        <f t="shared" si="13"/>
        <v>1.5806351686290757E-2</v>
      </c>
      <c r="AJ27" s="120">
        <f t="shared" si="14"/>
        <v>1.5806351686290757E-2</v>
      </c>
      <c r="AK27" s="119">
        <f t="shared" si="15"/>
        <v>1.5806351686290757E-2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7.7315395837039669E-2</v>
      </c>
      <c r="C28" s="102">
        <f>IF([1]Summ!$I1066="",0,[1]Summ!$I1066)</f>
        <v>-7.7315395837039669E-2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8.066368264685253E-2</v>
      </c>
      <c r="K28" s="22">
        <f t="shared" si="4"/>
        <v>7.7315395837039669E-2</v>
      </c>
      <c r="L28" s="22">
        <f t="shared" si="5"/>
        <v>7.7315395837039669E-2</v>
      </c>
      <c r="M28" s="228">
        <f t="shared" si="6"/>
        <v>8.066368264685253E-2</v>
      </c>
      <c r="N28" s="233"/>
      <c r="O28" s="2"/>
      <c r="P28" s="22"/>
      <c r="V28" s="56"/>
      <c r="W28" s="110"/>
      <c r="X28" s="118"/>
      <c r="Y28" s="184">
        <f t="shared" si="9"/>
        <v>0.32265473058741012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0.16132736529370506</v>
      </c>
      <c r="AF28" s="122">
        <f t="shared" si="10"/>
        <v>0.5</v>
      </c>
      <c r="AG28" s="121">
        <f t="shared" si="11"/>
        <v>0.16132736529370506</v>
      </c>
      <c r="AH28" s="123">
        <f t="shared" si="12"/>
        <v>1</v>
      </c>
      <c r="AI28" s="184">
        <f t="shared" si="13"/>
        <v>8.066368264685253E-2</v>
      </c>
      <c r="AJ28" s="120">
        <f t="shared" si="14"/>
        <v>0</v>
      </c>
      <c r="AK28" s="119">
        <f t="shared" si="15"/>
        <v>0.16132736529370506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0.46807098167585842</v>
      </c>
      <c r="C29" s="102">
        <f>IF([1]Summ!$I1067="",0,[1]Summ!$I1067)</f>
        <v>1.8676133256241095E-2</v>
      </c>
      <c r="D29" s="24">
        <f t="shared" si="0"/>
        <v>0.48674711493209954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0.46726217703917283</v>
      </c>
      <c r="K29" s="22">
        <f t="shared" si="4"/>
        <v>0.46807098167585842</v>
      </c>
      <c r="L29" s="22">
        <f t="shared" si="5"/>
        <v>0.46807098167585842</v>
      </c>
      <c r="M29" s="228">
        <f t="shared" si="6"/>
        <v>0.46726217703917283</v>
      </c>
      <c r="N29" s="233"/>
      <c r="P29" s="22"/>
      <c r="V29" s="56"/>
      <c r="W29" s="110"/>
      <c r="X29" s="118"/>
      <c r="Y29" s="184">
        <f t="shared" si="9"/>
        <v>1.8690487081566913</v>
      </c>
      <c r="Z29" s="156">
        <f>Poor!Z29</f>
        <v>0.25</v>
      </c>
      <c r="AA29" s="121">
        <f t="shared" si="16"/>
        <v>0.46726217703917283</v>
      </c>
      <c r="AB29" s="156">
        <f>Poor!AB29</f>
        <v>0.25</v>
      </c>
      <c r="AC29" s="121">
        <f t="shared" si="7"/>
        <v>0.46726217703917283</v>
      </c>
      <c r="AD29" s="156">
        <f>Poor!AD29</f>
        <v>0.25</v>
      </c>
      <c r="AE29" s="121">
        <f t="shared" si="8"/>
        <v>0.46726217703917283</v>
      </c>
      <c r="AF29" s="122">
        <f t="shared" si="10"/>
        <v>0.25</v>
      </c>
      <c r="AG29" s="121">
        <f t="shared" si="11"/>
        <v>0.46726217703917283</v>
      </c>
      <c r="AH29" s="123">
        <f t="shared" si="12"/>
        <v>1</v>
      </c>
      <c r="AI29" s="184">
        <f t="shared" si="13"/>
        <v>0.46726217703917283</v>
      </c>
      <c r="AJ29" s="120">
        <f t="shared" si="14"/>
        <v>0.46726217703917283</v>
      </c>
      <c r="AK29" s="119">
        <f t="shared" si="15"/>
        <v>0.46726217703917283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0.29396981960505247</v>
      </c>
      <c r="C30" s="103"/>
      <c r="D30" s="24">
        <f>(D119-B124)</f>
        <v>9.693553030949543</v>
      </c>
      <c r="E30" s="75">
        <f>Poor!E30</f>
        <v>1</v>
      </c>
      <c r="H30" s="96">
        <f>(E30*F$7/F$9)</f>
        <v>1</v>
      </c>
      <c r="I30" s="29">
        <f>IF(E30&gt;=1,I119-I124,MIN(I119-I124,B30*H30))</f>
        <v>6.1742375993309198</v>
      </c>
      <c r="J30" s="235">
        <f>IF(I$32&lt;=$B$32,I30,$B$32-SUM(J6:J29))</f>
        <v>0.33359552612474774</v>
      </c>
      <c r="K30" s="22">
        <f t="shared" si="4"/>
        <v>0.29396981960505247</v>
      </c>
      <c r="L30" s="22">
        <f>IF(L124=L119,0,IF(K30="",0,(L119-L124)/(B119-B124)*K30))</f>
        <v>0.18724192331532</v>
      </c>
      <c r="M30" s="175">
        <f t="shared" si="6"/>
        <v>0.33359552612474774</v>
      </c>
      <c r="N30" s="166" t="s">
        <v>86</v>
      </c>
      <c r="O30" s="2"/>
      <c r="P30" s="22"/>
      <c r="V30" s="56"/>
      <c r="W30" s="110"/>
      <c r="X30" s="118"/>
      <c r="Y30" s="184">
        <f>M30*4</f>
        <v>1.334382104498991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7.8789688187111719E-3</v>
      </c>
      <c r="AC30" s="188">
        <f>IF(AC79*4/$I$84+SUM(AC6:AC29)&lt;1,AC79*4/$I$84,1-SUM(AC6:AC29))</f>
        <v>1.0513554993593743E-2</v>
      </c>
      <c r="AD30" s="122">
        <f>IF($Y30=0,0,AE30/($Y$30))</f>
        <v>9.7687884144146558E-2</v>
      </c>
      <c r="AE30" s="188">
        <f>IF(AE79*4/$I$84+SUM(AE6:AE29)&lt;1,AE79*4/$I$84,1-SUM(AE6:AE29))</f>
        <v>0.1303529644283199</v>
      </c>
      <c r="AF30" s="122">
        <f>IF($Y30=0,0,AG30/($Y$30))</f>
        <v>-8.2945049018815664E-2</v>
      </c>
      <c r="AG30" s="188">
        <f>IF(AG79*4/$I$84+SUM(AG6:AG29)&lt;1,AG79*4/$I$84,1-SUM(AG6:AG29))</f>
        <v>-0.11068038906749922</v>
      </c>
      <c r="AH30" s="123">
        <f t="shared" si="12"/>
        <v>2.2621803944042063E-2</v>
      </c>
      <c r="AI30" s="184">
        <f t="shared" si="13"/>
        <v>7.546532588603605E-3</v>
      </c>
      <c r="AJ30" s="120">
        <f t="shared" si="14"/>
        <v>5.2567774967968717E-3</v>
      </c>
      <c r="AK30" s="119">
        <f t="shared" si="15"/>
        <v>9.8362876804103383E-3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-0.21932109724641169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1.3260489935361441</v>
      </c>
      <c r="C32" s="77">
        <f>SUM(C6:C31)</f>
        <v>0.91499843320286978</v>
      </c>
      <c r="D32" s="24">
        <f>SUM(D6:D30)</f>
        <v>11.640630638083504</v>
      </c>
      <c r="E32" s="2"/>
      <c r="F32" s="2"/>
      <c r="H32" s="17"/>
      <c r="I32" s="22">
        <f>SUM(I6:I30)</f>
        <v>8.1213152064648817</v>
      </c>
      <c r="J32" s="17"/>
      <c r="L32" s="22">
        <f>SUM(L6:L30)</f>
        <v>1.2193210972464117</v>
      </c>
      <c r="M32" s="23"/>
      <c r="N32" s="56"/>
      <c r="O32" s="2"/>
      <c r="P32" s="22"/>
      <c r="V32" s="56"/>
      <c r="W32" s="110"/>
      <c r="X32" s="118"/>
      <c r="Y32" s="115">
        <f>SUM(Y6:Y31)</f>
        <v>5.3041959741445766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-4.3306857237983554E-2</v>
      </c>
      <c r="K33" s="14"/>
      <c r="L33" s="11"/>
      <c r="M33" s="30"/>
      <c r="N33" s="168" t="s">
        <v>87</v>
      </c>
      <c r="O33" s="2"/>
      <c r="P33" s="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4">B37+C37</f>
        <v>16000</v>
      </c>
      <c r="E37" s="75">
        <f>Poor!E37</f>
        <v>1</v>
      </c>
      <c r="F37" s="75">
        <f>Poor!F37</f>
        <v>1</v>
      </c>
      <c r="G37" s="75">
        <f>Poor!G37</f>
        <v>1.57</v>
      </c>
      <c r="H37" s="24">
        <f t="shared" ref="H37" si="25">(E37*F37)</f>
        <v>1</v>
      </c>
      <c r="I37" s="39">
        <f t="shared" ref="I37" si="26">D37*H37</f>
        <v>16000</v>
      </c>
      <c r="J37" s="38">
        <f>J91*I$83</f>
        <v>16000.000000000002</v>
      </c>
      <c r="K37" s="40">
        <f>(B37/B$65)</f>
        <v>0.186328170490276</v>
      </c>
      <c r="L37" s="22">
        <f t="shared" ref="L37" si="27">(K37*H37)</f>
        <v>0.186328170490276</v>
      </c>
      <c r="M37" s="24">
        <f>J37/B$65</f>
        <v>0.18632817049027603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8">1-SUM(Z37,AB37,AD37)</f>
        <v>1</v>
      </c>
      <c r="AG37" s="147">
        <f>$J37*AF37</f>
        <v>16000.000000000002</v>
      </c>
      <c r="AH37" s="123">
        <f>SUM(Z37,AB37,AD37,AF37)</f>
        <v>1</v>
      </c>
      <c r="AI37" s="112">
        <f>SUM(AA37,AC37,AE37,AG37)</f>
        <v>16000.000000000002</v>
      </c>
      <c r="AJ37" s="148">
        <f>(AA37+AC37)</f>
        <v>0</v>
      </c>
      <c r="AK37" s="147">
        <f>(AE37+AG37)</f>
        <v>16000.000000000002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4"/>
        <v>10000</v>
      </c>
      <c r="E38" s="75">
        <f>Poor!E38</f>
        <v>1</v>
      </c>
      <c r="F38" s="75">
        <f>Poor!F38</f>
        <v>1</v>
      </c>
      <c r="G38" s="75">
        <f>Poor!G38</f>
        <v>1.57</v>
      </c>
      <c r="H38" s="24">
        <f t="shared" ref="H38:H64" si="29">(E38*F38)</f>
        <v>1</v>
      </c>
      <c r="I38" s="39">
        <f t="shared" ref="I38:I64" si="30">D38*H38</f>
        <v>10000</v>
      </c>
      <c r="J38" s="38">
        <f t="shared" ref="J38:J64" si="31">J92*I$83</f>
        <v>5826.7725710480663</v>
      </c>
      <c r="K38" s="40">
        <f t="shared" ref="K38:K64" si="32">(B38/B$65)</f>
        <v>6.9873063933853494E-2</v>
      </c>
      <c r="L38" s="22">
        <f t="shared" ref="L38:L64" si="33">(K38*H38)</f>
        <v>6.9873063933853494E-2</v>
      </c>
      <c r="M38" s="24">
        <f t="shared" ref="M38:M64" si="34">J38/B$65</f>
        <v>6.7855742064144242E-2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8"/>
        <v>1</v>
      </c>
      <c r="AG38" s="147">
        <f t="shared" ref="AG38:AG64" si="35">$J38*AF38</f>
        <v>5826.7725710480663</v>
      </c>
      <c r="AH38" s="123">
        <f t="shared" ref="AH38:AI58" si="36">SUM(Z38,AB38,AD38,AF38)</f>
        <v>1</v>
      </c>
      <c r="AI38" s="112">
        <f t="shared" si="36"/>
        <v>5826.7725710480663</v>
      </c>
      <c r="AJ38" s="148">
        <f t="shared" ref="AJ38:AJ64" si="37">(AA38+AC38)</f>
        <v>0</v>
      </c>
      <c r="AK38" s="147">
        <f t="shared" ref="AK38:AK64" si="38">(AE38+AG38)</f>
        <v>5826.7725710480663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4"/>
        <v>1600</v>
      </c>
      <c r="E39" s="75">
        <f>Poor!E39</f>
        <v>1</v>
      </c>
      <c r="F39" s="75">
        <f>Poor!F39</f>
        <v>1</v>
      </c>
      <c r="G39" s="75">
        <f>Poor!G39</f>
        <v>1.57</v>
      </c>
      <c r="H39" s="24">
        <f t="shared" si="29"/>
        <v>1</v>
      </c>
      <c r="I39" s="39">
        <f t="shared" si="30"/>
        <v>1600</v>
      </c>
      <c r="J39" s="38">
        <f t="shared" si="31"/>
        <v>1600.0000000000002</v>
      </c>
      <c r="K39" s="40">
        <f t="shared" si="32"/>
        <v>1.8632817049027601E-2</v>
      </c>
      <c r="L39" s="22">
        <f t="shared" si="33"/>
        <v>1.8632817049027601E-2</v>
      </c>
      <c r="M39" s="24">
        <f t="shared" si="34"/>
        <v>1.8632817049027601E-2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0.50777822722908472</v>
      </c>
      <c r="AA39" s="147">
        <f t="shared" ref="AA39:AA64" si="39">$J39*Z39</f>
        <v>812.44516356653571</v>
      </c>
      <c r="AB39" s="122">
        <f>AB8</f>
        <v>0.49222177277091528</v>
      </c>
      <c r="AC39" s="147">
        <f t="shared" ref="AC39:AC64" si="40">$J39*AB39</f>
        <v>787.55483643346452</v>
      </c>
      <c r="AD39" s="122">
        <f>AD8</f>
        <v>0</v>
      </c>
      <c r="AE39" s="147">
        <f t="shared" ref="AE39:AE64" si="41">$J39*AD39</f>
        <v>0</v>
      </c>
      <c r="AF39" s="122">
        <f t="shared" si="28"/>
        <v>0</v>
      </c>
      <c r="AG39" s="147">
        <f t="shared" si="35"/>
        <v>0</v>
      </c>
      <c r="AH39" s="123">
        <f t="shared" si="36"/>
        <v>1</v>
      </c>
      <c r="AI39" s="112">
        <f t="shared" si="36"/>
        <v>1600.0000000000002</v>
      </c>
      <c r="AJ39" s="148">
        <f t="shared" si="37"/>
        <v>1600.0000000000002</v>
      </c>
      <c r="AK39" s="147">
        <f t="shared" si="38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4"/>
        <v>1300</v>
      </c>
      <c r="E40" s="75">
        <f>Poor!E40</f>
        <v>1</v>
      </c>
      <c r="F40" s="75">
        <f>Poor!F40</f>
        <v>1</v>
      </c>
      <c r="G40" s="75">
        <f>Poor!G40</f>
        <v>1.57</v>
      </c>
      <c r="H40" s="24">
        <f t="shared" si="29"/>
        <v>1</v>
      </c>
      <c r="I40" s="39">
        <f t="shared" si="30"/>
        <v>1300</v>
      </c>
      <c r="J40" s="38">
        <f t="shared" si="31"/>
        <v>1300</v>
      </c>
      <c r="K40" s="40">
        <f t="shared" si="32"/>
        <v>1.5139163852334925E-2</v>
      </c>
      <c r="L40" s="22">
        <f t="shared" si="33"/>
        <v>1.5139163852334925E-2</v>
      </c>
      <c r="M40" s="24">
        <f t="shared" si="34"/>
        <v>1.5139163852334925E-2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0.50777822722908472</v>
      </c>
      <c r="AA40" s="147">
        <f t="shared" si="39"/>
        <v>660.11169539781019</v>
      </c>
      <c r="AB40" s="122">
        <f>AB9</f>
        <v>0.49222177277091522</v>
      </c>
      <c r="AC40" s="147">
        <f t="shared" si="40"/>
        <v>639.88830460218981</v>
      </c>
      <c r="AD40" s="122">
        <f>AD9</f>
        <v>0</v>
      </c>
      <c r="AE40" s="147">
        <f t="shared" si="41"/>
        <v>0</v>
      </c>
      <c r="AF40" s="122">
        <f t="shared" si="28"/>
        <v>0</v>
      </c>
      <c r="AG40" s="147">
        <f t="shared" si="35"/>
        <v>0</v>
      </c>
      <c r="AH40" s="123">
        <f t="shared" si="36"/>
        <v>1</v>
      </c>
      <c r="AI40" s="112">
        <f t="shared" si="36"/>
        <v>1300</v>
      </c>
      <c r="AJ40" s="148">
        <f t="shared" si="37"/>
        <v>1300</v>
      </c>
      <c r="AK40" s="147">
        <f t="shared" si="38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4"/>
        <v>0</v>
      </c>
      <c r="E41" s="75">
        <f>Poor!E41</f>
        <v>1</v>
      </c>
      <c r="F41" s="75">
        <f>Poor!F41</f>
        <v>1</v>
      </c>
      <c r="G41" s="75">
        <f>Poor!G41</f>
        <v>1.57</v>
      </c>
      <c r="H41" s="24">
        <f t="shared" si="29"/>
        <v>1</v>
      </c>
      <c r="I41" s="39">
        <f t="shared" si="30"/>
        <v>0</v>
      </c>
      <c r="J41" s="38">
        <f t="shared" si="31"/>
        <v>2503.9364573711609</v>
      </c>
      <c r="K41" s="40">
        <f t="shared" si="32"/>
        <v>2.79492255735414E-2</v>
      </c>
      <c r="L41" s="22">
        <f t="shared" si="33"/>
        <v>2.79492255735414E-2</v>
      </c>
      <c r="M41" s="24">
        <f t="shared" si="34"/>
        <v>2.915961869536696E-2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39"/>
        <v>0</v>
      </c>
      <c r="AB41" s="122">
        <f>AB11</f>
        <v>0</v>
      </c>
      <c r="AC41" s="147">
        <f t="shared" si="40"/>
        <v>0</v>
      </c>
      <c r="AD41" s="122">
        <f>AD11</f>
        <v>0</v>
      </c>
      <c r="AE41" s="147">
        <f t="shared" si="41"/>
        <v>0</v>
      </c>
      <c r="AF41" s="122">
        <f t="shared" si="28"/>
        <v>1</v>
      </c>
      <c r="AG41" s="147">
        <f t="shared" si="35"/>
        <v>2503.9364573711609</v>
      </c>
      <c r="AH41" s="123">
        <f t="shared" si="36"/>
        <v>1</v>
      </c>
      <c r="AI41" s="112">
        <f t="shared" si="36"/>
        <v>2503.9364573711609</v>
      </c>
      <c r="AJ41" s="148">
        <f t="shared" si="37"/>
        <v>0</v>
      </c>
      <c r="AK41" s="147">
        <f t="shared" si="38"/>
        <v>2503.9364573711609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4"/>
        <v>17250</v>
      </c>
      <c r="E42" s="75">
        <f>Poor!E42</f>
        <v>1</v>
      </c>
      <c r="F42" s="75">
        <f>Poor!F42</f>
        <v>1</v>
      </c>
      <c r="G42" s="75">
        <f>Poor!G42</f>
        <v>1.57</v>
      </c>
      <c r="H42" s="24">
        <f t="shared" si="29"/>
        <v>1</v>
      </c>
      <c r="I42" s="39">
        <f t="shared" si="30"/>
        <v>17250</v>
      </c>
      <c r="J42" s="38">
        <f t="shared" si="31"/>
        <v>17250</v>
      </c>
      <c r="K42" s="40">
        <f t="shared" si="32"/>
        <v>0.20088505880982882</v>
      </c>
      <c r="L42" s="22">
        <f t="shared" si="33"/>
        <v>0.20088505880982882</v>
      </c>
      <c r="M42" s="24">
        <f t="shared" si="34"/>
        <v>0.20088505880982882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39"/>
        <v>4312.5</v>
      </c>
      <c r="AB42" s="156">
        <f>Poor!AB42</f>
        <v>0</v>
      </c>
      <c r="AC42" s="147">
        <f t="shared" si="40"/>
        <v>0</v>
      </c>
      <c r="AD42" s="156">
        <f>Poor!AD42</f>
        <v>0.5</v>
      </c>
      <c r="AE42" s="147">
        <f t="shared" si="41"/>
        <v>8625</v>
      </c>
      <c r="AF42" s="122">
        <f t="shared" si="28"/>
        <v>0.25</v>
      </c>
      <c r="AG42" s="147">
        <f t="shared" si="35"/>
        <v>4312.5</v>
      </c>
      <c r="AH42" s="123">
        <f t="shared" si="36"/>
        <v>1</v>
      </c>
      <c r="AI42" s="112">
        <f t="shared" si="36"/>
        <v>17250</v>
      </c>
      <c r="AJ42" s="148">
        <f t="shared" si="37"/>
        <v>4312.5</v>
      </c>
      <c r="AK42" s="147">
        <f t="shared" si="38"/>
        <v>12937.5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4"/>
        <v>0</v>
      </c>
      <c r="E43" s="75">
        <f>Poor!E43</f>
        <v>1</v>
      </c>
      <c r="F43" s="75">
        <f>Poor!F43</f>
        <v>1</v>
      </c>
      <c r="G43" s="75">
        <f>Poor!G43</f>
        <v>1.57</v>
      </c>
      <c r="H43" s="24">
        <f t="shared" si="29"/>
        <v>1</v>
      </c>
      <c r="I43" s="39">
        <f t="shared" si="30"/>
        <v>0</v>
      </c>
      <c r="J43" s="38">
        <f t="shared" si="31"/>
        <v>2608.2671430949586</v>
      </c>
      <c r="K43" s="40">
        <f t="shared" si="32"/>
        <v>2.9113776639105624E-2</v>
      </c>
      <c r="L43" s="22">
        <f t="shared" si="33"/>
        <v>2.9113776639105624E-2</v>
      </c>
      <c r="M43" s="24">
        <f t="shared" si="34"/>
        <v>3.0374602807673907E-2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9"/>
        <v>652.06678577373964</v>
      </c>
      <c r="AB43" s="156">
        <f>Poor!AB43</f>
        <v>0.25</v>
      </c>
      <c r="AC43" s="147">
        <f t="shared" si="40"/>
        <v>652.06678577373964</v>
      </c>
      <c r="AD43" s="156">
        <f>Poor!AD43</f>
        <v>0.25</v>
      </c>
      <c r="AE43" s="147">
        <f t="shared" si="41"/>
        <v>652.06678577373964</v>
      </c>
      <c r="AF43" s="122">
        <f t="shared" si="28"/>
        <v>0.25</v>
      </c>
      <c r="AG43" s="147">
        <f t="shared" si="35"/>
        <v>652.06678577373964</v>
      </c>
      <c r="AH43" s="123">
        <f t="shared" si="36"/>
        <v>1</v>
      </c>
      <c r="AI43" s="112">
        <f t="shared" si="36"/>
        <v>2608.2671430949586</v>
      </c>
      <c r="AJ43" s="148">
        <f t="shared" si="37"/>
        <v>1304.1335715474793</v>
      </c>
      <c r="AK43" s="147">
        <f t="shared" si="38"/>
        <v>1304.1335715474793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WILD FOODS -- see worksheet Data 3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4"/>
        <v>0</v>
      </c>
      <c r="E44" s="75">
        <f>Poor!E44</f>
        <v>1</v>
      </c>
      <c r="F44" s="75">
        <f>Poor!F44</f>
        <v>1</v>
      </c>
      <c r="G44" s="75">
        <f>Poor!G44</f>
        <v>1.57</v>
      </c>
      <c r="H44" s="24">
        <f t="shared" si="29"/>
        <v>1</v>
      </c>
      <c r="I44" s="39">
        <f t="shared" si="30"/>
        <v>0</v>
      </c>
      <c r="J44" s="38">
        <f t="shared" si="31"/>
        <v>0</v>
      </c>
      <c r="K44" s="40">
        <f t="shared" si="32"/>
        <v>0</v>
      </c>
      <c r="L44" s="22">
        <f t="shared" si="33"/>
        <v>0</v>
      </c>
      <c r="M44" s="24">
        <f t="shared" si="34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9"/>
        <v>0</v>
      </c>
      <c r="AB44" s="156">
        <f>Poor!AB44</f>
        <v>0.25</v>
      </c>
      <c r="AC44" s="147">
        <f t="shared" si="40"/>
        <v>0</v>
      </c>
      <c r="AD44" s="156">
        <f>Poor!AD44</f>
        <v>0.25</v>
      </c>
      <c r="AE44" s="147">
        <f t="shared" si="41"/>
        <v>0</v>
      </c>
      <c r="AF44" s="122">
        <f t="shared" si="28"/>
        <v>0.25</v>
      </c>
      <c r="AG44" s="147">
        <f t="shared" si="35"/>
        <v>0</v>
      </c>
      <c r="AH44" s="123">
        <f t="shared" si="36"/>
        <v>1</v>
      </c>
      <c r="AI44" s="112">
        <f t="shared" si="36"/>
        <v>0</v>
      </c>
      <c r="AJ44" s="148">
        <f t="shared" si="37"/>
        <v>0</v>
      </c>
      <c r="AK44" s="147">
        <f t="shared" si="38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Agricultural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4"/>
        <v>0</v>
      </c>
      <c r="E45" s="75">
        <f>Poor!E45</f>
        <v>1</v>
      </c>
      <c r="F45" s="75">
        <f>Poor!F45</f>
        <v>1</v>
      </c>
      <c r="G45" s="75">
        <f>Poor!G45</f>
        <v>1.57</v>
      </c>
      <c r="H45" s="24">
        <f t="shared" si="29"/>
        <v>1</v>
      </c>
      <c r="I45" s="39">
        <f t="shared" si="30"/>
        <v>0</v>
      </c>
      <c r="J45" s="38">
        <f t="shared" si="31"/>
        <v>0</v>
      </c>
      <c r="K45" s="40">
        <f t="shared" si="32"/>
        <v>0</v>
      </c>
      <c r="L45" s="22">
        <f t="shared" si="33"/>
        <v>0</v>
      </c>
      <c r="M45" s="24">
        <f t="shared" si="34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9"/>
        <v>0</v>
      </c>
      <c r="AB45" s="156">
        <f>Poor!AB45</f>
        <v>0.25</v>
      </c>
      <c r="AC45" s="147">
        <f t="shared" si="40"/>
        <v>0</v>
      </c>
      <c r="AD45" s="156">
        <f>Poor!AD45</f>
        <v>0.25</v>
      </c>
      <c r="AE45" s="147">
        <f t="shared" si="41"/>
        <v>0</v>
      </c>
      <c r="AF45" s="122">
        <f t="shared" si="28"/>
        <v>0.25</v>
      </c>
      <c r="AG45" s="147">
        <f t="shared" si="35"/>
        <v>0</v>
      </c>
      <c r="AH45" s="123">
        <f t="shared" si="36"/>
        <v>1</v>
      </c>
      <c r="AI45" s="112">
        <f t="shared" si="36"/>
        <v>0</v>
      </c>
      <c r="AJ45" s="148">
        <f t="shared" si="37"/>
        <v>0</v>
      </c>
      <c r="AK45" s="147">
        <f t="shared" si="38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Construction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4"/>
        <v>0</v>
      </c>
      <c r="E46" s="75">
        <f>Poor!E46</f>
        <v>1</v>
      </c>
      <c r="F46" s="75">
        <f>Poor!F46</f>
        <v>1</v>
      </c>
      <c r="G46" s="75">
        <f>Poor!G46</f>
        <v>1.57</v>
      </c>
      <c r="H46" s="24">
        <f t="shared" si="29"/>
        <v>1</v>
      </c>
      <c r="I46" s="39">
        <f t="shared" si="30"/>
        <v>0</v>
      </c>
      <c r="J46" s="38">
        <f t="shared" si="31"/>
        <v>0</v>
      </c>
      <c r="K46" s="40">
        <f t="shared" si="32"/>
        <v>0</v>
      </c>
      <c r="L46" s="22">
        <f t="shared" si="33"/>
        <v>0</v>
      </c>
      <c r="M46" s="24">
        <f t="shared" si="34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9"/>
        <v>0</v>
      </c>
      <c r="AB46" s="156">
        <f>Poor!AB46</f>
        <v>0.25</v>
      </c>
      <c r="AC46" s="147">
        <f t="shared" si="40"/>
        <v>0</v>
      </c>
      <c r="AD46" s="156">
        <f>Poor!AD46</f>
        <v>0.25</v>
      </c>
      <c r="AE46" s="147">
        <f t="shared" si="41"/>
        <v>0</v>
      </c>
      <c r="AF46" s="122">
        <f t="shared" si="28"/>
        <v>0.25</v>
      </c>
      <c r="AG46" s="147">
        <f t="shared" si="35"/>
        <v>0</v>
      </c>
      <c r="AH46" s="123">
        <f t="shared" si="36"/>
        <v>1</v>
      </c>
      <c r="AI46" s="112">
        <f t="shared" si="36"/>
        <v>0</v>
      </c>
      <c r="AJ46" s="148">
        <f t="shared" si="37"/>
        <v>0</v>
      </c>
      <c r="AK46" s="147">
        <f t="shared" si="38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Domestic work cash income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4"/>
        <v>0</v>
      </c>
      <c r="E47" s="75">
        <f>Poor!E47</f>
        <v>1</v>
      </c>
      <c r="F47" s="75">
        <f>Poor!F47</f>
        <v>1</v>
      </c>
      <c r="G47" s="75">
        <f>Poor!G47</f>
        <v>1.57</v>
      </c>
      <c r="H47" s="24">
        <f t="shared" si="29"/>
        <v>1</v>
      </c>
      <c r="I47" s="39">
        <f t="shared" si="30"/>
        <v>0</v>
      </c>
      <c r="J47" s="38">
        <f t="shared" si="31"/>
        <v>0</v>
      </c>
      <c r="K47" s="40">
        <f t="shared" si="32"/>
        <v>0</v>
      </c>
      <c r="L47" s="22">
        <f t="shared" si="33"/>
        <v>0</v>
      </c>
      <c r="M47" s="24">
        <f t="shared" si="34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9"/>
        <v>0</v>
      </c>
      <c r="AB47" s="156">
        <f>Poor!AB47</f>
        <v>0.25</v>
      </c>
      <c r="AC47" s="147">
        <f t="shared" si="40"/>
        <v>0</v>
      </c>
      <c r="AD47" s="156">
        <f>Poor!AD47</f>
        <v>0.25</v>
      </c>
      <c r="AE47" s="147">
        <f t="shared" si="41"/>
        <v>0</v>
      </c>
      <c r="AF47" s="122">
        <f t="shared" si="28"/>
        <v>0.25</v>
      </c>
      <c r="AG47" s="147">
        <f t="shared" si="35"/>
        <v>0</v>
      </c>
      <c r="AH47" s="123">
        <f t="shared" si="36"/>
        <v>1</v>
      </c>
      <c r="AI47" s="112">
        <f t="shared" si="36"/>
        <v>0</v>
      </c>
      <c r="AJ47" s="148">
        <f t="shared" si="37"/>
        <v>0</v>
      </c>
      <c r="AK47" s="147">
        <f t="shared" si="38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Labour migration(formal employment): no. people per HH</v>
      </c>
      <c r="B48" s="104">
        <f>IF([1]Summ!$H1083="",0,[1]Summ!$H1083)</f>
        <v>19200</v>
      </c>
      <c r="C48" s="104">
        <f>IF([1]Summ!$I1083="",0,[1]Summ!$I1083)</f>
        <v>0</v>
      </c>
      <c r="D48" s="38">
        <f t="shared" si="24"/>
        <v>19200</v>
      </c>
      <c r="E48" s="75">
        <f>Poor!E48</f>
        <v>1</v>
      </c>
      <c r="F48" s="75">
        <f>Poor!F48</f>
        <v>1</v>
      </c>
      <c r="G48" s="75">
        <f>Poor!G48</f>
        <v>1.57</v>
      </c>
      <c r="H48" s="24">
        <f t="shared" si="29"/>
        <v>1</v>
      </c>
      <c r="I48" s="39">
        <f t="shared" si="30"/>
        <v>19200</v>
      </c>
      <c r="J48" s="38">
        <f t="shared" si="31"/>
        <v>19200</v>
      </c>
      <c r="K48" s="40">
        <f t="shared" si="32"/>
        <v>0.2235938045883312</v>
      </c>
      <c r="L48" s="22">
        <f t="shared" si="33"/>
        <v>0.2235938045883312</v>
      </c>
      <c r="M48" s="24">
        <f t="shared" si="34"/>
        <v>0.2235938045883312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9"/>
        <v>4800</v>
      </c>
      <c r="AB48" s="156">
        <f>Poor!AB48</f>
        <v>0.25</v>
      </c>
      <c r="AC48" s="147">
        <f t="shared" si="40"/>
        <v>4800</v>
      </c>
      <c r="AD48" s="156">
        <f>Poor!AD48</f>
        <v>0.25</v>
      </c>
      <c r="AE48" s="147">
        <f t="shared" si="41"/>
        <v>4800</v>
      </c>
      <c r="AF48" s="122">
        <f t="shared" si="28"/>
        <v>0.25</v>
      </c>
      <c r="AG48" s="147">
        <f t="shared" si="35"/>
        <v>4800</v>
      </c>
      <c r="AH48" s="123">
        <f t="shared" si="36"/>
        <v>1</v>
      </c>
      <c r="AI48" s="112">
        <f t="shared" si="36"/>
        <v>19200</v>
      </c>
      <c r="AJ48" s="148">
        <f t="shared" si="37"/>
        <v>9600</v>
      </c>
      <c r="AK48" s="147">
        <f t="shared" si="38"/>
        <v>9600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Small business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4"/>
        <v>0</v>
      </c>
      <c r="E49" s="75">
        <f>Poor!E49</f>
        <v>1</v>
      </c>
      <c r="F49" s="75">
        <f>Poor!F49</f>
        <v>1</v>
      </c>
      <c r="G49" s="75">
        <f>Poor!G49</f>
        <v>1.57</v>
      </c>
      <c r="H49" s="24">
        <f t="shared" si="29"/>
        <v>1</v>
      </c>
      <c r="I49" s="39">
        <f t="shared" si="30"/>
        <v>0</v>
      </c>
      <c r="J49" s="38">
        <f t="shared" si="31"/>
        <v>0</v>
      </c>
      <c r="K49" s="40">
        <f t="shared" si="32"/>
        <v>0</v>
      </c>
      <c r="L49" s="22">
        <f t="shared" si="33"/>
        <v>0</v>
      </c>
      <c r="M49" s="24">
        <f t="shared" si="34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9"/>
        <v>0</v>
      </c>
      <c r="AB49" s="156">
        <f>Poor!AB49</f>
        <v>0.25</v>
      </c>
      <c r="AC49" s="147">
        <f t="shared" si="40"/>
        <v>0</v>
      </c>
      <c r="AD49" s="156">
        <f>Poor!AD49</f>
        <v>0.25</v>
      </c>
      <c r="AE49" s="147">
        <f t="shared" si="41"/>
        <v>0</v>
      </c>
      <c r="AF49" s="122">
        <f t="shared" si="28"/>
        <v>0.25</v>
      </c>
      <c r="AG49" s="147">
        <f t="shared" si="35"/>
        <v>0</v>
      </c>
      <c r="AH49" s="123">
        <f t="shared" si="36"/>
        <v>1</v>
      </c>
      <c r="AI49" s="112">
        <f t="shared" si="36"/>
        <v>0</v>
      </c>
      <c r="AJ49" s="148">
        <f t="shared" si="37"/>
        <v>0</v>
      </c>
      <c r="AK49" s="147">
        <f t="shared" si="38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Social development -- see Data2</v>
      </c>
      <c r="B50" s="104">
        <f>IF([1]Summ!$H1085="",0,[1]Summ!$H1085)</f>
        <v>7620</v>
      </c>
      <c r="C50" s="104">
        <f>IF([1]Summ!$I1085="",0,[1]Summ!$I1085)</f>
        <v>0</v>
      </c>
      <c r="D50" s="38">
        <f t="shared" si="24"/>
        <v>7620</v>
      </c>
      <c r="E50" s="75">
        <f>Poor!E50</f>
        <v>1</v>
      </c>
      <c r="F50" s="75">
        <f>Poor!F50</f>
        <v>1</v>
      </c>
      <c r="G50" s="75">
        <f>Poor!G50</f>
        <v>1.57</v>
      </c>
      <c r="H50" s="24">
        <f t="shared" si="29"/>
        <v>1</v>
      </c>
      <c r="I50" s="39">
        <f t="shared" si="30"/>
        <v>7620</v>
      </c>
      <c r="J50" s="38">
        <f t="shared" si="31"/>
        <v>7620.0000000000009</v>
      </c>
      <c r="K50" s="40">
        <f t="shared" si="32"/>
        <v>8.8738791195993941E-2</v>
      </c>
      <c r="L50" s="22">
        <f t="shared" si="33"/>
        <v>8.8738791195993941E-2</v>
      </c>
      <c r="M50" s="24">
        <f t="shared" si="34"/>
        <v>8.8738791195993955E-2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9"/>
        <v>1905.0000000000002</v>
      </c>
      <c r="AB50" s="156">
        <f>Poor!AB55</f>
        <v>0.25</v>
      </c>
      <c r="AC50" s="147">
        <f t="shared" si="40"/>
        <v>1905.0000000000002</v>
      </c>
      <c r="AD50" s="156">
        <f>Poor!AD55</f>
        <v>0.25</v>
      </c>
      <c r="AE50" s="147">
        <f t="shared" si="41"/>
        <v>1905.0000000000002</v>
      </c>
      <c r="AF50" s="122">
        <f t="shared" si="28"/>
        <v>0.25</v>
      </c>
      <c r="AG50" s="147">
        <f t="shared" si="35"/>
        <v>1905.0000000000002</v>
      </c>
      <c r="AH50" s="123">
        <f t="shared" si="36"/>
        <v>1</v>
      </c>
      <c r="AI50" s="112">
        <f t="shared" si="36"/>
        <v>7620.0000000000009</v>
      </c>
      <c r="AJ50" s="148">
        <f t="shared" si="37"/>
        <v>3810.0000000000005</v>
      </c>
      <c r="AK50" s="147">
        <f t="shared" si="38"/>
        <v>3810.0000000000005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Public works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4"/>
        <v>0</v>
      </c>
      <c r="E51" s="75">
        <f>Poor!E51</f>
        <v>1</v>
      </c>
      <c r="F51" s="75">
        <f>Poor!F51</f>
        <v>1</v>
      </c>
      <c r="G51" s="75">
        <f>Poor!G51</f>
        <v>1.57</v>
      </c>
      <c r="H51" s="24">
        <f t="shared" si="29"/>
        <v>1</v>
      </c>
      <c r="I51" s="39">
        <f t="shared" si="30"/>
        <v>0</v>
      </c>
      <c r="J51" s="38">
        <f t="shared" si="31"/>
        <v>0</v>
      </c>
      <c r="K51" s="40">
        <f t="shared" si="32"/>
        <v>0</v>
      </c>
      <c r="L51" s="22">
        <f t="shared" si="33"/>
        <v>0</v>
      </c>
      <c r="M51" s="24">
        <f t="shared" si="34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9"/>
        <v>0</v>
      </c>
      <c r="AB51" s="156">
        <f>Poor!AB56</f>
        <v>0.25</v>
      </c>
      <c r="AC51" s="147">
        <f t="shared" si="40"/>
        <v>0</v>
      </c>
      <c r="AD51" s="156">
        <f>Poor!AD56</f>
        <v>0.25</v>
      </c>
      <c r="AE51" s="147">
        <f t="shared" si="41"/>
        <v>0</v>
      </c>
      <c r="AF51" s="122">
        <f t="shared" si="28"/>
        <v>0.25</v>
      </c>
      <c r="AG51" s="147">
        <f t="shared" si="35"/>
        <v>0</v>
      </c>
      <c r="AH51" s="123">
        <f t="shared" si="36"/>
        <v>1</v>
      </c>
      <c r="AI51" s="112">
        <f t="shared" si="36"/>
        <v>0</v>
      </c>
      <c r="AJ51" s="148">
        <f t="shared" si="37"/>
        <v>0</v>
      </c>
      <c r="AK51" s="147">
        <f t="shared" si="38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Gifts/social support: type (Child support, Pension and Foster Care)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4"/>
        <v>0</v>
      </c>
      <c r="E52" s="75">
        <f>Poor!E52</f>
        <v>1</v>
      </c>
      <c r="F52" s="75">
        <f>Poor!F52</f>
        <v>1</v>
      </c>
      <c r="G52" s="75">
        <f>Poor!G52</f>
        <v>1.57</v>
      </c>
      <c r="H52" s="24">
        <f t="shared" si="29"/>
        <v>1</v>
      </c>
      <c r="I52" s="39">
        <f t="shared" si="30"/>
        <v>0</v>
      </c>
      <c r="J52" s="38">
        <f t="shared" si="31"/>
        <v>0</v>
      </c>
      <c r="K52" s="40">
        <f t="shared" si="32"/>
        <v>0</v>
      </c>
      <c r="L52" s="22">
        <f t="shared" si="33"/>
        <v>0</v>
      </c>
      <c r="M52" s="24">
        <f t="shared" si="34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9"/>
        <v>0</v>
      </c>
      <c r="AB52" s="156">
        <f>Poor!AB57</f>
        <v>0.25</v>
      </c>
      <c r="AC52" s="147">
        <f t="shared" si="40"/>
        <v>0</v>
      </c>
      <c r="AD52" s="156">
        <f>Poor!AD57</f>
        <v>0.25</v>
      </c>
      <c r="AE52" s="147">
        <f t="shared" si="41"/>
        <v>0</v>
      </c>
      <c r="AF52" s="122">
        <f t="shared" si="28"/>
        <v>0.25</v>
      </c>
      <c r="AG52" s="147">
        <f t="shared" si="35"/>
        <v>0</v>
      </c>
      <c r="AH52" s="123">
        <f t="shared" si="36"/>
        <v>1</v>
      </c>
      <c r="AI52" s="112">
        <f t="shared" si="36"/>
        <v>0</v>
      </c>
      <c r="AJ52" s="148">
        <f t="shared" si="37"/>
        <v>0</v>
      </c>
      <c r="AK52" s="147">
        <f t="shared" si="38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12000</v>
      </c>
      <c r="C53" s="104">
        <f>IF([1]Summ!$I1088="",0,[1]Summ!$I1088)</f>
        <v>0</v>
      </c>
      <c r="D53" s="38">
        <f t="shared" si="24"/>
        <v>12000</v>
      </c>
      <c r="E53" s="75">
        <f>Poor!E53</f>
        <v>1</v>
      </c>
      <c r="F53" s="75">
        <f>Poor!F53</f>
        <v>1</v>
      </c>
      <c r="G53" s="75">
        <f>Poor!G53</f>
        <v>1.57</v>
      </c>
      <c r="H53" s="24">
        <f t="shared" si="29"/>
        <v>1</v>
      </c>
      <c r="I53" s="39">
        <f t="shared" si="30"/>
        <v>12000</v>
      </c>
      <c r="J53" s="38">
        <f t="shared" si="31"/>
        <v>12000.000000000002</v>
      </c>
      <c r="K53" s="40">
        <f t="shared" si="32"/>
        <v>0.13974612786770699</v>
      </c>
      <c r="L53" s="22">
        <f t="shared" si="33"/>
        <v>0.13974612786770699</v>
      </c>
      <c r="M53" s="24">
        <f t="shared" si="34"/>
        <v>0.13974612786770702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4"/>
        <v>0</v>
      </c>
      <c r="E54" s="75">
        <f>Poor!E54</f>
        <v>1</v>
      </c>
      <c r="F54" s="75">
        <f>Poor!F54</f>
        <v>1</v>
      </c>
      <c r="G54" s="75">
        <f>Poor!G54</f>
        <v>1.57</v>
      </c>
      <c r="H54" s="24">
        <f t="shared" si="29"/>
        <v>1</v>
      </c>
      <c r="I54" s="39">
        <f t="shared" si="30"/>
        <v>0</v>
      </c>
      <c r="J54" s="38">
        <f t="shared" si="31"/>
        <v>0</v>
      </c>
      <c r="K54" s="40">
        <f t="shared" si="32"/>
        <v>0</v>
      </c>
      <c r="L54" s="22">
        <f t="shared" si="33"/>
        <v>0</v>
      </c>
      <c r="M54" s="24">
        <f t="shared" si="34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4"/>
        <v>0</v>
      </c>
      <c r="E55" s="75">
        <f>Poor!E55</f>
        <v>1</v>
      </c>
      <c r="F55" s="75">
        <f>Poor!F55</f>
        <v>1</v>
      </c>
      <c r="G55" s="75">
        <f>Poor!G55</f>
        <v>1.57</v>
      </c>
      <c r="H55" s="24">
        <f t="shared" si="29"/>
        <v>1</v>
      </c>
      <c r="I55" s="39">
        <f t="shared" si="30"/>
        <v>0</v>
      </c>
      <c r="J55" s="38">
        <f t="shared" si="31"/>
        <v>0</v>
      </c>
      <c r="K55" s="40">
        <f t="shared" si="32"/>
        <v>0</v>
      </c>
      <c r="L55" s="22">
        <f t="shared" si="33"/>
        <v>0</v>
      </c>
      <c r="M55" s="24">
        <f t="shared" si="3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4"/>
        <v>0</v>
      </c>
      <c r="E56" s="75">
        <f>Poor!E56</f>
        <v>1</v>
      </c>
      <c r="F56" s="75">
        <f>Poor!F56</f>
        <v>1</v>
      </c>
      <c r="G56" s="75">
        <f>Poor!G56</f>
        <v>1.57</v>
      </c>
      <c r="H56" s="24">
        <f t="shared" si="29"/>
        <v>1</v>
      </c>
      <c r="I56" s="39">
        <f t="shared" si="30"/>
        <v>0</v>
      </c>
      <c r="J56" s="38">
        <f t="shared" si="31"/>
        <v>0</v>
      </c>
      <c r="K56" s="40">
        <f t="shared" si="32"/>
        <v>0</v>
      </c>
      <c r="L56" s="22">
        <f t="shared" si="33"/>
        <v>0</v>
      </c>
      <c r="M56" s="24">
        <f t="shared" si="3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4"/>
        <v>0</v>
      </c>
      <c r="E57" s="75">
        <f>Poor!E57</f>
        <v>1</v>
      </c>
      <c r="F57" s="75">
        <f>Poor!F57</f>
        <v>1</v>
      </c>
      <c r="G57" s="75">
        <f>Poor!G57</f>
        <v>1.57</v>
      </c>
      <c r="H57" s="24">
        <f t="shared" si="29"/>
        <v>1</v>
      </c>
      <c r="I57" s="39">
        <f t="shared" si="30"/>
        <v>0</v>
      </c>
      <c r="J57" s="38">
        <f t="shared" si="31"/>
        <v>0</v>
      </c>
      <c r="K57" s="40">
        <f t="shared" si="32"/>
        <v>0</v>
      </c>
      <c r="L57" s="22">
        <f t="shared" si="33"/>
        <v>0</v>
      </c>
      <c r="M57" s="24">
        <f t="shared" si="3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4"/>
        <v>0</v>
      </c>
      <c r="E58" s="75">
        <f>Poor!E58</f>
        <v>1</v>
      </c>
      <c r="F58" s="75">
        <f>Poor!F58</f>
        <v>1</v>
      </c>
      <c r="G58" s="75">
        <f>Poor!G58</f>
        <v>1.57</v>
      </c>
      <c r="H58" s="24">
        <f t="shared" si="29"/>
        <v>1</v>
      </c>
      <c r="I58" s="39">
        <f t="shared" si="30"/>
        <v>0</v>
      </c>
      <c r="J58" s="38">
        <f t="shared" si="31"/>
        <v>0</v>
      </c>
      <c r="K58" s="40">
        <f t="shared" si="32"/>
        <v>0</v>
      </c>
      <c r="L58" s="22">
        <f t="shared" si="33"/>
        <v>0</v>
      </c>
      <c r="M58" s="24">
        <f t="shared" si="34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9"/>
        <v>0</v>
      </c>
      <c r="AB58" s="156">
        <f>Poor!AB58</f>
        <v>0.25</v>
      </c>
      <c r="AC58" s="147">
        <f t="shared" si="40"/>
        <v>0</v>
      </c>
      <c r="AD58" s="156">
        <f>Poor!AD58</f>
        <v>0.25</v>
      </c>
      <c r="AE58" s="147">
        <f t="shared" si="41"/>
        <v>0</v>
      </c>
      <c r="AF58" s="122">
        <f t="shared" si="28"/>
        <v>0.25</v>
      </c>
      <c r="AG58" s="147">
        <f t="shared" si="35"/>
        <v>0</v>
      </c>
      <c r="AH58" s="123">
        <f t="shared" si="36"/>
        <v>1</v>
      </c>
      <c r="AI58" s="112">
        <f t="shared" si="36"/>
        <v>0</v>
      </c>
      <c r="AJ58" s="148">
        <f t="shared" si="37"/>
        <v>0</v>
      </c>
      <c r="AK58" s="147">
        <f t="shared" si="38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4"/>
        <v>0</v>
      </c>
      <c r="E59" s="75">
        <f>Poor!E59</f>
        <v>1</v>
      </c>
      <c r="F59" s="75">
        <f>Poor!F59</f>
        <v>1</v>
      </c>
      <c r="G59" s="75">
        <f>Poor!G59</f>
        <v>1.57</v>
      </c>
      <c r="H59" s="24">
        <f t="shared" si="29"/>
        <v>1</v>
      </c>
      <c r="I59" s="39">
        <f t="shared" si="30"/>
        <v>0</v>
      </c>
      <c r="J59" s="38">
        <f t="shared" si="31"/>
        <v>0</v>
      </c>
      <c r="K59" s="40">
        <f t="shared" si="32"/>
        <v>0</v>
      </c>
      <c r="L59" s="22">
        <f t="shared" si="33"/>
        <v>0</v>
      </c>
      <c r="M59" s="24">
        <f t="shared" si="34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9"/>
        <v>0</v>
      </c>
      <c r="AB59" s="156">
        <f>Poor!AB59</f>
        <v>0.25</v>
      </c>
      <c r="AC59" s="147">
        <f t="shared" si="40"/>
        <v>0</v>
      </c>
      <c r="AD59" s="156">
        <f>Poor!AD59</f>
        <v>0.25</v>
      </c>
      <c r="AE59" s="147">
        <f t="shared" si="41"/>
        <v>0</v>
      </c>
      <c r="AF59" s="122">
        <f t="shared" si="28"/>
        <v>0.25</v>
      </c>
      <c r="AG59" s="147">
        <f t="shared" si="35"/>
        <v>0</v>
      </c>
      <c r="AH59" s="123">
        <f t="shared" ref="AH59:AI64" si="42">SUM(Z59,AB59,AD59,AF59)</f>
        <v>1</v>
      </c>
      <c r="AI59" s="112">
        <f t="shared" si="42"/>
        <v>0</v>
      </c>
      <c r="AJ59" s="148">
        <f t="shared" si="37"/>
        <v>0</v>
      </c>
      <c r="AK59" s="147">
        <f t="shared" si="38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4"/>
        <v>0</v>
      </c>
      <c r="E60" s="75">
        <f>Poor!E60</f>
        <v>1</v>
      </c>
      <c r="F60" s="75">
        <f>Poor!F60</f>
        <v>1</v>
      </c>
      <c r="G60" s="75">
        <f>Poor!G60</f>
        <v>1.57</v>
      </c>
      <c r="H60" s="24">
        <f t="shared" si="29"/>
        <v>1</v>
      </c>
      <c r="I60" s="39">
        <f t="shared" si="30"/>
        <v>0</v>
      </c>
      <c r="J60" s="38">
        <f t="shared" si="31"/>
        <v>0</v>
      </c>
      <c r="K60" s="40">
        <f t="shared" si="32"/>
        <v>0</v>
      </c>
      <c r="L60" s="22">
        <f t="shared" si="33"/>
        <v>0</v>
      </c>
      <c r="M60" s="24">
        <f t="shared" si="34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9"/>
        <v>0</v>
      </c>
      <c r="AB60" s="156">
        <f>Poor!AB60</f>
        <v>0.25</v>
      </c>
      <c r="AC60" s="147">
        <f t="shared" si="40"/>
        <v>0</v>
      </c>
      <c r="AD60" s="156">
        <f>Poor!AD60</f>
        <v>0.25</v>
      </c>
      <c r="AE60" s="147">
        <f t="shared" si="41"/>
        <v>0</v>
      </c>
      <c r="AF60" s="122">
        <f t="shared" si="28"/>
        <v>0.25</v>
      </c>
      <c r="AG60" s="147">
        <f t="shared" si="35"/>
        <v>0</v>
      </c>
      <c r="AH60" s="123">
        <f t="shared" si="42"/>
        <v>1</v>
      </c>
      <c r="AI60" s="112">
        <f t="shared" si="42"/>
        <v>0</v>
      </c>
      <c r="AJ60" s="148">
        <f t="shared" si="37"/>
        <v>0</v>
      </c>
      <c r="AK60" s="147">
        <f t="shared" si="38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4"/>
        <v>0</v>
      </c>
      <c r="E61" s="75">
        <f>Poor!E61</f>
        <v>1</v>
      </c>
      <c r="F61" s="75">
        <f>Poor!F61</f>
        <v>1</v>
      </c>
      <c r="G61" s="75">
        <f>Poor!G61</f>
        <v>1.57</v>
      </c>
      <c r="H61" s="24">
        <f t="shared" si="29"/>
        <v>1</v>
      </c>
      <c r="I61" s="39">
        <f t="shared" si="30"/>
        <v>0</v>
      </c>
      <c r="J61" s="38">
        <f t="shared" si="31"/>
        <v>0</v>
      </c>
      <c r="K61" s="40">
        <f t="shared" si="32"/>
        <v>0</v>
      </c>
      <c r="L61" s="22">
        <f t="shared" si="33"/>
        <v>0</v>
      </c>
      <c r="M61" s="24">
        <f t="shared" si="34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9"/>
        <v>0</v>
      </c>
      <c r="AB61" s="156">
        <f>Poor!AB61</f>
        <v>0.25</v>
      </c>
      <c r="AC61" s="147">
        <f t="shared" si="40"/>
        <v>0</v>
      </c>
      <c r="AD61" s="156">
        <f>Poor!AD61</f>
        <v>0.25</v>
      </c>
      <c r="AE61" s="147">
        <f t="shared" si="41"/>
        <v>0</v>
      </c>
      <c r="AF61" s="122">
        <f t="shared" si="28"/>
        <v>0.25</v>
      </c>
      <c r="AG61" s="147">
        <f t="shared" si="35"/>
        <v>0</v>
      </c>
      <c r="AH61" s="123">
        <f t="shared" si="42"/>
        <v>1</v>
      </c>
      <c r="AI61" s="112">
        <f t="shared" si="42"/>
        <v>0</v>
      </c>
      <c r="AJ61" s="148">
        <f t="shared" si="37"/>
        <v>0</v>
      </c>
      <c r="AK61" s="147">
        <f t="shared" si="38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4"/>
        <v>0</v>
      </c>
      <c r="E62" s="75">
        <f>Poor!E62</f>
        <v>1</v>
      </c>
      <c r="F62" s="75">
        <f>Poor!F62</f>
        <v>1</v>
      </c>
      <c r="G62" s="75">
        <f>Poor!G62</f>
        <v>1.57</v>
      </c>
      <c r="H62" s="24">
        <f t="shared" si="29"/>
        <v>1</v>
      </c>
      <c r="I62" s="39">
        <f t="shared" si="30"/>
        <v>0</v>
      </c>
      <c r="J62" s="38">
        <f t="shared" si="31"/>
        <v>0</v>
      </c>
      <c r="K62" s="40">
        <f t="shared" si="32"/>
        <v>0</v>
      </c>
      <c r="L62" s="22">
        <f t="shared" si="33"/>
        <v>0</v>
      </c>
      <c r="M62" s="24">
        <f t="shared" si="34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9"/>
        <v>0</v>
      </c>
      <c r="AB62" s="156">
        <f>Poor!AB62</f>
        <v>0.25</v>
      </c>
      <c r="AC62" s="147">
        <f t="shared" si="40"/>
        <v>0</v>
      </c>
      <c r="AD62" s="156">
        <f>Poor!AD62</f>
        <v>0.25</v>
      </c>
      <c r="AE62" s="147">
        <f t="shared" si="41"/>
        <v>0</v>
      </c>
      <c r="AF62" s="122">
        <f t="shared" si="28"/>
        <v>0.25</v>
      </c>
      <c r="AG62" s="147">
        <f t="shared" si="35"/>
        <v>0</v>
      </c>
      <c r="AH62" s="123">
        <f t="shared" si="42"/>
        <v>1</v>
      </c>
      <c r="AI62" s="112">
        <f t="shared" si="42"/>
        <v>0</v>
      </c>
      <c r="AJ62" s="148">
        <f t="shared" si="37"/>
        <v>0</v>
      </c>
      <c r="AK62" s="147">
        <f t="shared" si="38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4"/>
        <v>0</v>
      </c>
      <c r="E63" s="75">
        <f>Poor!E63</f>
        <v>1</v>
      </c>
      <c r="F63" s="75">
        <f>Poor!F63</f>
        <v>1</v>
      </c>
      <c r="G63" s="75">
        <f>Poor!G63</f>
        <v>1.57</v>
      </c>
      <c r="H63" s="24">
        <f t="shared" si="29"/>
        <v>1</v>
      </c>
      <c r="I63" s="39">
        <f t="shared" si="30"/>
        <v>0</v>
      </c>
      <c r="J63" s="38">
        <f t="shared" si="31"/>
        <v>0</v>
      </c>
      <c r="K63" s="40">
        <f t="shared" si="32"/>
        <v>0</v>
      </c>
      <c r="L63" s="22">
        <f t="shared" si="33"/>
        <v>0</v>
      </c>
      <c r="M63" s="24">
        <f t="shared" si="34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9"/>
        <v>0</v>
      </c>
      <c r="AB63" s="156">
        <f>Poor!AB63</f>
        <v>0.25</v>
      </c>
      <c r="AC63" s="147">
        <f t="shared" si="40"/>
        <v>0</v>
      </c>
      <c r="AD63" s="156">
        <f>Poor!AD63</f>
        <v>0.25</v>
      </c>
      <c r="AE63" s="147">
        <f t="shared" si="41"/>
        <v>0</v>
      </c>
      <c r="AF63" s="122">
        <f t="shared" si="28"/>
        <v>0.25</v>
      </c>
      <c r="AG63" s="147">
        <f t="shared" si="35"/>
        <v>0</v>
      </c>
      <c r="AH63" s="123">
        <f t="shared" si="42"/>
        <v>1</v>
      </c>
      <c r="AI63" s="112">
        <f t="shared" si="42"/>
        <v>0</v>
      </c>
      <c r="AJ63" s="148">
        <f t="shared" si="37"/>
        <v>0</v>
      </c>
      <c r="AK63" s="147">
        <f t="shared" si="38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4"/>
        <v>0</v>
      </c>
      <c r="E64" s="75">
        <f>Poor!E64</f>
        <v>1</v>
      </c>
      <c r="F64" s="75">
        <f>Poor!F64</f>
        <v>1</v>
      </c>
      <c r="G64" s="75">
        <f>Poor!G64</f>
        <v>1.57</v>
      </c>
      <c r="H64" s="24">
        <f t="shared" si="29"/>
        <v>1</v>
      </c>
      <c r="I64" s="39">
        <f t="shared" si="30"/>
        <v>0</v>
      </c>
      <c r="J64" s="38">
        <f t="shared" si="31"/>
        <v>0</v>
      </c>
      <c r="K64" s="40">
        <f t="shared" si="32"/>
        <v>0</v>
      </c>
      <c r="L64" s="22">
        <f t="shared" si="33"/>
        <v>0</v>
      </c>
      <c r="M64" s="24">
        <f t="shared" si="34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9"/>
        <v>0</v>
      </c>
      <c r="AB64" s="156">
        <f>Poor!AB64</f>
        <v>0.25</v>
      </c>
      <c r="AC64" s="149">
        <f t="shared" si="40"/>
        <v>0</v>
      </c>
      <c r="AD64" s="156">
        <f>Poor!AD64</f>
        <v>0.25</v>
      </c>
      <c r="AE64" s="149">
        <f t="shared" si="41"/>
        <v>0</v>
      </c>
      <c r="AF64" s="150">
        <f t="shared" si="28"/>
        <v>0.25</v>
      </c>
      <c r="AG64" s="149">
        <f t="shared" si="35"/>
        <v>0</v>
      </c>
      <c r="AH64" s="123">
        <f t="shared" si="42"/>
        <v>1</v>
      </c>
      <c r="AI64" s="112">
        <f t="shared" si="42"/>
        <v>0</v>
      </c>
      <c r="AJ64" s="151">
        <f t="shared" si="37"/>
        <v>0</v>
      </c>
      <c r="AK64" s="149">
        <f t="shared" si="38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84970</v>
      </c>
      <c r="J65" s="39">
        <f>SUM(J37:J64)</f>
        <v>85908.976171514179</v>
      </c>
      <c r="K65" s="40">
        <f>SUM(K37:K64)</f>
        <v>1</v>
      </c>
      <c r="L65" s="22">
        <f>SUM(L37:L64)</f>
        <v>1</v>
      </c>
      <c r="M65" s="24">
        <f>SUM(M37:M64)</f>
        <v>1.0004538974206847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13142.123644738087</v>
      </c>
      <c r="AB65" s="137"/>
      <c r="AC65" s="153">
        <f>SUM(AC37:AC64)</f>
        <v>8784.5099268093945</v>
      </c>
      <c r="AD65" s="137"/>
      <c r="AE65" s="153">
        <f>SUM(AE37:AE64)</f>
        <v>15982.066785773739</v>
      </c>
      <c r="AF65" s="137"/>
      <c r="AG65" s="153">
        <f>SUM(AG37:AG64)</f>
        <v>36000.275814192966</v>
      </c>
      <c r="AH65" s="137"/>
      <c r="AI65" s="153">
        <f>SUM(AI37:AI64)</f>
        <v>73908.976171514179</v>
      </c>
      <c r="AJ65" s="153">
        <f>SUM(AJ37:AJ64)</f>
        <v>21926.633571547478</v>
      </c>
      <c r="AK65" s="153">
        <f>SUM(AK37:AK64)</f>
        <v>51982.342599966702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13068.858465770902</v>
      </c>
      <c r="J70" s="51">
        <f t="shared" ref="J70:J77" si="43">J124*I$83</f>
        <v>13068.858465770902</v>
      </c>
      <c r="K70" s="40">
        <f>B70/B$76</f>
        <v>0.15219353052021545</v>
      </c>
      <c r="L70" s="22">
        <f t="shared" ref="L70:L75" si="44">(L124*G$37*F$9/F$7)/B$130</f>
        <v>0.15219353052021545</v>
      </c>
      <c r="M70" s="24">
        <f>J70/B$76</f>
        <v>0.15219353052021545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3267.2146164427254</v>
      </c>
      <c r="AB70" s="156">
        <f>Poor!AB70</f>
        <v>0.25</v>
      </c>
      <c r="AC70" s="147">
        <f>$J70*AB70</f>
        <v>3267.2146164427254</v>
      </c>
      <c r="AD70" s="156">
        <f>Poor!AD70</f>
        <v>0.25</v>
      </c>
      <c r="AE70" s="147">
        <f>$J70*AD70</f>
        <v>3267.2146164427254</v>
      </c>
      <c r="AF70" s="156">
        <f>Poor!AF70</f>
        <v>0.25</v>
      </c>
      <c r="AG70" s="147">
        <f>$J70*AF70</f>
        <v>3267.2146164427254</v>
      </c>
      <c r="AH70" s="155">
        <f>SUM(Z70,AB70,AD70,AF70)</f>
        <v>1</v>
      </c>
      <c r="AI70" s="147">
        <f>SUM(AA70,AC70,AE70,AG70)</f>
        <v>13068.858465770902</v>
      </c>
      <c r="AJ70" s="148">
        <f>(AA70+AC70)</f>
        <v>6534.4292328854508</v>
      </c>
      <c r="AK70" s="147">
        <f>(AE70+AG70)</f>
        <v>6534.4292328854508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5">(E71*F71)</f>
        <v>1</v>
      </c>
      <c r="I71" s="39">
        <f>I125*I$83</f>
        <v>13631.333333333334</v>
      </c>
      <c r="J71" s="51">
        <f t="shared" si="43"/>
        <v>13631.333333333334</v>
      </c>
      <c r="K71" s="40">
        <f t="shared" ref="K71:K72" si="46">B71/B$76</f>
        <v>0.15874383758394472</v>
      </c>
      <c r="L71" s="22">
        <f t="shared" si="44"/>
        <v>0.15874383758394472</v>
      </c>
      <c r="M71" s="24">
        <f t="shared" ref="M71:M72" si="47">J71/B$76</f>
        <v>0.15874383758394472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5"/>
        <v>1</v>
      </c>
      <c r="I72" s="39">
        <f>I126*I$83</f>
        <v>0</v>
      </c>
      <c r="J72" s="51">
        <f t="shared" si="43"/>
        <v>24276.000000000004</v>
      </c>
      <c r="K72" s="40">
        <f t="shared" si="46"/>
        <v>0.28270641667637125</v>
      </c>
      <c r="L72" s="22">
        <f t="shared" si="44"/>
        <v>0.28270641667637125</v>
      </c>
      <c r="M72" s="24">
        <f t="shared" si="47"/>
        <v>0.28270641667637131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3"/>
        <v>21400.000000000004</v>
      </c>
      <c r="K73" s="40">
        <f>B73/B$76</f>
        <v>0.24921392803074416</v>
      </c>
      <c r="L73" s="22">
        <f t="shared" si="44"/>
        <v>0.24921392803074413</v>
      </c>
      <c r="M73" s="24">
        <f>J73/B$76</f>
        <v>0.24921392803074419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1926</v>
      </c>
      <c r="AB73" s="156">
        <f>Poor!AB73</f>
        <v>0.09</v>
      </c>
      <c r="AC73" s="147">
        <f>$H$73*$B$73*AB73</f>
        <v>1926</v>
      </c>
      <c r="AD73" s="156">
        <f>Poor!AD73</f>
        <v>0.23</v>
      </c>
      <c r="AE73" s="147">
        <f>$H$73*$B$73*AD73</f>
        <v>4922</v>
      </c>
      <c r="AF73" s="156">
        <f>Poor!AF73</f>
        <v>0.59</v>
      </c>
      <c r="AG73" s="147">
        <f>$H$73*$B$73*AF73</f>
        <v>12626</v>
      </c>
      <c r="AH73" s="155">
        <f>SUM(Z73,AB73,AD73,AF73)</f>
        <v>1</v>
      </c>
      <c r="AI73" s="147">
        <f>SUM(AA73,AC73,AE73,AG73)</f>
        <v>21400</v>
      </c>
      <c r="AJ73" s="148">
        <f>(AA73+AC73)</f>
        <v>3852</v>
      </c>
      <c r="AK73" s="147">
        <f>(AE73+AG73)</f>
        <v>17548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2180.4972375690604</v>
      </c>
      <c r="C74" s="39"/>
      <c r="D74" s="38"/>
      <c r="E74" s="32"/>
      <c r="F74" s="32"/>
      <c r="G74" s="32"/>
      <c r="H74" s="31"/>
      <c r="I74" s="39">
        <f>I128*I$83</f>
        <v>71901.141534229115</v>
      </c>
      <c r="J74" s="51">
        <f t="shared" si="43"/>
        <v>3884.8357798346437</v>
      </c>
      <c r="K74" s="40">
        <f>B74/B$76</f>
        <v>2.5393003814708985E-2</v>
      </c>
      <c r="L74" s="22">
        <f t="shared" si="44"/>
        <v>2.5393003814708978E-2</v>
      </c>
      <c r="M74" s="24">
        <f>J74/B$76</f>
        <v>4.5240896469484614E-2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50.059941465680446</v>
      </c>
      <c r="AD74" s="156"/>
      <c r="AE74" s="147">
        <f>AE30*$I$84/4</f>
        <v>620.67129273930641</v>
      </c>
      <c r="AF74" s="156"/>
      <c r="AG74" s="147">
        <f>AG30*$I$84/4</f>
        <v>-527.00098125646866</v>
      </c>
      <c r="AH74" s="155"/>
      <c r="AI74" s="147">
        <f>SUM(AA74,AC74,AE74,AG74)</f>
        <v>143.73025294851823</v>
      </c>
      <c r="AJ74" s="148">
        <f>(AA74+AC74)</f>
        <v>50.059941465680446</v>
      </c>
      <c r="AK74" s="147">
        <f>(AE74+AG74)</f>
        <v>93.670311482837747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11313.310963326705</v>
      </c>
      <c r="C75" s="39"/>
      <c r="D75" s="38"/>
      <c r="E75" s="32"/>
      <c r="F75" s="32"/>
      <c r="G75" s="32"/>
      <c r="H75" s="31"/>
      <c r="I75" s="47"/>
      <c r="J75" s="51">
        <f t="shared" si="43"/>
        <v>9647.9485925752942</v>
      </c>
      <c r="K75" s="40">
        <f>B75/B$76</f>
        <v>0.13174928337401542</v>
      </c>
      <c r="L75" s="22">
        <f t="shared" si="44"/>
        <v>0.13174928337401526</v>
      </c>
      <c r="M75" s="24">
        <f>J75/B$76</f>
        <v>0.11235528813992424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33282.249527658743</v>
      </c>
      <c r="AB75" s="158"/>
      <c r="AC75" s="149">
        <f>AA75+AC65-SUM(AC70,AC74)</f>
        <v>38749.484896559727</v>
      </c>
      <c r="AD75" s="158"/>
      <c r="AE75" s="149">
        <f>AC75+AE65-SUM(AE70,AE74)</f>
        <v>50843.665773151428</v>
      </c>
      <c r="AF75" s="158"/>
      <c r="AG75" s="149">
        <f>IF(SUM(AG6:AG29)+((AG65-AG70-$J$75)*4/I$83)&lt;1,0,AG65-AG70-$J$75-(1-SUM(AG6:AG29))*I$83/4)</f>
        <v>23407.340499363378</v>
      </c>
      <c r="AH75" s="134"/>
      <c r="AI75" s="149">
        <f>AI76-SUM(AI70,AI74)</f>
        <v>60696.387452794777</v>
      </c>
      <c r="AJ75" s="151">
        <f>AJ76-SUM(AJ70,AJ74)</f>
        <v>15342.144397196349</v>
      </c>
      <c r="AK75" s="149">
        <f>AJ75+AK76-SUM(AK70,AK74)</f>
        <v>60696.387452794763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84970.000000000015</v>
      </c>
      <c r="J76" s="51">
        <f t="shared" si="43"/>
        <v>85908.976171514179</v>
      </c>
      <c r="K76" s="40">
        <f>SUM(K70:K75)</f>
        <v>1</v>
      </c>
      <c r="L76" s="22">
        <f>SUM(L70:L75)</f>
        <v>0.99999999999999978</v>
      </c>
      <c r="M76" s="24">
        <f>SUM(M70:M75)</f>
        <v>1.0004538974206845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13142.123644738087</v>
      </c>
      <c r="AB76" s="137"/>
      <c r="AC76" s="153">
        <f>AC65</f>
        <v>8784.5099268093945</v>
      </c>
      <c r="AD76" s="137"/>
      <c r="AE76" s="153">
        <f>AE65</f>
        <v>15982.066785773739</v>
      </c>
      <c r="AF76" s="137"/>
      <c r="AG76" s="153">
        <f>AG65</f>
        <v>36000.275814192966</v>
      </c>
      <c r="AH76" s="137"/>
      <c r="AI76" s="153">
        <f>SUM(AA76,AC76,AE76,AG76)</f>
        <v>73908.976171514194</v>
      </c>
      <c r="AJ76" s="154">
        <f>SUM(AA76,AC76)</f>
        <v>21926.633571547482</v>
      </c>
      <c r="AK76" s="154">
        <f>SUM(AE76,AG76)</f>
        <v>51982.342599966709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13631.333333333334</v>
      </c>
      <c r="J77" s="100">
        <f t="shared" si="43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23407.340499363378</v>
      </c>
      <c r="AB78" s="112"/>
      <c r="AC78" s="112">
        <f>IF(AA75&lt;0,0,AA75)</f>
        <v>33282.249527658743</v>
      </c>
      <c r="AD78" s="112"/>
      <c r="AE78" s="112">
        <f>AC75</f>
        <v>38749.484896559727</v>
      </c>
      <c r="AF78" s="112"/>
      <c r="AG78" s="112">
        <f>AE75</f>
        <v>50843.665773151428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33282.249527658743</v>
      </c>
      <c r="AB79" s="112"/>
      <c r="AC79" s="112">
        <f>AA79-AA74+AC65-AC70</f>
        <v>38799.544838025409</v>
      </c>
      <c r="AD79" s="112"/>
      <c r="AE79" s="112">
        <f>AC79-AC74+AE65-AE70</f>
        <v>51464.337065890737</v>
      </c>
      <c r="AF79" s="112"/>
      <c r="AG79" s="112">
        <f>AE79-AE74+AG65-AG70</f>
        <v>83576.726970901669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7417.4187013433957</v>
      </c>
      <c r="C83" s="39"/>
      <c r="D83" s="38"/>
      <c r="E83" s="32"/>
      <c r="F83" s="32"/>
      <c r="G83" s="32"/>
      <c r="H83" s="24">
        <f>G$37*F$9/F$7</f>
        <v>1.57</v>
      </c>
      <c r="I83" s="39">
        <f xml:space="preserve"> B83*H83</f>
        <v>11645.347361109132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4761.4666491195057</v>
      </c>
      <c r="AB83" s="112"/>
      <c r="AC83" s="165">
        <f>$I$84*AB82/4</f>
        <v>4761.4666491195057</v>
      </c>
      <c r="AD83" s="112"/>
      <c r="AE83" s="165">
        <f>$I$84*AD82/4</f>
        <v>4761.4666491195057</v>
      </c>
      <c r="AF83" s="112"/>
      <c r="AG83" s="165">
        <f>$I$84*AF82/4</f>
        <v>4761.4666491195057</v>
      </c>
      <c r="AH83" s="165">
        <f>SUM(AA83,AC83,AE83,AG83)</f>
        <v>19045.866596478023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16875.870013992</v>
      </c>
      <c r="C84" s="46"/>
      <c r="D84" s="239"/>
      <c r="E84" s="64"/>
      <c r="F84" s="64"/>
      <c r="G84" s="64"/>
      <c r="H84" s="240">
        <f>IF(B84=0,0,I84/B84)</f>
        <v>1.128585760656301</v>
      </c>
      <c r="I84" s="238">
        <f>(B70*H70)+((1-(D29*H29))*I83)</f>
        <v>19045.866596478023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8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8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9">(B37/$B$83)</f>
        <v>2.1570846468599894</v>
      </c>
      <c r="C91" s="75">
        <f t="shared" si="49"/>
        <v>0</v>
      </c>
      <c r="D91" s="24">
        <f t="shared" ref="D91" si="50">(B91+C91)</f>
        <v>2.1570846468599894</v>
      </c>
      <c r="H91" s="24">
        <f>(E37*F37/G37*F$7/F$9)</f>
        <v>0.63694267515923564</v>
      </c>
      <c r="I91" s="22">
        <f t="shared" ref="I91" si="51">(D91*H91)</f>
        <v>1.3739392655159168</v>
      </c>
      <c r="J91" s="24">
        <f>IF(I$32&lt;=1+I$131,I91,L91+J$33*(I91-L91))</f>
        <v>1.3739392655159168</v>
      </c>
      <c r="K91" s="22">
        <f t="shared" ref="K91" si="52">(B91)</f>
        <v>2.1570846468599894</v>
      </c>
      <c r="L91" s="22">
        <f t="shared" ref="L91" si="53">(K91*H91)</f>
        <v>1.3739392655159168</v>
      </c>
      <c r="M91" s="231">
        <f t="shared" si="48"/>
        <v>1.3739392655159168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4">IF(A38="","",A38)</f>
        <v>Goat sales - local: no. sold</v>
      </c>
      <c r="B92" s="75">
        <f t="shared" si="49"/>
        <v>0.80890674257249606</v>
      </c>
      <c r="C92" s="75">
        <f t="shared" si="49"/>
        <v>0.53927116171499734</v>
      </c>
      <c r="D92" s="24">
        <f t="shared" ref="D92:D118" si="55">(B92+C92)</f>
        <v>1.3481779042874935</v>
      </c>
      <c r="H92" s="24">
        <f t="shared" ref="H92:H118" si="56">(E38*F38/G38*F$7/F$9)</f>
        <v>0.63694267515923564</v>
      </c>
      <c r="I92" s="22">
        <f t="shared" ref="I92:I118" si="57">(D92*H92)</f>
        <v>0.85871204094744802</v>
      </c>
      <c r="J92" s="24">
        <f t="shared" ref="J92:J118" si="58">IF(I$32&lt;=1+I$131,I92,L92+J$33*(I92-L92))</f>
        <v>0.50035197666212938</v>
      </c>
      <c r="K92" s="22">
        <f t="shared" ref="K92:K118" si="59">(B92)</f>
        <v>0.80890674257249606</v>
      </c>
      <c r="L92" s="22">
        <f t="shared" ref="L92:L118" si="60">(K92*H92)</f>
        <v>0.51522722456846881</v>
      </c>
      <c r="M92" s="231">
        <f t="shared" ref="M92:M118" si="61">(J92)</f>
        <v>0.50035197666212938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4"/>
        <v>Sheep sales - local: no. sold</v>
      </c>
      <c r="B93" s="75">
        <f t="shared" si="49"/>
        <v>0.21570846468599894</v>
      </c>
      <c r="C93" s="75">
        <f t="shared" si="49"/>
        <v>0</v>
      </c>
      <c r="D93" s="24">
        <f t="shared" si="55"/>
        <v>0.21570846468599894</v>
      </c>
      <c r="H93" s="24">
        <f t="shared" si="56"/>
        <v>0.63694267515923564</v>
      </c>
      <c r="I93" s="22">
        <f t="shared" si="57"/>
        <v>0.13739392655159169</v>
      </c>
      <c r="J93" s="24">
        <f t="shared" si="58"/>
        <v>0.13739392655159169</v>
      </c>
      <c r="K93" s="22">
        <f t="shared" si="59"/>
        <v>0.21570846468599894</v>
      </c>
      <c r="L93" s="22">
        <f t="shared" si="60"/>
        <v>0.13739392655159169</v>
      </c>
      <c r="M93" s="231">
        <f t="shared" si="61"/>
        <v>0.13739392655159169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4"/>
        <v>Chicken sales: no. sold</v>
      </c>
      <c r="B94" s="75">
        <f t="shared" si="49"/>
        <v>0.17526312755737414</v>
      </c>
      <c r="C94" s="75">
        <f t="shared" si="49"/>
        <v>0</v>
      </c>
      <c r="D94" s="24">
        <f t="shared" si="55"/>
        <v>0.17526312755737414</v>
      </c>
      <c r="H94" s="24">
        <f t="shared" si="56"/>
        <v>0.63694267515923564</v>
      </c>
      <c r="I94" s="22">
        <f t="shared" si="57"/>
        <v>0.11163256532316823</v>
      </c>
      <c r="J94" s="24">
        <f t="shared" si="58"/>
        <v>0.11163256532316823</v>
      </c>
      <c r="K94" s="22">
        <f t="shared" si="59"/>
        <v>0.17526312755737414</v>
      </c>
      <c r="L94" s="22">
        <f t="shared" si="60"/>
        <v>0.11163256532316823</v>
      </c>
      <c r="M94" s="231">
        <f t="shared" si="61"/>
        <v>0.11163256532316823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4"/>
        <v>Maize: kg produced</v>
      </c>
      <c r="B95" s="75">
        <f t="shared" si="49"/>
        <v>0.32356269702899842</v>
      </c>
      <c r="C95" s="75">
        <f t="shared" si="49"/>
        <v>-0.32356269702899842</v>
      </c>
      <c r="D95" s="24">
        <f t="shared" si="55"/>
        <v>0</v>
      </c>
      <c r="H95" s="24">
        <f t="shared" si="56"/>
        <v>0.63694267515923564</v>
      </c>
      <c r="I95" s="22">
        <f t="shared" si="57"/>
        <v>0</v>
      </c>
      <c r="J95" s="24">
        <f t="shared" si="58"/>
        <v>0.2150160385711912</v>
      </c>
      <c r="K95" s="22">
        <f t="shared" si="59"/>
        <v>0.32356269702899842</v>
      </c>
      <c r="L95" s="22">
        <f t="shared" si="60"/>
        <v>0.20609088982738752</v>
      </c>
      <c r="M95" s="231">
        <f t="shared" si="61"/>
        <v>0.2150160385711912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4"/>
        <v>Beans: kg produced</v>
      </c>
      <c r="B96" s="75">
        <f t="shared" si="49"/>
        <v>2.3256068848959259</v>
      </c>
      <c r="C96" s="75">
        <f t="shared" si="49"/>
        <v>0</v>
      </c>
      <c r="D96" s="24">
        <f t="shared" si="55"/>
        <v>2.3256068848959259</v>
      </c>
      <c r="H96" s="24">
        <f t="shared" si="56"/>
        <v>0.63694267515923564</v>
      </c>
      <c r="I96" s="22">
        <f t="shared" si="57"/>
        <v>1.4812782706343477</v>
      </c>
      <c r="J96" s="24">
        <f t="shared" si="58"/>
        <v>1.4812782706343477</v>
      </c>
      <c r="K96" s="22">
        <f t="shared" si="59"/>
        <v>2.3256068848959259</v>
      </c>
      <c r="L96" s="22">
        <f t="shared" si="60"/>
        <v>1.4812782706343477</v>
      </c>
      <c r="M96" s="231">
        <f t="shared" si="61"/>
        <v>1.4812782706343477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4"/>
        <v>potatoes: kg produced</v>
      </c>
      <c r="B97" s="75">
        <f t="shared" si="49"/>
        <v>0.33704447607187332</v>
      </c>
      <c r="C97" s="75">
        <f t="shared" si="49"/>
        <v>-0.33704447607187332</v>
      </c>
      <c r="D97" s="24">
        <f t="shared" si="55"/>
        <v>0</v>
      </c>
      <c r="H97" s="24">
        <f t="shared" si="56"/>
        <v>0.63694267515923564</v>
      </c>
      <c r="I97" s="22">
        <f t="shared" si="57"/>
        <v>0</v>
      </c>
      <c r="J97" s="24">
        <f t="shared" si="58"/>
        <v>0.22397504017832412</v>
      </c>
      <c r="K97" s="22">
        <f t="shared" si="59"/>
        <v>0.33704447607187332</v>
      </c>
      <c r="L97" s="22">
        <f t="shared" si="60"/>
        <v>0.21467801023686198</v>
      </c>
      <c r="M97" s="231">
        <f t="shared" si="61"/>
        <v>0.22397504017832412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4"/>
        <v>WILD FOODS -- see worksheet Data 3</v>
      </c>
      <c r="B98" s="75">
        <f t="shared" si="49"/>
        <v>0</v>
      </c>
      <c r="C98" s="75">
        <f t="shared" si="49"/>
        <v>0</v>
      </c>
      <c r="D98" s="24">
        <f t="shared" si="55"/>
        <v>0</v>
      </c>
      <c r="H98" s="24">
        <f t="shared" si="56"/>
        <v>0.63694267515923564</v>
      </c>
      <c r="I98" s="22">
        <f t="shared" si="57"/>
        <v>0</v>
      </c>
      <c r="J98" s="24">
        <f t="shared" si="58"/>
        <v>0</v>
      </c>
      <c r="K98" s="22">
        <f t="shared" si="59"/>
        <v>0</v>
      </c>
      <c r="L98" s="22">
        <f t="shared" si="60"/>
        <v>0</v>
      </c>
      <c r="M98" s="231">
        <f t="shared" si="61"/>
        <v>0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4"/>
        <v>Agricultural cash income -- see Data2</v>
      </c>
      <c r="B99" s="75">
        <f t="shared" si="49"/>
        <v>0</v>
      </c>
      <c r="C99" s="75">
        <f t="shared" si="49"/>
        <v>0</v>
      </c>
      <c r="D99" s="24">
        <f t="shared" si="55"/>
        <v>0</v>
      </c>
      <c r="H99" s="24">
        <f t="shared" si="56"/>
        <v>0.63694267515923564</v>
      </c>
      <c r="I99" s="22">
        <f t="shared" si="57"/>
        <v>0</v>
      </c>
      <c r="J99" s="24">
        <f t="shared" si="58"/>
        <v>0</v>
      </c>
      <c r="K99" s="22">
        <f t="shared" si="59"/>
        <v>0</v>
      </c>
      <c r="L99" s="22">
        <f t="shared" si="60"/>
        <v>0</v>
      </c>
      <c r="M99" s="231">
        <f t="shared" si="61"/>
        <v>0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4"/>
        <v>Construction cash income -- see Data2</v>
      </c>
      <c r="B100" s="75">
        <f t="shared" si="49"/>
        <v>0</v>
      </c>
      <c r="C100" s="75">
        <f t="shared" si="49"/>
        <v>0</v>
      </c>
      <c r="D100" s="24">
        <f t="shared" si="55"/>
        <v>0</v>
      </c>
      <c r="H100" s="24">
        <f t="shared" si="56"/>
        <v>0.63694267515923564</v>
      </c>
      <c r="I100" s="22">
        <f t="shared" si="57"/>
        <v>0</v>
      </c>
      <c r="J100" s="24">
        <f t="shared" si="58"/>
        <v>0</v>
      </c>
      <c r="K100" s="22">
        <f t="shared" si="59"/>
        <v>0</v>
      </c>
      <c r="L100" s="22">
        <f t="shared" si="60"/>
        <v>0</v>
      </c>
      <c r="M100" s="231">
        <f t="shared" si="61"/>
        <v>0</v>
      </c>
      <c r="N100" s="233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4"/>
        <v>Domestic work cash income -- see Data2</v>
      </c>
      <c r="B101" s="75">
        <f t="shared" si="49"/>
        <v>0</v>
      </c>
      <c r="C101" s="75">
        <f t="shared" si="49"/>
        <v>0</v>
      </c>
      <c r="D101" s="24">
        <f t="shared" si="55"/>
        <v>0</v>
      </c>
      <c r="H101" s="24">
        <f t="shared" si="56"/>
        <v>0.63694267515923564</v>
      </c>
      <c r="I101" s="22">
        <f t="shared" si="57"/>
        <v>0</v>
      </c>
      <c r="J101" s="24">
        <f t="shared" si="58"/>
        <v>0</v>
      </c>
      <c r="K101" s="22">
        <f t="shared" si="59"/>
        <v>0</v>
      </c>
      <c r="L101" s="22">
        <f t="shared" si="60"/>
        <v>0</v>
      </c>
      <c r="M101" s="231">
        <f t="shared" si="61"/>
        <v>0</v>
      </c>
      <c r="N101" s="233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4"/>
        <v>Labour migration(formal employment): no. people per HH</v>
      </c>
      <c r="B102" s="75">
        <f t="shared" si="49"/>
        <v>2.5885015762319874</v>
      </c>
      <c r="C102" s="75">
        <f t="shared" si="49"/>
        <v>0</v>
      </c>
      <c r="D102" s="24">
        <f t="shared" si="55"/>
        <v>2.5885015762319874</v>
      </c>
      <c r="H102" s="24">
        <f t="shared" si="56"/>
        <v>0.63694267515923564</v>
      </c>
      <c r="I102" s="22">
        <f t="shared" si="57"/>
        <v>1.6487271186191002</v>
      </c>
      <c r="J102" s="24">
        <f t="shared" si="58"/>
        <v>1.6487271186191002</v>
      </c>
      <c r="K102" s="22">
        <f t="shared" si="59"/>
        <v>2.5885015762319874</v>
      </c>
      <c r="L102" s="22">
        <f t="shared" si="60"/>
        <v>1.6487271186191002</v>
      </c>
      <c r="M102" s="231">
        <f t="shared" si="61"/>
        <v>1.6487271186191002</v>
      </c>
      <c r="N102" s="233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4"/>
        <v>Small business -- see Data2</v>
      </c>
      <c r="B103" s="75">
        <f t="shared" si="49"/>
        <v>0</v>
      </c>
      <c r="C103" s="75">
        <f t="shared" si="49"/>
        <v>0</v>
      </c>
      <c r="D103" s="24">
        <f t="shared" si="55"/>
        <v>0</v>
      </c>
      <c r="H103" s="24">
        <f t="shared" si="56"/>
        <v>0.63694267515923564</v>
      </c>
      <c r="I103" s="22">
        <f t="shared" si="57"/>
        <v>0</v>
      </c>
      <c r="J103" s="24">
        <f t="shared" si="58"/>
        <v>0</v>
      </c>
      <c r="K103" s="22">
        <f t="shared" si="59"/>
        <v>0</v>
      </c>
      <c r="L103" s="22">
        <f t="shared" si="60"/>
        <v>0</v>
      </c>
      <c r="M103" s="231">
        <f t="shared" si="61"/>
        <v>0</v>
      </c>
      <c r="N103" s="233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4"/>
        <v>Social development -- see Data2</v>
      </c>
      <c r="B104" s="75">
        <f t="shared" si="49"/>
        <v>1.0273115630670699</v>
      </c>
      <c r="C104" s="75">
        <f t="shared" si="49"/>
        <v>0</v>
      </c>
      <c r="D104" s="24">
        <f t="shared" si="55"/>
        <v>1.0273115630670699</v>
      </c>
      <c r="H104" s="24">
        <f t="shared" si="56"/>
        <v>0.63694267515923564</v>
      </c>
      <c r="I104" s="22">
        <f t="shared" si="57"/>
        <v>0.65433857520195537</v>
      </c>
      <c r="J104" s="24">
        <f t="shared" si="58"/>
        <v>0.65433857520195537</v>
      </c>
      <c r="K104" s="22">
        <f t="shared" si="59"/>
        <v>1.0273115630670699</v>
      </c>
      <c r="L104" s="22">
        <f t="shared" si="60"/>
        <v>0.65433857520195537</v>
      </c>
      <c r="M104" s="231">
        <f t="shared" si="61"/>
        <v>0.65433857520195537</v>
      </c>
      <c r="N104" s="233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4"/>
        <v>Public works -- see Data2</v>
      </c>
      <c r="B105" s="75">
        <f t="shared" si="49"/>
        <v>0</v>
      </c>
      <c r="C105" s="75">
        <f t="shared" si="49"/>
        <v>0</v>
      </c>
      <c r="D105" s="24">
        <f t="shared" si="55"/>
        <v>0</v>
      </c>
      <c r="H105" s="24">
        <f t="shared" si="56"/>
        <v>0.63694267515923564</v>
      </c>
      <c r="I105" s="22">
        <f t="shared" si="57"/>
        <v>0</v>
      </c>
      <c r="J105" s="24">
        <f t="shared" si="58"/>
        <v>0</v>
      </c>
      <c r="K105" s="22">
        <f t="shared" si="59"/>
        <v>0</v>
      </c>
      <c r="L105" s="22">
        <f t="shared" si="60"/>
        <v>0</v>
      </c>
      <c r="M105" s="231">
        <f t="shared" si="61"/>
        <v>0</v>
      </c>
      <c r="N105" s="233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4"/>
        <v>Gifts/social support: type (Child support, Pension and Foster Care)</v>
      </c>
      <c r="B106" s="75">
        <f t="shared" si="49"/>
        <v>0</v>
      </c>
      <c r="C106" s="75">
        <f t="shared" si="49"/>
        <v>0</v>
      </c>
      <c r="D106" s="24">
        <f t="shared" si="55"/>
        <v>0</v>
      </c>
      <c r="H106" s="24">
        <f t="shared" si="56"/>
        <v>0.63694267515923564</v>
      </c>
      <c r="I106" s="22">
        <f t="shared" si="57"/>
        <v>0</v>
      </c>
      <c r="J106" s="24">
        <f t="shared" si="58"/>
        <v>0</v>
      </c>
      <c r="K106" s="22">
        <f t="shared" si="59"/>
        <v>0</v>
      </c>
      <c r="L106" s="22">
        <f t="shared" si="60"/>
        <v>0</v>
      </c>
      <c r="M106" s="231">
        <f t="shared" si="61"/>
        <v>0</v>
      </c>
      <c r="N106" s="233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4"/>
        <v>Remittances: no. times per year</v>
      </c>
      <c r="B107" s="75">
        <f t="shared" si="49"/>
        <v>1.6178134851449921</v>
      </c>
      <c r="C107" s="75">
        <f t="shared" si="49"/>
        <v>0</v>
      </c>
      <c r="D107" s="24">
        <f t="shared" si="55"/>
        <v>1.6178134851449921</v>
      </c>
      <c r="H107" s="24">
        <f t="shared" si="56"/>
        <v>0.63694267515923564</v>
      </c>
      <c r="I107" s="22">
        <f t="shared" si="57"/>
        <v>1.0304544491369376</v>
      </c>
      <c r="J107" s="24">
        <f t="shared" si="58"/>
        <v>1.0304544491369376</v>
      </c>
      <c r="K107" s="22">
        <f t="shared" si="59"/>
        <v>1.6178134851449921</v>
      </c>
      <c r="L107" s="22">
        <f t="shared" si="60"/>
        <v>1.0304544491369376</v>
      </c>
      <c r="M107" s="231">
        <f t="shared" si="61"/>
        <v>1.0304544491369376</v>
      </c>
      <c r="N107" s="233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9"/>
        <v>0</v>
      </c>
      <c r="C108" s="75">
        <f t="shared" si="49"/>
        <v>0</v>
      </c>
      <c r="D108" s="24">
        <f t="shared" si="55"/>
        <v>0</v>
      </c>
      <c r="H108" s="24">
        <f t="shared" si="56"/>
        <v>0.63694267515923564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31">
        <f t="shared" si="61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9"/>
        <v>0</v>
      </c>
      <c r="C109" s="75">
        <f t="shared" si="49"/>
        <v>0</v>
      </c>
      <c r="D109" s="24">
        <f t="shared" si="55"/>
        <v>0</v>
      </c>
      <c r="H109" s="24">
        <f t="shared" si="56"/>
        <v>0.63694267515923564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31">
        <f t="shared" si="61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9"/>
        <v>0</v>
      </c>
      <c r="C110" s="75">
        <f t="shared" si="49"/>
        <v>0</v>
      </c>
      <c r="D110" s="24">
        <f t="shared" si="55"/>
        <v>0</v>
      </c>
      <c r="H110" s="24">
        <f t="shared" si="56"/>
        <v>0.63694267515923564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31">
        <f t="shared" si="61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9"/>
        <v>0</v>
      </c>
      <c r="C111" s="75">
        <f t="shared" si="49"/>
        <v>0</v>
      </c>
      <c r="D111" s="24">
        <f t="shared" si="55"/>
        <v>0</v>
      </c>
      <c r="H111" s="24">
        <f t="shared" si="56"/>
        <v>0.63694267515923564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31">
        <f t="shared" si="61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9"/>
        <v>0</v>
      </c>
      <c r="C112" s="75">
        <f t="shared" si="49"/>
        <v>0</v>
      </c>
      <c r="D112" s="24">
        <f t="shared" si="55"/>
        <v>0</v>
      </c>
      <c r="H112" s="24">
        <f t="shared" si="56"/>
        <v>0.63694267515923564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31">
        <f t="shared" si="61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9"/>
        <v>0</v>
      </c>
      <c r="C113" s="75">
        <f t="shared" si="49"/>
        <v>0</v>
      </c>
      <c r="D113" s="24">
        <f t="shared" si="55"/>
        <v>0</v>
      </c>
      <c r="H113" s="24">
        <f t="shared" si="56"/>
        <v>0.63694267515923564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31">
        <f t="shared" si="61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9"/>
        <v>0</v>
      </c>
      <c r="C114" s="75">
        <f t="shared" si="49"/>
        <v>0</v>
      </c>
      <c r="D114" s="24">
        <f t="shared" si="55"/>
        <v>0</v>
      </c>
      <c r="H114" s="24">
        <f t="shared" si="56"/>
        <v>0.63694267515923564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31">
        <f t="shared" si="61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9"/>
        <v>0</v>
      </c>
      <c r="C115" s="75">
        <f t="shared" si="49"/>
        <v>0</v>
      </c>
      <c r="D115" s="24">
        <f t="shared" si="55"/>
        <v>0</v>
      </c>
      <c r="H115" s="24">
        <f t="shared" si="56"/>
        <v>0.63694267515923564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31">
        <f t="shared" si="61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9"/>
        <v>0</v>
      </c>
      <c r="C116" s="75">
        <f t="shared" si="49"/>
        <v>0</v>
      </c>
      <c r="D116" s="24">
        <f t="shared" si="55"/>
        <v>0</v>
      </c>
      <c r="H116" s="24">
        <f t="shared" si="56"/>
        <v>0.63694267515923564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31">
        <f t="shared" si="61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9"/>
        <v>0</v>
      </c>
      <c r="C117" s="75">
        <f t="shared" si="49"/>
        <v>0</v>
      </c>
      <c r="D117" s="24">
        <f t="shared" si="55"/>
        <v>0</v>
      </c>
      <c r="H117" s="24">
        <f t="shared" si="56"/>
        <v>0.63694267515923564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31">
        <f t="shared" si="61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9"/>
        <v>0</v>
      </c>
      <c r="C118" s="75">
        <f t="shared" si="49"/>
        <v>0</v>
      </c>
      <c r="D118" s="24">
        <f t="shared" si="55"/>
        <v>0</v>
      </c>
      <c r="H118" s="24">
        <f t="shared" si="56"/>
        <v>0.63694267515923564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31">
        <f t="shared" si="61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11.576803664116706</v>
      </c>
      <c r="C119" s="22">
        <f>SUM(C91:C118)</f>
        <v>-0.12133601138587441</v>
      </c>
      <c r="D119" s="24">
        <f>SUM(D91:D118)</f>
        <v>11.455467652730832</v>
      </c>
      <c r="E119" s="22"/>
      <c r="F119" s="2"/>
      <c r="G119" s="2"/>
      <c r="H119" s="31"/>
      <c r="I119" s="22">
        <f>SUM(I91:I118)</f>
        <v>7.2964762119304662</v>
      </c>
      <c r="J119" s="24">
        <f>SUM(J91:J118)</f>
        <v>7.3771072263946618</v>
      </c>
      <c r="K119" s="22">
        <f>SUM(K91:K118)</f>
        <v>11.576803664116706</v>
      </c>
      <c r="L119" s="22">
        <f>SUM(L91:L118)</f>
        <v>7.3737602956157353</v>
      </c>
      <c r="M119" s="57">
        <f t="shared" si="48"/>
        <v>7.3771072263946618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1.761914621781288</v>
      </c>
      <c r="C124" s="2"/>
      <c r="D124" s="24"/>
      <c r="H124" s="24">
        <f>(E70*F70/G$37*F$7/F$9)</f>
        <v>0.63694267515923564</v>
      </c>
      <c r="I124" s="29">
        <f>IF(SUMPRODUCT($B$124:$B124,$H$124:$H124)&lt;I$119,($B124*$H124),I$119)</f>
        <v>1.1222386125995465</v>
      </c>
      <c r="J124" s="241">
        <f>IF(SUMPRODUCT($B$124:$B124,$H$124:$H124)&lt;J$119,($B124*$H124),J$119)</f>
        <v>1.1222386125995465</v>
      </c>
      <c r="K124" s="22">
        <f>(B124)</f>
        <v>1.761914621781288</v>
      </c>
      <c r="L124" s="29">
        <f>IF(SUMPRODUCT($B$124:$B124,$H$124:$H124)&lt;L$119,($B124*$H124),L$119)</f>
        <v>1.1222386125995465</v>
      </c>
      <c r="M124" s="57">
        <f t="shared" si="62"/>
        <v>1.1222386125995465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1.8377462405977585</v>
      </c>
      <c r="C125" s="2"/>
      <c r="D125" s="24"/>
      <c r="H125" s="24">
        <f>(E71*F71/G$37*F$7/F$9)</f>
        <v>0.63694267515923564</v>
      </c>
      <c r="I125" s="29">
        <f>IF(SUMPRODUCT($B$124:$B125,$H$124:$H125)&lt;I$119,($B125*$H125),IF(SUMPRODUCT($B$124:$B124,$H$124:$H124)&lt;I$119,I$119-SUMPRODUCT($B$124:$B124,$H$124:$H124),0))</f>
        <v>1.1705390067501646</v>
      </c>
      <c r="J125" s="241">
        <f>IF(SUMPRODUCT($B$124:$B125,$H$124:$H125)&lt;J$119,($B125*$H125),IF(SUMPRODUCT($B$124:$B124,$H$124:$H124)&lt;J$119,J$119-SUMPRODUCT($B$124:$B124,$H$124:$H124),0))</f>
        <v>1.1705390067501646</v>
      </c>
      <c r="K125" s="22">
        <f t="shared" ref="K125:K126" si="63">(B125)</f>
        <v>1.8377462405977585</v>
      </c>
      <c r="L125" s="29">
        <f>IF(SUMPRODUCT($B$124:$B125,$H$124:$H125)&lt;L$119,($B125*$H125),IF(SUMPRODUCT($B$124:$B124,$H$124:$H124)&lt;L$119,L$119-SUMPRODUCT($B$124:$B124,$H$124:$H124),0))</f>
        <v>1.1705390067501646</v>
      </c>
      <c r="M125" s="57">
        <f t="shared" ref="M125:M126" si="64">(J125)</f>
        <v>1.1705390067501646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3.2728366804483189</v>
      </c>
      <c r="C126" s="2"/>
      <c r="D126" s="24"/>
      <c r="H126" s="24">
        <f>(E72*F72/G$37*F$7/F$9)</f>
        <v>0.63694267515923564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2.0846093506040249</v>
      </c>
      <c r="K126" s="22">
        <f t="shared" si="63"/>
        <v>3.2728366804483189</v>
      </c>
      <c r="L126" s="29">
        <f>IF(SUMPRODUCT($B$124:$B126,$H$124:$H126)&lt;(L$119-L$128),($B126*$H126),IF(SUMPRODUCT($B$124:$B125,$H$124:$H125)&lt;(L$119-L$128),L$119-L$128-SUMPRODUCT($B$124:$B125,$H$124:$H125),0))</f>
        <v>2.0846093506040249</v>
      </c>
      <c r="M126" s="57">
        <f t="shared" si="64"/>
        <v>2.0846093506040249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2.8851007151752359</v>
      </c>
      <c r="C127" s="2"/>
      <c r="D127" s="24"/>
      <c r="H127" s="24">
        <f>(E73*F73/G$37*F$7/F$9)</f>
        <v>0.63694267515923564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1.8376437676275388</v>
      </c>
      <c r="K127" s="22">
        <f>(B127)</f>
        <v>2.8851007151752359</v>
      </c>
      <c r="L127" s="29">
        <f>IF(SUMPRODUCT($B$124:$B127,$H$124:$H127)&lt;(L$119-L$128),($B127*$H127),IF(SUMPRODUCT($B$124:$B126,$H$124:$H126)&lt;(L$119-L128),L$119-L$128-SUMPRODUCT($B$124:$B126,$H$124:$H126),0))</f>
        <v>1.8376437676275388</v>
      </c>
      <c r="M127" s="57">
        <f t="shared" si="62"/>
        <v>1.8376437676275388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0.29396981960505247</v>
      </c>
      <c r="C128" s="2"/>
      <c r="D128" s="31"/>
      <c r="E128" s="2"/>
      <c r="F128" s="2"/>
      <c r="G128" s="2"/>
      <c r="H128" s="24"/>
      <c r="I128" s="29">
        <f>(I30)</f>
        <v>6.1742375993309198</v>
      </c>
      <c r="J128" s="232">
        <f>(J30)</f>
        <v>0.33359552612474774</v>
      </c>
      <c r="K128" s="22">
        <f>(B128)</f>
        <v>0.29396981960505247</v>
      </c>
      <c r="L128" s="22">
        <f>IF(L124=L119,0,(L119-L124)/(B119-B124)*K128)</f>
        <v>0.18724192331532</v>
      </c>
      <c r="M128" s="57">
        <f t="shared" si="62"/>
        <v>0.33359552612474774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1.5252355865090519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0.82848096268863891</v>
      </c>
      <c r="K129" s="29">
        <f>(B129)</f>
        <v>1.5252355865090519</v>
      </c>
      <c r="L129" s="60">
        <f>IF(SUM(L124:L128)&gt;L130,0,L130-SUM(L124:L128))</f>
        <v>0.97148763471914013</v>
      </c>
      <c r="M129" s="57">
        <f t="shared" si="62"/>
        <v>0.82848096268863891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11.576803664116706</v>
      </c>
      <c r="C130" s="2"/>
      <c r="D130" s="31"/>
      <c r="E130" s="2"/>
      <c r="F130" s="2"/>
      <c r="G130" s="2"/>
      <c r="H130" s="24"/>
      <c r="I130" s="29">
        <f>(I119)</f>
        <v>7.2964762119304662</v>
      </c>
      <c r="J130" s="232">
        <f>(J119)</f>
        <v>7.3771072263946618</v>
      </c>
      <c r="K130" s="22">
        <f>(B130)</f>
        <v>11.576803664116706</v>
      </c>
      <c r="L130" s="22">
        <f>(L119)</f>
        <v>7.3737602956157353</v>
      </c>
      <c r="M130" s="57">
        <f t="shared" si="62"/>
        <v>7.3771072263946618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1.1705390067501646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39" priority="161" operator="equal">
      <formula>16</formula>
    </cfRule>
    <cfRule type="cellIs" dxfId="238" priority="162" operator="equal">
      <formula>15</formula>
    </cfRule>
    <cfRule type="cellIs" dxfId="237" priority="163" operator="equal">
      <formula>14</formula>
    </cfRule>
    <cfRule type="cellIs" dxfId="236" priority="164" operator="equal">
      <formula>13</formula>
    </cfRule>
    <cfRule type="cellIs" dxfId="235" priority="165" operator="equal">
      <formula>12</formula>
    </cfRule>
    <cfRule type="cellIs" dxfId="234" priority="166" operator="equal">
      <formula>11</formula>
    </cfRule>
    <cfRule type="cellIs" dxfId="233" priority="167" operator="equal">
      <formula>10</formula>
    </cfRule>
    <cfRule type="cellIs" dxfId="232" priority="168" operator="equal">
      <formula>9</formula>
    </cfRule>
    <cfRule type="cellIs" dxfId="231" priority="169" operator="equal">
      <formula>8</formula>
    </cfRule>
    <cfRule type="cellIs" dxfId="230" priority="170" operator="equal">
      <formula>7</formula>
    </cfRule>
    <cfRule type="cellIs" dxfId="229" priority="171" operator="equal">
      <formula>6</formula>
    </cfRule>
    <cfRule type="cellIs" dxfId="228" priority="172" operator="equal">
      <formula>5</formula>
    </cfRule>
    <cfRule type="cellIs" dxfId="227" priority="173" operator="equal">
      <formula>4</formula>
    </cfRule>
    <cfRule type="cellIs" dxfId="226" priority="174" operator="equal">
      <formula>3</formula>
    </cfRule>
    <cfRule type="cellIs" dxfId="225" priority="175" operator="equal">
      <formula>2</formula>
    </cfRule>
    <cfRule type="cellIs" dxfId="224" priority="176" operator="equal">
      <formula>1</formula>
    </cfRule>
  </conditionalFormatting>
  <conditionalFormatting sqref="N29">
    <cfRule type="cellIs" dxfId="223" priority="145" operator="equal">
      <formula>16</formula>
    </cfRule>
    <cfRule type="cellIs" dxfId="222" priority="146" operator="equal">
      <formula>15</formula>
    </cfRule>
    <cfRule type="cellIs" dxfId="221" priority="147" operator="equal">
      <formula>14</formula>
    </cfRule>
    <cfRule type="cellIs" dxfId="220" priority="148" operator="equal">
      <formula>13</formula>
    </cfRule>
    <cfRule type="cellIs" dxfId="219" priority="149" operator="equal">
      <formula>12</formula>
    </cfRule>
    <cfRule type="cellIs" dxfId="218" priority="150" operator="equal">
      <formula>11</formula>
    </cfRule>
    <cfRule type="cellIs" dxfId="217" priority="151" operator="equal">
      <formula>10</formula>
    </cfRule>
    <cfRule type="cellIs" dxfId="216" priority="152" operator="equal">
      <formula>9</formula>
    </cfRule>
    <cfRule type="cellIs" dxfId="215" priority="153" operator="equal">
      <formula>8</formula>
    </cfRule>
    <cfRule type="cellIs" dxfId="214" priority="154" operator="equal">
      <formula>7</formula>
    </cfRule>
    <cfRule type="cellIs" dxfId="213" priority="155" operator="equal">
      <formula>6</formula>
    </cfRule>
    <cfRule type="cellIs" dxfId="212" priority="156" operator="equal">
      <formula>5</formula>
    </cfRule>
    <cfRule type="cellIs" dxfId="211" priority="157" operator="equal">
      <formula>4</formula>
    </cfRule>
    <cfRule type="cellIs" dxfId="210" priority="158" operator="equal">
      <formula>3</formula>
    </cfRule>
    <cfRule type="cellIs" dxfId="209" priority="159" operator="equal">
      <formula>2</formula>
    </cfRule>
    <cfRule type="cellIs" dxfId="208" priority="160" operator="equal">
      <formula>1</formula>
    </cfRule>
  </conditionalFormatting>
  <conditionalFormatting sqref="N113:N118">
    <cfRule type="cellIs" dxfId="207" priority="97" operator="equal">
      <formula>16</formula>
    </cfRule>
    <cfRule type="cellIs" dxfId="206" priority="98" operator="equal">
      <formula>15</formula>
    </cfRule>
    <cfRule type="cellIs" dxfId="205" priority="99" operator="equal">
      <formula>14</formula>
    </cfRule>
    <cfRule type="cellIs" dxfId="204" priority="100" operator="equal">
      <formula>13</formula>
    </cfRule>
    <cfRule type="cellIs" dxfId="203" priority="101" operator="equal">
      <formula>12</formula>
    </cfRule>
    <cfRule type="cellIs" dxfId="202" priority="102" operator="equal">
      <formula>11</formula>
    </cfRule>
    <cfRule type="cellIs" dxfId="201" priority="103" operator="equal">
      <formula>10</formula>
    </cfRule>
    <cfRule type="cellIs" dxfId="200" priority="104" operator="equal">
      <formula>9</formula>
    </cfRule>
    <cfRule type="cellIs" dxfId="199" priority="105" operator="equal">
      <formula>8</formula>
    </cfRule>
    <cfRule type="cellIs" dxfId="198" priority="106" operator="equal">
      <formula>7</formula>
    </cfRule>
    <cfRule type="cellIs" dxfId="197" priority="107" operator="equal">
      <formula>6</formula>
    </cfRule>
    <cfRule type="cellIs" dxfId="196" priority="108" operator="equal">
      <formula>5</formula>
    </cfRule>
    <cfRule type="cellIs" dxfId="195" priority="109" operator="equal">
      <formula>4</formula>
    </cfRule>
    <cfRule type="cellIs" dxfId="194" priority="110" operator="equal">
      <formula>3</formula>
    </cfRule>
    <cfRule type="cellIs" dxfId="193" priority="111" operator="equal">
      <formula>2</formula>
    </cfRule>
    <cfRule type="cellIs" dxfId="192" priority="112" operator="equal">
      <formula>1</formula>
    </cfRule>
  </conditionalFormatting>
  <conditionalFormatting sqref="N27:N28">
    <cfRule type="cellIs" dxfId="191" priority="81" operator="equal">
      <formula>16</formula>
    </cfRule>
    <cfRule type="cellIs" dxfId="190" priority="82" operator="equal">
      <formula>15</formula>
    </cfRule>
    <cfRule type="cellIs" dxfId="189" priority="83" operator="equal">
      <formula>14</formula>
    </cfRule>
    <cfRule type="cellIs" dxfId="188" priority="84" operator="equal">
      <formula>13</formula>
    </cfRule>
    <cfRule type="cellIs" dxfId="187" priority="85" operator="equal">
      <formula>12</formula>
    </cfRule>
    <cfRule type="cellIs" dxfId="186" priority="86" operator="equal">
      <formula>11</formula>
    </cfRule>
    <cfRule type="cellIs" dxfId="185" priority="87" operator="equal">
      <formula>10</formula>
    </cfRule>
    <cfRule type="cellIs" dxfId="184" priority="88" operator="equal">
      <formula>9</formula>
    </cfRule>
    <cfRule type="cellIs" dxfId="183" priority="89" operator="equal">
      <formula>8</formula>
    </cfRule>
    <cfRule type="cellIs" dxfId="182" priority="90" operator="equal">
      <formula>7</formula>
    </cfRule>
    <cfRule type="cellIs" dxfId="181" priority="91" operator="equal">
      <formula>6</formula>
    </cfRule>
    <cfRule type="cellIs" dxfId="180" priority="92" operator="equal">
      <formula>5</formula>
    </cfRule>
    <cfRule type="cellIs" dxfId="179" priority="93" operator="equal">
      <formula>4</formula>
    </cfRule>
    <cfRule type="cellIs" dxfId="178" priority="94" operator="equal">
      <formula>3</formula>
    </cfRule>
    <cfRule type="cellIs" dxfId="177" priority="95" operator="equal">
      <formula>2</formula>
    </cfRule>
    <cfRule type="cellIs" dxfId="176" priority="96" operator="equal">
      <formula>1</formula>
    </cfRule>
  </conditionalFormatting>
  <conditionalFormatting sqref="N112">
    <cfRule type="cellIs" dxfId="175" priority="49" operator="equal">
      <formula>16</formula>
    </cfRule>
    <cfRule type="cellIs" dxfId="174" priority="50" operator="equal">
      <formula>15</formula>
    </cfRule>
    <cfRule type="cellIs" dxfId="173" priority="51" operator="equal">
      <formula>14</formula>
    </cfRule>
    <cfRule type="cellIs" dxfId="172" priority="52" operator="equal">
      <formula>13</formula>
    </cfRule>
    <cfRule type="cellIs" dxfId="171" priority="53" operator="equal">
      <formula>12</formula>
    </cfRule>
    <cfRule type="cellIs" dxfId="170" priority="54" operator="equal">
      <formula>11</formula>
    </cfRule>
    <cfRule type="cellIs" dxfId="169" priority="55" operator="equal">
      <formula>10</formula>
    </cfRule>
    <cfRule type="cellIs" dxfId="168" priority="56" operator="equal">
      <formula>9</formula>
    </cfRule>
    <cfRule type="cellIs" dxfId="167" priority="57" operator="equal">
      <formula>8</formula>
    </cfRule>
    <cfRule type="cellIs" dxfId="166" priority="58" operator="equal">
      <formula>7</formula>
    </cfRule>
    <cfRule type="cellIs" dxfId="165" priority="59" operator="equal">
      <formula>6</formula>
    </cfRule>
    <cfRule type="cellIs" dxfId="164" priority="60" operator="equal">
      <formula>5</formula>
    </cfRule>
    <cfRule type="cellIs" dxfId="163" priority="61" operator="equal">
      <formula>4</formula>
    </cfRule>
    <cfRule type="cellIs" dxfId="162" priority="62" operator="equal">
      <formula>3</formula>
    </cfRule>
    <cfRule type="cellIs" dxfId="161" priority="63" operator="equal">
      <formula>2</formula>
    </cfRule>
    <cfRule type="cellIs" dxfId="160" priority="64" operator="equal">
      <formula>1</formula>
    </cfRule>
  </conditionalFormatting>
  <conditionalFormatting sqref="N91:N104">
    <cfRule type="cellIs" dxfId="159" priority="33" operator="equal">
      <formula>16</formula>
    </cfRule>
    <cfRule type="cellIs" dxfId="158" priority="34" operator="equal">
      <formula>15</formula>
    </cfRule>
    <cfRule type="cellIs" dxfId="157" priority="35" operator="equal">
      <formula>14</formula>
    </cfRule>
    <cfRule type="cellIs" dxfId="156" priority="36" operator="equal">
      <formula>13</formula>
    </cfRule>
    <cfRule type="cellIs" dxfId="155" priority="37" operator="equal">
      <formula>12</formula>
    </cfRule>
    <cfRule type="cellIs" dxfId="154" priority="38" operator="equal">
      <formula>11</formula>
    </cfRule>
    <cfRule type="cellIs" dxfId="153" priority="39" operator="equal">
      <formula>10</formula>
    </cfRule>
    <cfRule type="cellIs" dxfId="152" priority="40" operator="equal">
      <formula>9</formula>
    </cfRule>
    <cfRule type="cellIs" dxfId="151" priority="41" operator="equal">
      <formula>8</formula>
    </cfRule>
    <cfRule type="cellIs" dxfId="150" priority="42" operator="equal">
      <formula>7</formula>
    </cfRule>
    <cfRule type="cellIs" dxfId="149" priority="43" operator="equal">
      <formula>6</formula>
    </cfRule>
    <cfRule type="cellIs" dxfId="148" priority="44" operator="equal">
      <formula>5</formula>
    </cfRule>
    <cfRule type="cellIs" dxfId="147" priority="45" operator="equal">
      <formula>4</formula>
    </cfRule>
    <cfRule type="cellIs" dxfId="146" priority="46" operator="equal">
      <formula>3</formula>
    </cfRule>
    <cfRule type="cellIs" dxfId="145" priority="47" operator="equal">
      <formula>2</formula>
    </cfRule>
    <cfRule type="cellIs" dxfId="144" priority="48" operator="equal">
      <formula>1</formula>
    </cfRule>
  </conditionalFormatting>
  <conditionalFormatting sqref="N105:N111">
    <cfRule type="cellIs" dxfId="143" priority="17" operator="equal">
      <formula>16</formula>
    </cfRule>
    <cfRule type="cellIs" dxfId="142" priority="18" operator="equal">
      <formula>15</formula>
    </cfRule>
    <cfRule type="cellIs" dxfId="141" priority="19" operator="equal">
      <formula>14</formula>
    </cfRule>
    <cfRule type="cellIs" dxfId="140" priority="20" operator="equal">
      <formula>13</formula>
    </cfRule>
    <cfRule type="cellIs" dxfId="139" priority="21" operator="equal">
      <formula>12</formula>
    </cfRule>
    <cfRule type="cellIs" dxfId="138" priority="22" operator="equal">
      <formula>11</formula>
    </cfRule>
    <cfRule type="cellIs" dxfId="137" priority="23" operator="equal">
      <formula>10</formula>
    </cfRule>
    <cfRule type="cellIs" dxfId="136" priority="24" operator="equal">
      <formula>9</formula>
    </cfRule>
    <cfRule type="cellIs" dxfId="135" priority="25" operator="equal">
      <formula>8</formula>
    </cfRule>
    <cfRule type="cellIs" dxfId="134" priority="26" operator="equal">
      <formula>7</formula>
    </cfRule>
    <cfRule type="cellIs" dxfId="133" priority="27" operator="equal">
      <formula>6</formula>
    </cfRule>
    <cfRule type="cellIs" dxfId="132" priority="28" operator="equal">
      <formula>5</formula>
    </cfRule>
    <cfRule type="cellIs" dxfId="131" priority="29" operator="equal">
      <formula>4</formula>
    </cfRule>
    <cfRule type="cellIs" dxfId="130" priority="30" operator="equal">
      <formula>3</formula>
    </cfRule>
    <cfRule type="cellIs" dxfId="129" priority="31" operator="equal">
      <formula>2</formula>
    </cfRule>
    <cfRule type="cellIs" dxfId="128" priority="32" operator="equal">
      <formula>1</formula>
    </cfRule>
  </conditionalFormatting>
  <conditionalFormatting sqref="N6:N26">
    <cfRule type="cellIs" dxfId="127" priority="1" operator="equal">
      <formula>16</formula>
    </cfRule>
    <cfRule type="cellIs" dxfId="126" priority="2" operator="equal">
      <formula>15</formula>
    </cfRule>
    <cfRule type="cellIs" dxfId="125" priority="3" operator="equal">
      <formula>14</formula>
    </cfRule>
    <cfRule type="cellIs" dxfId="124" priority="4" operator="equal">
      <formula>13</formula>
    </cfRule>
    <cfRule type="cellIs" dxfId="123" priority="5" operator="equal">
      <formula>12</formula>
    </cfRule>
    <cfRule type="cellIs" dxfId="122" priority="6" operator="equal">
      <formula>11</formula>
    </cfRule>
    <cfRule type="cellIs" dxfId="121" priority="7" operator="equal">
      <formula>10</formula>
    </cfRule>
    <cfRule type="cellIs" dxfId="120" priority="8" operator="equal">
      <formula>9</formula>
    </cfRule>
    <cfRule type="cellIs" dxfId="119" priority="9" operator="equal">
      <formula>8</formula>
    </cfRule>
    <cfRule type="cellIs" dxfId="118" priority="10" operator="equal">
      <formula>7</formula>
    </cfRule>
    <cfRule type="cellIs" dxfId="117" priority="11" operator="equal">
      <formula>6</formula>
    </cfRule>
    <cfRule type="cellIs" dxfId="116" priority="12" operator="equal">
      <formula>5</formula>
    </cfRule>
    <cfRule type="cellIs" dxfId="115" priority="13" operator="equal">
      <formula>4</formula>
    </cfRule>
    <cfRule type="cellIs" dxfId="114" priority="14" operator="equal">
      <formula>3</formula>
    </cfRule>
    <cfRule type="cellIs" dxfId="113" priority="15" operator="equal">
      <formula>2</formula>
    </cfRule>
    <cfRule type="cellIs" dxfId="11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7" sqref="F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8.4480074719800749E-2</v>
      </c>
      <c r="J6" s="24">
        <f t="shared" ref="J6:J13" si="3">IF(I$32&lt;=1+I$131,I6,B6*H6+J$33*(I6-B6*H6))</f>
        <v>8.4480074719800749E-2</v>
      </c>
      <c r="K6" s="22">
        <f t="shared" ref="K6:K31" si="4">B6</f>
        <v>8.4480074719800749E-2</v>
      </c>
      <c r="L6" s="22">
        <f t="shared" ref="L6:L29" si="5">IF(K6="","",K6*H6)</f>
        <v>8.4480074719800749E-2</v>
      </c>
      <c r="M6" s="177">
        <f t="shared" ref="M6:M31" si="6">J6</f>
        <v>8.4480074719800749E-2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0.337920298879203</v>
      </c>
      <c r="Z6" s="156">
        <f>Poor!Z6</f>
        <v>0.17</v>
      </c>
      <c r="AA6" s="121">
        <f>$M6*Z6*4</f>
        <v>5.7446450809464512E-2</v>
      </c>
      <c r="AB6" s="156">
        <f>Poor!AB6</f>
        <v>0.17</v>
      </c>
      <c r="AC6" s="121">
        <f t="shared" ref="AC6:AC29" si="7">$M6*AB6*4</f>
        <v>5.7446450809464512E-2</v>
      </c>
      <c r="AD6" s="156">
        <f>Poor!AD6</f>
        <v>0.33</v>
      </c>
      <c r="AE6" s="121">
        <f t="shared" ref="AE6:AE29" si="8">$M6*AD6*4</f>
        <v>0.11151369863013699</v>
      </c>
      <c r="AF6" s="122">
        <f>1-SUM(Z6,AB6,AD6)</f>
        <v>0.32999999999999996</v>
      </c>
      <c r="AG6" s="121">
        <f>$M6*AF6*4</f>
        <v>0.11151369863013698</v>
      </c>
      <c r="AH6" s="123">
        <f>SUM(Z6,AB6,AD6,AF6)</f>
        <v>1</v>
      </c>
      <c r="AI6" s="184">
        <f>SUM(AA6,AC6,AE6,AG6)/4</f>
        <v>8.4480074719800749E-2</v>
      </c>
      <c r="AJ6" s="120">
        <f>(AA6+AC6)/2</f>
        <v>5.7446450809464512E-2</v>
      </c>
      <c r="AK6" s="119">
        <f>(AE6+AG6)/2</f>
        <v>0.11151369863013699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8.816459682440847E-2</v>
      </c>
      <c r="J7" s="24">
        <f t="shared" si="3"/>
        <v>8.816459682440847E-2</v>
      </c>
      <c r="K7" s="22">
        <f t="shared" si="4"/>
        <v>8.816459682440847E-2</v>
      </c>
      <c r="L7" s="22">
        <f t="shared" si="5"/>
        <v>8.816459682440847E-2</v>
      </c>
      <c r="M7" s="177">
        <f t="shared" si="6"/>
        <v>8.816459682440847E-2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1419.0251238130443</v>
      </c>
      <c r="S7" s="226">
        <f>IF($B$81=0,0,(SUMIF($N$6:$N$28,$U7,L$6:L$28)+SUMIF($N$91:$N$118,$U7,L$91:L$118))*$B$83*$H$84*Poor!$B$81/$B$81)</f>
        <v>1419.0251238130443</v>
      </c>
      <c r="T7" s="226">
        <f>IF($B$81=0,0,(SUMIF($N$6:$N$28,$U7,M$6:M$28)+SUMIF($N$91:$N$118,$U7,M$91:M$118))*$B$83*$H$84*Poor!$B$81/$B$81)</f>
        <v>1276.1638306030961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0.35265838729763388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0.35265838729763388</v>
      </c>
      <c r="AH7" s="123">
        <f t="shared" ref="AH7:AH30" si="12">SUM(Z7,AB7,AD7,AF7)</f>
        <v>1</v>
      </c>
      <c r="AI7" s="184">
        <f t="shared" ref="AI7:AI30" si="13">SUM(AA7,AC7,AE7,AG7)/4</f>
        <v>8.816459682440847E-2</v>
      </c>
      <c r="AJ7" s="120">
        <f t="shared" ref="AJ7:AJ31" si="14">(AA7+AC7)/2</f>
        <v>0</v>
      </c>
      <c r="AK7" s="119">
        <f t="shared" ref="AK7:AK31" si="15">(AE7+AG7)/2</f>
        <v>0.17632919364881694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0.946331506849315</v>
      </c>
      <c r="J8" s="24">
        <f t="shared" si="3"/>
        <v>4.5146122686186743E-2</v>
      </c>
      <c r="K8" s="22">
        <f t="shared" si="4"/>
        <v>5.9145719178082187E-2</v>
      </c>
      <c r="L8" s="22">
        <f t="shared" si="5"/>
        <v>5.9145719178082187E-2</v>
      </c>
      <c r="M8" s="228">
        <f t="shared" si="6"/>
        <v>4.5146122686186743E-2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11321.972350904014</v>
      </c>
      <c r="S8" s="226">
        <f>IF($B$81=0,0,(SUMIF($N$6:$N$28,$U8,L$6:L$28)+SUMIF($N$91:$N$118,$U8,L$91:L$118))*$B$83*$H$84*Poor!$B$81/$B$81)</f>
        <v>7211.4473572637025</v>
      </c>
      <c r="T8" s="226">
        <f>IF($B$81=0,0,(SUMIF($N$6:$N$28,$U8,M$6:M$28)+SUMIF($N$91:$N$118,$U8,M$91:M$118))*$B$83*$H$84*Poor!$B$81/$B$81)</f>
        <v>7257.1831677649006</v>
      </c>
      <c r="U8" s="227">
        <v>2</v>
      </c>
      <c r="V8" s="56"/>
      <c r="W8" s="115"/>
      <c r="X8" s="118">
        <f>Poor!X8</f>
        <v>1</v>
      </c>
      <c r="Y8" s="184">
        <f t="shared" si="9"/>
        <v>0.18058449074474697</v>
      </c>
      <c r="Z8" s="125">
        <f>IF($Y8=0,0,AA8/$Y8)</f>
        <v>0.56108324132607079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0.10132293140028047</v>
      </c>
      <c r="AB8" s="125">
        <f>IF($Y8=0,0,AC8/$Y8)</f>
        <v>0.43891675867392921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7.9261559344466506E-2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4.5146122686186743E-2</v>
      </c>
      <c r="AJ8" s="120">
        <f t="shared" si="14"/>
        <v>9.0292245372373486E-2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5.523525840597758E-2</v>
      </c>
      <c r="J9" s="24">
        <f t="shared" si="3"/>
        <v>5.523525840597758E-2</v>
      </c>
      <c r="K9" s="22">
        <f t="shared" si="4"/>
        <v>5.523525840597758E-2</v>
      </c>
      <c r="L9" s="22">
        <f t="shared" si="5"/>
        <v>5.523525840597758E-2</v>
      </c>
      <c r="M9" s="228">
        <f t="shared" si="6"/>
        <v>5.523525840597758E-2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1651.7050147108682</v>
      </c>
      <c r="S9" s="226">
        <f>IF($B$81=0,0,(SUMIF($N$6:$N$28,$U9,L$6:L$28)+SUMIF($N$91:$N$118,$U9,L$91:L$118))*$B$83*$H$84*Poor!$B$81/$B$81)</f>
        <v>1651.7050147108682</v>
      </c>
      <c r="T9" s="226">
        <f>IF($B$81=0,0,(SUMIF($N$6:$N$28,$U9,M$6:M$28)+SUMIF($N$91:$N$118,$U9,M$91:M$118))*$B$83*$H$84*Poor!$B$81/$B$81)</f>
        <v>1651.7050147108682</v>
      </c>
      <c r="U9" s="227">
        <v>3</v>
      </c>
      <c r="V9" s="56"/>
      <c r="W9" s="115"/>
      <c r="X9" s="118">
        <f>Poor!X9</f>
        <v>1</v>
      </c>
      <c r="Y9" s="184">
        <f t="shared" si="9"/>
        <v>0.22094103362391032</v>
      </c>
      <c r="Z9" s="125">
        <f>IF($Y9=0,0,AA9/$Y9)</f>
        <v>0.56108324132607068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0.12396631128763598</v>
      </c>
      <c r="AB9" s="125">
        <f>IF($Y9=0,0,AC9/$Y9)</f>
        <v>0.43891675867392926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9.6974722336274341E-2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5.523525840597758E-2</v>
      </c>
      <c r="AJ9" s="120">
        <f t="shared" si="14"/>
        <v>0.11047051681195516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1</v>
      </c>
      <c r="H10" s="24">
        <f t="shared" si="1"/>
        <v>1</v>
      </c>
      <c r="I10" s="22">
        <f t="shared" si="2"/>
        <v>9.3068966376089649E-2</v>
      </c>
      <c r="J10" s="24">
        <f t="shared" si="3"/>
        <v>3.3009801600127127E-2</v>
      </c>
      <c r="K10" s="22">
        <f t="shared" si="4"/>
        <v>3.3942799501867994E-2</v>
      </c>
      <c r="L10" s="22">
        <f t="shared" si="5"/>
        <v>3.3942799501867994E-2</v>
      </c>
      <c r="M10" s="228">
        <f t="shared" si="6"/>
        <v>3.3009801600127127E-2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0.13203920640050851</v>
      </c>
      <c r="Z10" s="125">
        <f>IF($Y10=0,0,AA10/$Y10)</f>
        <v>0.56108324132607079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7.408498590931939E-2</v>
      </c>
      <c r="AB10" s="125">
        <f>IF($Y10=0,0,AC10/$Y10)</f>
        <v>0.43891675867392921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5.7954220491189118E-2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3.3009801600127127E-2</v>
      </c>
      <c r="AJ10" s="120">
        <f t="shared" si="14"/>
        <v>6.6019603200254254E-2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WILD FOODS -- see worksheet Data 3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8">
        <f t="shared" si="6"/>
        <v>0</v>
      </c>
      <c r="N11" s="233">
        <v>6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36961.183661493866</v>
      </c>
      <c r="S11" s="226">
        <f>IF($B$81=0,0,(SUMIF($N$6:$N$28,$U11,L$6:L$28)+SUMIF($N$91:$N$118,$U11,L$91:L$118))*$B$83*$H$84*Poor!$B$81/$B$81)</f>
        <v>23542.155198403732</v>
      </c>
      <c r="T11" s="226">
        <f>IF($B$81=0,0,(SUMIF($N$6:$N$28,$U11,M$6:M$28)+SUMIF($N$91:$N$118,$U11,M$91:M$118))*$B$83*$H$84*Poor!$B$81/$B$81)</f>
        <v>23513.797180979873</v>
      </c>
      <c r="U11" s="227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8">
        <f t="shared" si="6"/>
        <v>0</v>
      </c>
      <c r="N12" s="233"/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/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9">
        <f t="shared" si="6"/>
        <v>0</v>
      </c>
      <c r="N14" s="233"/>
      <c r="O14" s="2"/>
      <c r="P14" s="22"/>
      <c r="Q14" s="126" t="s">
        <v>77</v>
      </c>
      <c r="R14" s="226">
        <f>IF($B$81=0,0,(SUMIF($N$6:$N$28,$U14,K$6:K$28)+SUMIF($N$91:$N$118,$U14,K$91:K$118))*$B$83*$H$84*Poor!$B$81/$B$81)</f>
        <v>85321.083505616378</v>
      </c>
      <c r="S14" s="226">
        <f>IF($B$81=0,0,(SUMIF($N$6:$N$28,$U14,L$6:L$28)+SUMIF($N$91:$N$118,$U14,L$91:L$118))*$B$83*$H$84*Poor!$B$81/$B$81)</f>
        <v>54344.639175551827</v>
      </c>
      <c r="T14" s="226">
        <f>IF($B$81=0,0,(SUMIF($N$6:$N$28,$U14,M$6:M$28)+SUMIF($N$91:$N$118,$U14,M$91:M$118))*$B$83*$H$84*Poor!$B$81/$B$81)</f>
        <v>54344.639175551827</v>
      </c>
      <c r="U14" s="227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126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8">
        <f t="shared" si="6"/>
        <v>0</v>
      </c>
      <c r="N16" s="233"/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/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70762.327193150093</v>
      </c>
      <c r="S17" s="226">
        <f>IF($B$81=0,0,(SUMIF($N$6:$N$28,$U17,L$6:L$28)+SUMIF($N$91:$N$118,$U17,L$91:L$118))*$B$83*$H$84*Poor!$B$81/$B$81)</f>
        <v>45071.545982898147</v>
      </c>
      <c r="T17" s="226">
        <f>IF($B$81=0,0,(SUMIF($N$6:$N$28,$U17,M$6:M$28)+SUMIF($N$91:$N$118,$U17,M$91:M$118))*$B$83*$H$84*Poor!$B$81/$B$81)</f>
        <v>45071.545982898147</v>
      </c>
      <c r="U17" s="227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9">
        <f t="shared" ref="M18:M25" si="23">J18</f>
        <v>0</v>
      </c>
      <c r="N18" s="233"/>
      <c r="O18" s="2"/>
      <c r="P18" s="22"/>
      <c r="Q18" s="59" t="s">
        <v>79</v>
      </c>
      <c r="R18" s="226">
        <f>IF($B$81=0,0,(SUMIF($N$6:$N$28,$U18,K$6:K$28)+SUMIF($N$91:$N$118,$U18,K$91:K$118))*$B$83*$H$84*Poor!$B$81/$B$81)</f>
        <v>0</v>
      </c>
      <c r="S18" s="226">
        <f>IF($B$81=0,0,(SUMIF($N$6:$N$28,$U18,L$6:L$28)+SUMIF($N$91:$N$118,$U18,L$91:L$118))*$B$83*$H$84*Poor!$B$81/$B$81)</f>
        <v>0</v>
      </c>
      <c r="T18" s="226">
        <f>IF($B$81=0,0,(SUMIF($N$6:$N$28,$U18,M$6:M$28)+SUMIF($N$91:$N$118,$U18,M$91:M$118))*$B$83*$H$84*Poor!$B$81/$B$81)</f>
        <v>0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8599.8234962010156</v>
      </c>
      <c r="S20" s="226">
        <f>IF($B$81=0,0,(SUMIF($N$6:$N$28,$U20,L$6:L$28)+SUMIF($N$91:$N$118,$U20,L$91:L$118))*$B$83*$H$84*Poor!$B$81/$B$81)</f>
        <v>5477.5945835675257</v>
      </c>
      <c r="T20" s="226">
        <f>IF($B$81=0,0,(SUMIF($N$6:$N$28,$U20,M$6:M$28)+SUMIF($N$91:$N$118,$U20,M$91:M$118))*$B$83*$H$84*Poor!$B$81/$B$81)</f>
        <v>5477.5945835675257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29388.373207490084</v>
      </c>
      <c r="S21" s="226">
        <f>IF($B$81=0,0,(SUMIF($N$6:$N$28,$U21,L$6:L$28)+SUMIF($N$91:$N$118,$U21,L$91:L$118))*$B$83*$H$84*Poor!$B$81/$B$81)</f>
        <v>18718.709049356741</v>
      </c>
      <c r="T21" s="226">
        <f>IF($B$81=0,0,(SUMIF($N$6:$N$28,$U21,M$6:M$28)+SUMIF($N$91:$N$118,$U21,M$91:M$118))*$B$83*$H$84*Poor!$B$81/$B$81)</f>
        <v>18718.709049356741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245425.49355337935</v>
      </c>
      <c r="S23" s="179">
        <f>SUM(S7:S22)</f>
        <v>157436.8214855656</v>
      </c>
      <c r="T23" s="179">
        <f>SUM(T7:T22)</f>
        <v>157311.337985433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21766.704681689178</v>
      </c>
      <c r="S24" s="41">
        <f>IF($B$81=0,0,($B$124*($H$124)+1-($D$29*$H$29)-($D$28*$H$28))*$I$83*Poor!$B$81/$B$81)</f>
        <v>21766.704681689178</v>
      </c>
      <c r="T24" s="41">
        <f>IF($B$81=0,0,($B$124*($H$124)+1-($D$29*$H$29)-($D$28*$H$28))*$I$83*Poor!$B$81/$B$81)</f>
        <v>21766.704681689178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39348.566051700145</v>
      </c>
      <c r="S25" s="41">
        <f>IF($B$81=0,0,($B$124*$H$124)+($B$125*$H$125*$H$84)+1-($D$29*$H$29)-($D$28*$H$28))*$I$83*Poor!$B$81/$B$81</f>
        <v>39348.566051700145</v>
      </c>
      <c r="T25" s="41">
        <f>IF($B$81=0,0,($B$124*$H$124)+($B$125*$H$125*$H$84)+1-($D$29*$H$29)-($D$28*$H$28))*$I$83*Poor!$B$81/$B$81</f>
        <v>39348.566051700145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8">
        <f t="shared" si="6"/>
        <v>0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70660.049395348571</v>
      </c>
      <c r="S26" s="41">
        <f>IF($B$81=0,0,($B$124*$H$124)+($B$125*$H$125*$H$84)+($B$126*$H$126*$H$84)+1-($D$29*$H$29)-($D$28*$H$28))*$I$83*Poor!$B$81/$B$81</f>
        <v>70660.049395348571</v>
      </c>
      <c r="T26" s="41">
        <f>IF($B$81=0,0,($B$124*$H$124)+($B$125*$H$125*$H$84)+($B$126*$H$126*$H$84)+1-($D$29*$H$29)-($D$28*$H$28))*$I$83*Poor!$B$81/$B$81</f>
        <v>70660.049395348571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3.366411517700281E-2</v>
      </c>
      <c r="K27" s="22">
        <f t="shared" si="4"/>
        <v>3.314115504358655E-2</v>
      </c>
      <c r="L27" s="22">
        <f t="shared" si="5"/>
        <v>3.314115504358655E-2</v>
      </c>
      <c r="M27" s="230">
        <f t="shared" si="6"/>
        <v>3.366411517700281E-2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83300.209914699139</v>
      </c>
      <c r="S27" s="41">
        <f>IF($B$81=0,0,($B$124*$H$124)+($B$125*$H$125*$H$84)+($B$126*$H$126*$H$84)+($B$127*$H$127*$H$84)+1-($D$29*$H$29)-($D$28*$H$28))*$I$83*Poor!$B$81/$B$81</f>
        <v>83300.209914699139</v>
      </c>
      <c r="T27" s="41">
        <f>IF($B$81=0,0,($B$124*$H$124)+($B$125*$H$125*$H$84)+($B$126*$H$126*$H$84)+($B$127*$H$127*$H$84)+1-($D$29*$H$29)-($D$28*$H$28))*$I$83*Poor!$B$81/$B$81</f>
        <v>83300.209914699139</v>
      </c>
      <c r="U27" s="56"/>
      <c r="V27" s="56"/>
      <c r="W27" s="110"/>
      <c r="X27" s="118"/>
      <c r="Y27" s="184">
        <f t="shared" si="9"/>
        <v>0.13465646070801124</v>
      </c>
      <c r="Z27" s="156">
        <f>Poor!Z27</f>
        <v>0.25</v>
      </c>
      <c r="AA27" s="121">
        <f t="shared" si="16"/>
        <v>3.366411517700281E-2</v>
      </c>
      <c r="AB27" s="156">
        <f>Poor!AB27</f>
        <v>0.25</v>
      </c>
      <c r="AC27" s="121">
        <f t="shared" si="7"/>
        <v>3.366411517700281E-2</v>
      </c>
      <c r="AD27" s="156">
        <f>Poor!AD27</f>
        <v>0.25</v>
      </c>
      <c r="AE27" s="121">
        <f t="shared" si="8"/>
        <v>3.366411517700281E-2</v>
      </c>
      <c r="AF27" s="122">
        <f t="shared" si="10"/>
        <v>0.25</v>
      </c>
      <c r="AG27" s="121">
        <f t="shared" si="11"/>
        <v>3.366411517700281E-2</v>
      </c>
      <c r="AH27" s="123">
        <f t="shared" si="12"/>
        <v>1</v>
      </c>
      <c r="AI27" s="184">
        <f t="shared" si="13"/>
        <v>3.366411517700281E-2</v>
      </c>
      <c r="AJ27" s="120">
        <f t="shared" si="14"/>
        <v>3.366411517700281E-2</v>
      </c>
      <c r="AK27" s="119">
        <f t="shared" si="15"/>
        <v>3.366411517700281E-2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6.7650971357409703E-2</v>
      </c>
      <c r="C28" s="102">
        <f>IF([1]Summ!$K1066="",0,[1]Summ!$K1066)</f>
        <v>-6.7650971357409703E-2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6.8718488797893634E-2</v>
      </c>
      <c r="K28" s="22">
        <f t="shared" si="4"/>
        <v>6.7650971357409703E-2</v>
      </c>
      <c r="L28" s="22">
        <f t="shared" si="5"/>
        <v>6.7650971357409703E-2</v>
      </c>
      <c r="M28" s="228">
        <f t="shared" si="6"/>
        <v>6.8718488797893634E-2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0.27487395519157454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0.13743697759578727</v>
      </c>
      <c r="AF28" s="122">
        <f t="shared" si="10"/>
        <v>0.5</v>
      </c>
      <c r="AG28" s="121">
        <f t="shared" si="11"/>
        <v>0.13743697759578727</v>
      </c>
      <c r="AH28" s="123">
        <f t="shared" si="12"/>
        <v>1</v>
      </c>
      <c r="AI28" s="184">
        <f t="shared" si="13"/>
        <v>6.8718488797893634E-2</v>
      </c>
      <c r="AJ28" s="120">
        <f t="shared" si="14"/>
        <v>0</v>
      </c>
      <c r="AK28" s="119">
        <f t="shared" si="15"/>
        <v>0.13743697759578727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0.60760804651307587</v>
      </c>
      <c r="C29" s="102">
        <f>IF([1]Summ!$K1067="",0,[1]Summ!$K1067)</f>
        <v>-0.12086093158097647</v>
      </c>
      <c r="D29" s="24">
        <f t="shared" si="0"/>
        <v>0.48674711493209943</v>
      </c>
      <c r="E29" s="75">
        <f>Middle!E29</f>
        <v>1</v>
      </c>
      <c r="F29" s="22"/>
      <c r="H29" s="24">
        <f t="shared" si="1"/>
        <v>1</v>
      </c>
      <c r="I29" s="22">
        <f t="shared" si="2"/>
        <v>0.48674711493209943</v>
      </c>
      <c r="J29" s="24">
        <f>IF(I$32&lt;=1+I131,I29,B29*H29+J$33*(I29-B29*H29))</f>
        <v>0.60951520541629678</v>
      </c>
      <c r="K29" s="22">
        <f t="shared" si="4"/>
        <v>0.60760804651307587</v>
      </c>
      <c r="L29" s="22">
        <f t="shared" si="5"/>
        <v>0.60760804651307587</v>
      </c>
      <c r="M29" s="175">
        <f t="shared" si="6"/>
        <v>0.60951520541629678</v>
      </c>
      <c r="N29" s="233"/>
      <c r="P29" s="22"/>
      <c r="V29" s="56"/>
      <c r="W29" s="110"/>
      <c r="X29" s="118"/>
      <c r="Y29" s="184">
        <f t="shared" si="9"/>
        <v>2.4380608216651871</v>
      </c>
      <c r="Z29" s="156">
        <f>Poor!Z29</f>
        <v>0.25</v>
      </c>
      <c r="AA29" s="121">
        <f t="shared" si="16"/>
        <v>0.60951520541629678</v>
      </c>
      <c r="AB29" s="156">
        <f>Poor!AB29</f>
        <v>0.25</v>
      </c>
      <c r="AC29" s="121">
        <f t="shared" si="7"/>
        <v>0.60951520541629678</v>
      </c>
      <c r="AD29" s="156">
        <f>Poor!AD29</f>
        <v>0.25</v>
      </c>
      <c r="AE29" s="121">
        <f t="shared" si="8"/>
        <v>0.60951520541629678</v>
      </c>
      <c r="AF29" s="122">
        <f t="shared" si="10"/>
        <v>0.25</v>
      </c>
      <c r="AG29" s="121">
        <f t="shared" si="11"/>
        <v>0.60951520541629678</v>
      </c>
      <c r="AH29" s="123">
        <f t="shared" si="12"/>
        <v>1</v>
      </c>
      <c r="AI29" s="184">
        <f t="shared" si="13"/>
        <v>0.60951520541629678</v>
      </c>
      <c r="AJ29" s="120">
        <f t="shared" si="14"/>
        <v>0.60951520541629678</v>
      </c>
      <c r="AK29" s="119">
        <f t="shared" si="15"/>
        <v>0.60951520541629678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0.31510492901618925</v>
      </c>
      <c r="C30" s="65"/>
      <c r="D30" s="24">
        <f>(D119-B124)</f>
        <v>23.389523838368149</v>
      </c>
      <c r="E30" s="75">
        <f>Middle!E30</f>
        <v>1</v>
      </c>
      <c r="H30" s="96">
        <f>(E30*F$7/F$9)</f>
        <v>1</v>
      </c>
      <c r="I30" s="29">
        <f>IF(E30&gt;=1,I119-I124,MIN(I119-I124,B30*H30))</f>
        <v>14.897785884310922</v>
      </c>
      <c r="J30" s="235">
        <f>IF(I$32&lt;=$B$32,I30,$B$32-SUM(J6:J29))</f>
        <v>0.32653988693270453</v>
      </c>
      <c r="K30" s="22">
        <f t="shared" si="4"/>
        <v>0.31510492901618925</v>
      </c>
      <c r="L30" s="22">
        <f>IF(L124=L119,0,IF(K30="",0,(L119-L124)/(B119-B124)*K30))</f>
        <v>0.20070377644343268</v>
      </c>
      <c r="M30" s="175">
        <f t="shared" si="6"/>
        <v>0.32653988693270453</v>
      </c>
      <c r="N30" s="166" t="s">
        <v>86</v>
      </c>
      <c r="O30" s="2"/>
      <c r="P30" s="22"/>
      <c r="V30" s="56"/>
      <c r="W30" s="110"/>
      <c r="X30" s="118"/>
      <c r="Y30" s="184">
        <f>M30*4</f>
        <v>1.3061595477308181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4.9904873059764508E-2</v>
      </c>
      <c r="AC30" s="188">
        <f>IF(AC79*4/$I$83+SUM(AC6:AC29)&lt;1,AC79*4/$I$83,1-SUM(AC6:AC29))</f>
        <v>6.5183726425305899E-2</v>
      </c>
      <c r="AD30" s="122">
        <f>IF($Y30=0,0,AE30/($Y$30))</f>
        <v>8.258562544535851E-2</v>
      </c>
      <c r="AE30" s="188">
        <f>IF(AE79*4/$I$83+SUM(AE6:AE29)&lt;1,AE79*4/$I$83,1-SUM(AE6:AE29))</f>
        <v>0.10787000318077622</v>
      </c>
      <c r="AF30" s="122">
        <f>IF($Y30=0,0,AG30/($Y$30))</f>
        <v>-0.18741078342391387</v>
      </c>
      <c r="AG30" s="188">
        <f>IF(AG79*4/$I$83+SUM(AG6:AG29)&lt;1,AG79*4/$I$83,1-SUM(AG6:AG29))</f>
        <v>-0.24478838411685766</v>
      </c>
      <c r="AH30" s="123">
        <f t="shared" si="12"/>
        <v>-5.4920284918790863E-2</v>
      </c>
      <c r="AI30" s="184">
        <f t="shared" si="13"/>
        <v>-1.7933663627693885E-2</v>
      </c>
      <c r="AJ30" s="120">
        <f t="shared" si="14"/>
        <v>3.2591863212652949E-2</v>
      </c>
      <c r="AK30" s="119">
        <f t="shared" si="15"/>
        <v>-6.845919046804072E-2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-0.23007239798764201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1.3444735505603984</v>
      </c>
      <c r="C32" s="29">
        <f>SUM(C6:C31)</f>
        <v>0.72465889656348181</v>
      </c>
      <c r="D32" s="24">
        <f>SUM(D6:D30)</f>
        <v>25.143551356475839</v>
      </c>
      <c r="E32" s="2"/>
      <c r="F32" s="2"/>
      <c r="H32" s="17"/>
      <c r="I32" s="22">
        <f>SUM(I6:I30)</f>
        <v>16.651813402418615</v>
      </c>
      <c r="J32" s="17"/>
      <c r="L32" s="22">
        <f>SUM(L6:L30)</f>
        <v>1.230072397987642</v>
      </c>
      <c r="M32" s="23"/>
      <c r="N32" s="56"/>
      <c r="O32" s="2"/>
      <c r="P32" s="22"/>
      <c r="V32" s="56"/>
      <c r="W32" s="110"/>
      <c r="X32" s="118"/>
      <c r="Y32" s="115">
        <f>SUM(Y6:Y31)</f>
        <v>5.3778942022415936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-1.5779779936108851E-2</v>
      </c>
      <c r="K33" s="14"/>
      <c r="L33" s="11"/>
      <c r="M33" s="30"/>
      <c r="N33" s="168" t="s">
        <v>87</v>
      </c>
      <c r="O33" s="2"/>
      <c r="P33" s="2"/>
      <c r="R33" s="180">
        <v>57052</v>
      </c>
      <c r="S33" s="180">
        <v>64618</v>
      </c>
      <c r="T33" s="22">
        <f>S33/R33</f>
        <v>1.1326158592161537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R34" s="180">
        <v>17060</v>
      </c>
      <c r="S34" s="180">
        <v>19322</v>
      </c>
      <c r="T34" s="22">
        <f t="shared" ref="T34:T37" si="24">S34/R34</f>
        <v>1.132590855803048</v>
      </c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>
        <v>31038</v>
      </c>
      <c r="S35" s="180">
        <v>35155</v>
      </c>
      <c r="T35" s="22">
        <f t="shared" si="24"/>
        <v>1.1326438559185514</v>
      </c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>
        <v>58782</v>
      </c>
      <c r="S36" s="180">
        <v>66578</v>
      </c>
      <c r="T36" s="22">
        <f t="shared" si="24"/>
        <v>1.1326256336973903</v>
      </c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1</v>
      </c>
      <c r="F37" s="75">
        <f>Middle!F37</f>
        <v>1</v>
      </c>
      <c r="G37" s="75">
        <f>Middle!G37</f>
        <v>1.57</v>
      </c>
      <c r="H37" s="24">
        <f t="shared" ref="H37:H52" si="26">(E37*F37)</f>
        <v>1</v>
      </c>
      <c r="I37" s="39">
        <f t="shared" ref="I37:I52" si="27">D37*H37</f>
        <v>22350</v>
      </c>
      <c r="J37" s="38">
        <f>J91*I$83</f>
        <v>22349.999999999996</v>
      </c>
      <c r="K37" s="40">
        <f t="shared" ref="K37:K52" si="28">(B37/B$65)</f>
        <v>0.10407838243101024</v>
      </c>
      <c r="L37" s="22">
        <f t="shared" ref="L37:L52" si="29">(K37*H37)</f>
        <v>0.10407838243101024</v>
      </c>
      <c r="M37" s="24">
        <f t="shared" ref="M37:M52" si="30">J37/B$65</f>
        <v>0.10407838243101022</v>
      </c>
      <c r="N37" s="2"/>
      <c r="O37" s="2"/>
      <c r="P37" s="2"/>
      <c r="Q37" s="2"/>
      <c r="R37" s="180">
        <v>69014</v>
      </c>
      <c r="S37" s="180">
        <v>78166</v>
      </c>
      <c r="T37" s="224">
        <f t="shared" si="24"/>
        <v>1.1326107746254384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22349.999999999996</v>
      </c>
      <c r="AH37" s="123">
        <f>SUM(Z37,AB37,AD37,AF37)</f>
        <v>1</v>
      </c>
      <c r="AI37" s="112">
        <f>SUM(AA37,AC37,AE37,AG37)</f>
        <v>22349.999999999996</v>
      </c>
      <c r="AJ37" s="148">
        <f>(AA37+AC37)</f>
        <v>0</v>
      </c>
      <c r="AK37" s="147">
        <f>(AE37+AG37)</f>
        <v>22349.999999999996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1</v>
      </c>
      <c r="F38" s="75">
        <f>Middle!F38</f>
        <v>1</v>
      </c>
      <c r="G38" s="22">
        <f t="shared" ref="G38:G64" si="32">(G$37)</f>
        <v>1.57</v>
      </c>
      <c r="H38" s="24">
        <f t="shared" si="26"/>
        <v>1</v>
      </c>
      <c r="I38" s="39">
        <f t="shared" si="27"/>
        <v>10500</v>
      </c>
      <c r="J38" s="38">
        <f t="shared" ref="J38:J64" si="33">J92*I$83</f>
        <v>7960.5505501597272</v>
      </c>
      <c r="K38" s="40">
        <f t="shared" si="28"/>
        <v>3.725400713414237E-2</v>
      </c>
      <c r="L38" s="22">
        <f t="shared" si="29"/>
        <v>3.725400713414237E-2</v>
      </c>
      <c r="M38" s="24">
        <f t="shared" si="30"/>
        <v>3.7070300873418928E-2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7960.5505501597272</v>
      </c>
      <c r="AH38" s="123">
        <f t="shared" ref="AH38:AI58" si="35">SUM(Z38,AB38,AD38,AF38)</f>
        <v>1</v>
      </c>
      <c r="AI38" s="112">
        <f t="shared" si="35"/>
        <v>7960.5505501597272</v>
      </c>
      <c r="AJ38" s="148">
        <f t="shared" ref="AJ38:AJ64" si="36">(AA38+AC38)</f>
        <v>0</v>
      </c>
      <c r="AK38" s="147">
        <f t="shared" ref="AK38:AK64" si="37">(AE38+AG38)</f>
        <v>7960.5505501597272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1</v>
      </c>
      <c r="F39" s="75">
        <f>Middle!F39</f>
        <v>1</v>
      </c>
      <c r="G39" s="22">
        <f t="shared" si="32"/>
        <v>1.57</v>
      </c>
      <c r="H39" s="24">
        <f t="shared" si="26"/>
        <v>1</v>
      </c>
      <c r="I39" s="39">
        <f t="shared" si="27"/>
        <v>2400</v>
      </c>
      <c r="J39" s="38">
        <f t="shared" si="33"/>
        <v>2399.9999999999995</v>
      </c>
      <c r="K39" s="40">
        <f t="shared" si="28"/>
        <v>1.1176202140242709E-2</v>
      </c>
      <c r="L39" s="22">
        <f t="shared" si="29"/>
        <v>1.1176202140242709E-2</v>
      </c>
      <c r="M39" s="24">
        <f t="shared" si="30"/>
        <v>1.1176202140242708E-2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>
        <f>Z8</f>
        <v>0.56108324132607079</v>
      </c>
      <c r="AA39" s="147">
        <f>$J39*Z39</f>
        <v>1346.5997791825696</v>
      </c>
      <c r="AB39" s="122">
        <f>AB8</f>
        <v>0.43891675867392921</v>
      </c>
      <c r="AC39" s="147">
        <f>$J39*AB39</f>
        <v>1053.40022081743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2399.9999999999995</v>
      </c>
      <c r="AJ39" s="148">
        <f t="shared" si="36"/>
        <v>2399.9999999999995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1.57</v>
      </c>
      <c r="H40" s="24">
        <f t="shared" si="26"/>
        <v>1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>
        <f>Z9</f>
        <v>0.56108324132607068</v>
      </c>
      <c r="AA40" s="147">
        <f>$J40*Z40</f>
        <v>0</v>
      </c>
      <c r="AB40" s="122">
        <f>AB9</f>
        <v>0.43891675867392926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1.57</v>
      </c>
      <c r="H41" s="24">
        <f t="shared" si="26"/>
        <v>1</v>
      </c>
      <c r="I41" s="39">
        <f t="shared" si="27"/>
        <v>0</v>
      </c>
      <c r="J41" s="38">
        <f t="shared" si="33"/>
        <v>3656.8072077699921</v>
      </c>
      <c r="K41" s="40">
        <f t="shared" si="28"/>
        <v>1.6764303210364064E-2</v>
      </c>
      <c r="L41" s="22">
        <f t="shared" si="29"/>
        <v>1.6764303210364064E-2</v>
      </c>
      <c r="M41" s="24">
        <f t="shared" si="30"/>
        <v>1.7028840225805815E-2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3656.8072077699921</v>
      </c>
      <c r="AH41" s="123">
        <f t="shared" si="35"/>
        <v>1</v>
      </c>
      <c r="AI41" s="112">
        <f t="shared" si="35"/>
        <v>3656.8072077699921</v>
      </c>
      <c r="AJ41" s="148">
        <f t="shared" si="36"/>
        <v>0</v>
      </c>
      <c r="AK41" s="147">
        <f t="shared" si="37"/>
        <v>3656.8072077699921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1</v>
      </c>
      <c r="F42" s="75">
        <f>Middle!F42</f>
        <v>1</v>
      </c>
      <c r="G42" s="22">
        <f t="shared" si="32"/>
        <v>1.57</v>
      </c>
      <c r="H42" s="24">
        <f t="shared" si="26"/>
        <v>1</v>
      </c>
      <c r="I42" s="39">
        <f t="shared" si="27"/>
        <v>6000</v>
      </c>
      <c r="J42" s="38">
        <f t="shared" si="33"/>
        <v>6000</v>
      </c>
      <c r="K42" s="40">
        <f t="shared" si="28"/>
        <v>2.7940505350606774E-2</v>
      </c>
      <c r="L42" s="22">
        <f t="shared" si="29"/>
        <v>2.7940505350606774E-2</v>
      </c>
      <c r="M42" s="24">
        <f t="shared" si="30"/>
        <v>2.7940505350606774E-2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1500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3000</v>
      </c>
      <c r="AF42" s="122">
        <f t="shared" si="31"/>
        <v>0.25</v>
      </c>
      <c r="AG42" s="147">
        <f t="shared" si="34"/>
        <v>1500</v>
      </c>
      <c r="AH42" s="123">
        <f t="shared" si="35"/>
        <v>1</v>
      </c>
      <c r="AI42" s="112">
        <f t="shared" si="35"/>
        <v>6000</v>
      </c>
      <c r="AJ42" s="148">
        <f t="shared" si="36"/>
        <v>1500</v>
      </c>
      <c r="AK42" s="147">
        <f t="shared" si="37"/>
        <v>4500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1.57</v>
      </c>
      <c r="H43" s="24">
        <f t="shared" si="26"/>
        <v>1</v>
      </c>
      <c r="I43" s="39">
        <f t="shared" si="27"/>
        <v>0</v>
      </c>
      <c r="J43" s="38">
        <f t="shared" si="33"/>
        <v>438.81686493239903</v>
      </c>
      <c r="K43" s="40">
        <f t="shared" si="28"/>
        <v>2.0117163852436878E-3</v>
      </c>
      <c r="L43" s="22">
        <f t="shared" si="29"/>
        <v>2.0117163852436878E-3</v>
      </c>
      <c r="M43" s="24">
        <f t="shared" si="30"/>
        <v>2.0434608270966975E-3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109.70421623309976</v>
      </c>
      <c r="AB43" s="156">
        <f>Poor!AB43</f>
        <v>0.25</v>
      </c>
      <c r="AC43" s="147">
        <f t="shared" si="39"/>
        <v>109.70421623309976</v>
      </c>
      <c r="AD43" s="156">
        <f>Poor!AD43</f>
        <v>0.25</v>
      </c>
      <c r="AE43" s="147">
        <f t="shared" si="40"/>
        <v>109.70421623309976</v>
      </c>
      <c r="AF43" s="122">
        <f t="shared" si="31"/>
        <v>0.25</v>
      </c>
      <c r="AG43" s="147">
        <f t="shared" si="34"/>
        <v>109.70421623309976</v>
      </c>
      <c r="AH43" s="123">
        <f t="shared" si="35"/>
        <v>1</v>
      </c>
      <c r="AI43" s="112">
        <f t="shared" si="35"/>
        <v>438.81686493239903</v>
      </c>
      <c r="AJ43" s="148">
        <f t="shared" si="36"/>
        <v>219.40843246619951</v>
      </c>
      <c r="AK43" s="147">
        <f t="shared" si="37"/>
        <v>219.40843246619951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WILD FOODS -- see worksheet Data 3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1.57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Agricultural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1.57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Construction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1.57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Domestic work cash income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1.57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Labour migration(formal employment): no. people per HH</v>
      </c>
      <c r="B48" s="104">
        <f>IF([1]Summ!$J1083="",0,[1]Summ!$J1083)</f>
        <v>75600</v>
      </c>
      <c r="C48" s="104">
        <f>IF([1]Summ!$K1083="",0,[1]Summ!$K1083)</f>
        <v>0</v>
      </c>
      <c r="D48" s="38">
        <f t="shared" si="25"/>
        <v>75600</v>
      </c>
      <c r="E48" s="75">
        <f>Middle!E48</f>
        <v>1</v>
      </c>
      <c r="F48" s="75">
        <f>Middle!F48</f>
        <v>1</v>
      </c>
      <c r="G48" s="22">
        <f t="shared" si="32"/>
        <v>1.57</v>
      </c>
      <c r="H48" s="24">
        <f t="shared" si="26"/>
        <v>1</v>
      </c>
      <c r="I48" s="39">
        <f t="shared" si="27"/>
        <v>75600</v>
      </c>
      <c r="J48" s="38">
        <f t="shared" si="33"/>
        <v>75600</v>
      </c>
      <c r="K48" s="40">
        <f t="shared" si="28"/>
        <v>0.35205036741764534</v>
      </c>
      <c r="L48" s="22">
        <f t="shared" si="29"/>
        <v>0.35205036741764534</v>
      </c>
      <c r="M48" s="24">
        <f t="shared" si="30"/>
        <v>0.35205036741764534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18900</v>
      </c>
      <c r="AB48" s="156">
        <f>Poor!AB48</f>
        <v>0.25</v>
      </c>
      <c r="AC48" s="147">
        <f t="shared" si="39"/>
        <v>18900</v>
      </c>
      <c r="AD48" s="156">
        <f>Poor!AD48</f>
        <v>0.25</v>
      </c>
      <c r="AE48" s="147">
        <f t="shared" si="40"/>
        <v>18900</v>
      </c>
      <c r="AF48" s="122">
        <f t="shared" si="31"/>
        <v>0.25</v>
      </c>
      <c r="AG48" s="147">
        <f t="shared" si="34"/>
        <v>18900</v>
      </c>
      <c r="AH48" s="123">
        <f t="shared" si="35"/>
        <v>1</v>
      </c>
      <c r="AI48" s="112">
        <f t="shared" si="35"/>
        <v>75600</v>
      </c>
      <c r="AJ48" s="148">
        <f t="shared" si="36"/>
        <v>37800</v>
      </c>
      <c r="AK48" s="147">
        <f t="shared" si="37"/>
        <v>37800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Small business -- see Data2</v>
      </c>
      <c r="B49" s="104">
        <f>IF([1]Summ!$J1084="",0,[1]Summ!$J1084)</f>
        <v>62700</v>
      </c>
      <c r="C49" s="104">
        <f>IF([1]Summ!$K1084="",0,[1]Summ!$K1084)</f>
        <v>0</v>
      </c>
      <c r="D49" s="38">
        <f t="shared" si="25"/>
        <v>62700</v>
      </c>
      <c r="E49" s="75">
        <f>Middle!E49</f>
        <v>1</v>
      </c>
      <c r="F49" s="75">
        <f>Middle!F49</f>
        <v>1</v>
      </c>
      <c r="G49" s="22">
        <f t="shared" si="32"/>
        <v>1.57</v>
      </c>
      <c r="H49" s="24">
        <f t="shared" si="26"/>
        <v>1</v>
      </c>
      <c r="I49" s="39">
        <f t="shared" si="27"/>
        <v>62700</v>
      </c>
      <c r="J49" s="38">
        <f t="shared" si="33"/>
        <v>62700</v>
      </c>
      <c r="K49" s="40">
        <f t="shared" si="28"/>
        <v>0.29197828091384082</v>
      </c>
      <c r="L49" s="22">
        <f t="shared" si="29"/>
        <v>0.29197828091384082</v>
      </c>
      <c r="M49" s="24">
        <f t="shared" si="30"/>
        <v>0.29197828091384082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15675</v>
      </c>
      <c r="AB49" s="156">
        <f>Poor!AB49</f>
        <v>0.25</v>
      </c>
      <c r="AC49" s="147">
        <f t="shared" si="39"/>
        <v>15675</v>
      </c>
      <c r="AD49" s="156">
        <f>Poor!AD49</f>
        <v>0.25</v>
      </c>
      <c r="AE49" s="147">
        <f t="shared" si="40"/>
        <v>15675</v>
      </c>
      <c r="AF49" s="122">
        <f t="shared" si="31"/>
        <v>0.25</v>
      </c>
      <c r="AG49" s="147">
        <f t="shared" si="34"/>
        <v>15675</v>
      </c>
      <c r="AH49" s="123">
        <f t="shared" si="35"/>
        <v>1</v>
      </c>
      <c r="AI49" s="112">
        <f t="shared" si="35"/>
        <v>62700</v>
      </c>
      <c r="AJ49" s="148">
        <f t="shared" si="36"/>
        <v>31350</v>
      </c>
      <c r="AK49" s="147">
        <f t="shared" si="37"/>
        <v>31350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Social development -- see Data2</v>
      </c>
      <c r="B50" s="104">
        <f>IF([1]Summ!$J1085="",0,[1]Summ!$J1085)</f>
        <v>7620</v>
      </c>
      <c r="C50" s="104">
        <f>IF([1]Summ!$K1085="",0,[1]Summ!$K1085)</f>
        <v>0</v>
      </c>
      <c r="D50" s="38">
        <f t="shared" si="25"/>
        <v>7620</v>
      </c>
      <c r="E50" s="75">
        <f>Middle!E50</f>
        <v>1</v>
      </c>
      <c r="F50" s="75">
        <f>Middle!F50</f>
        <v>1</v>
      </c>
      <c r="G50" s="22">
        <f t="shared" si="32"/>
        <v>1.57</v>
      </c>
      <c r="H50" s="24">
        <f t="shared" si="26"/>
        <v>1</v>
      </c>
      <c r="I50" s="39">
        <f t="shared" si="27"/>
        <v>7620</v>
      </c>
      <c r="J50" s="38">
        <f t="shared" si="33"/>
        <v>7620</v>
      </c>
      <c r="K50" s="40">
        <f t="shared" si="28"/>
        <v>3.5484441795270605E-2</v>
      </c>
      <c r="L50" s="22">
        <f t="shared" si="29"/>
        <v>3.5484441795270605E-2</v>
      </c>
      <c r="M50" s="24">
        <f t="shared" si="30"/>
        <v>3.5484441795270605E-2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1905</v>
      </c>
      <c r="AB50" s="156">
        <f>Poor!AB55</f>
        <v>0.25</v>
      </c>
      <c r="AC50" s="147">
        <f t="shared" si="39"/>
        <v>1905</v>
      </c>
      <c r="AD50" s="156">
        <f>Poor!AD55</f>
        <v>0.25</v>
      </c>
      <c r="AE50" s="147">
        <f t="shared" si="40"/>
        <v>1905</v>
      </c>
      <c r="AF50" s="122">
        <f t="shared" si="31"/>
        <v>0.25</v>
      </c>
      <c r="AG50" s="147">
        <f t="shared" si="34"/>
        <v>1905</v>
      </c>
      <c r="AH50" s="123">
        <f t="shared" si="35"/>
        <v>1</v>
      </c>
      <c r="AI50" s="112">
        <f t="shared" si="35"/>
        <v>7620</v>
      </c>
      <c r="AJ50" s="148">
        <f t="shared" si="36"/>
        <v>3810</v>
      </c>
      <c r="AK50" s="147">
        <f t="shared" si="37"/>
        <v>3810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Public works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1.57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Gifts/social support: type (Child support, Pension and Foster Care)</v>
      </c>
      <c r="B52" s="104">
        <f>IF([1]Summ!$J1087="",0,[1]Summ!$J1087)</f>
        <v>17040</v>
      </c>
      <c r="C52" s="104">
        <f>IF([1]Summ!$K1087="",0,[1]Summ!$K1087)</f>
        <v>0</v>
      </c>
      <c r="D52" s="38">
        <f t="shared" si="25"/>
        <v>17040</v>
      </c>
      <c r="E52" s="75">
        <f>Middle!E52</f>
        <v>1</v>
      </c>
      <c r="F52" s="75">
        <f>Middle!F52</f>
        <v>1</v>
      </c>
      <c r="G52" s="22">
        <f t="shared" si="32"/>
        <v>1.57</v>
      </c>
      <c r="H52" s="24">
        <f t="shared" si="26"/>
        <v>1</v>
      </c>
      <c r="I52" s="39">
        <f t="shared" si="27"/>
        <v>17040</v>
      </c>
      <c r="J52" s="38">
        <f t="shared" si="33"/>
        <v>17040</v>
      </c>
      <c r="K52" s="40">
        <f t="shared" si="28"/>
        <v>7.9351035195723243E-2</v>
      </c>
      <c r="L52" s="22">
        <f t="shared" si="29"/>
        <v>7.9351035195723243E-2</v>
      </c>
      <c r="M52" s="24">
        <f t="shared" si="30"/>
        <v>7.9351035195723243E-2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4260</v>
      </c>
      <c r="AB52" s="156">
        <f>Poor!AB57</f>
        <v>0.25</v>
      </c>
      <c r="AC52" s="147">
        <f t="shared" si="39"/>
        <v>4260</v>
      </c>
      <c r="AD52" s="156">
        <f>Poor!AD57</f>
        <v>0.25</v>
      </c>
      <c r="AE52" s="147">
        <f t="shared" si="40"/>
        <v>4260</v>
      </c>
      <c r="AF52" s="122">
        <f t="shared" si="31"/>
        <v>0.25</v>
      </c>
      <c r="AG52" s="147">
        <f t="shared" si="34"/>
        <v>4260</v>
      </c>
      <c r="AH52" s="123">
        <f t="shared" si="35"/>
        <v>1</v>
      </c>
      <c r="AI52" s="112">
        <f t="shared" si="35"/>
        <v>17040</v>
      </c>
      <c r="AJ52" s="148">
        <f t="shared" si="36"/>
        <v>8520</v>
      </c>
      <c r="AK52" s="147">
        <f t="shared" si="37"/>
        <v>8520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9000</v>
      </c>
      <c r="C53" s="104">
        <f>IF([1]Summ!$K1088="",0,[1]Summ!$K1088)</f>
        <v>0</v>
      </c>
      <c r="D53" s="38">
        <f t="shared" si="25"/>
        <v>9000</v>
      </c>
      <c r="E53" s="75">
        <f>Middle!E53</f>
        <v>1</v>
      </c>
      <c r="F53" s="75">
        <f>Middle!F53</f>
        <v>1</v>
      </c>
      <c r="G53" s="22">
        <f t="shared" si="32"/>
        <v>1.57</v>
      </c>
      <c r="H53" s="24">
        <f t="shared" ref="H53:H64" si="41">(E53*F53)</f>
        <v>1</v>
      </c>
      <c r="I53" s="39">
        <f t="shared" ref="I53:I64" si="42">D53*H53</f>
        <v>9000</v>
      </c>
      <c r="J53" s="38">
        <f t="shared" si="33"/>
        <v>9000</v>
      </c>
      <c r="K53" s="40">
        <f t="shared" ref="K53:K64" si="43">(B53/B$65)</f>
        <v>4.1910758025910162E-2</v>
      </c>
      <c r="L53" s="22">
        <f t="shared" ref="L53:L64" si="44">(K53*H53)</f>
        <v>4.1910758025910162E-2</v>
      </c>
      <c r="M53" s="24">
        <f t="shared" ref="M53:M64" si="45">J53/B$65</f>
        <v>4.1910758025910162E-2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1.57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1.57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1.57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1.57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1.57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1.57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1.57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1.57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1.57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1.57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1.57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213210</v>
      </c>
      <c r="J65" s="39">
        <f>SUM(J37:J64)</f>
        <v>214766.17462286211</v>
      </c>
      <c r="K65" s="40">
        <f>SUM(K37:K64)</f>
        <v>1.0000000000000002</v>
      </c>
      <c r="L65" s="22">
        <f>SUM(L37:L64)</f>
        <v>1.0000000000000002</v>
      </c>
      <c r="M65" s="24">
        <f>SUM(M37:M64)</f>
        <v>1.0001125751965714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43696.30399541567</v>
      </c>
      <c r="AB65" s="137"/>
      <c r="AC65" s="153">
        <f>SUM(AC37:AC64)</f>
        <v>41903.104437050526</v>
      </c>
      <c r="AD65" s="137"/>
      <c r="AE65" s="153">
        <f>SUM(AE37:AE64)</f>
        <v>43849.704216233098</v>
      </c>
      <c r="AF65" s="137"/>
      <c r="AG65" s="153">
        <f>SUM(AG37:AG64)</f>
        <v>76317.061974162818</v>
      </c>
      <c r="AH65" s="137"/>
      <c r="AI65" s="153">
        <f>SUM(AI37:AI64)</f>
        <v>205766.17462286211</v>
      </c>
      <c r="AJ65" s="153">
        <f>SUM(AJ37:AJ64)</f>
        <v>85599.408432466196</v>
      </c>
      <c r="AK65" s="153">
        <f>SUM(AK37:AK64)</f>
        <v>120166.76619039591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14935.838246595324</v>
      </c>
      <c r="J70" s="51">
        <f>J124*I$83</f>
        <v>14935.838246595324</v>
      </c>
      <c r="K70" s="40">
        <f>B70/B$76</f>
        <v>6.9552478074132312E-2</v>
      </c>
      <c r="L70" s="22">
        <f>(L124*G$37*F$9/F$7)/B$130</f>
        <v>6.9552478074132312E-2</v>
      </c>
      <c r="M70" s="24">
        <f>J70/B$76</f>
        <v>6.9552478074132326E-2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3733.9595616488309</v>
      </c>
      <c r="AB70" s="156">
        <f>Poor!AB70</f>
        <v>0.25</v>
      </c>
      <c r="AC70" s="147">
        <f>$J70*AB70</f>
        <v>3733.9595616488309</v>
      </c>
      <c r="AD70" s="156">
        <f>Poor!AD70</f>
        <v>0.25</v>
      </c>
      <c r="AE70" s="147">
        <f>$J70*AD70</f>
        <v>3733.9595616488309</v>
      </c>
      <c r="AF70" s="156">
        <f>Poor!AF70</f>
        <v>0.25</v>
      </c>
      <c r="AG70" s="147">
        <f>$J70*AF70</f>
        <v>3733.9595616488309</v>
      </c>
      <c r="AH70" s="155">
        <f>SUM(Z70,AB70,AD70,AF70)</f>
        <v>1</v>
      </c>
      <c r="AI70" s="147">
        <f>SUM(AA70,AC70,AE70,AG70)</f>
        <v>14935.838246595324</v>
      </c>
      <c r="AJ70" s="148">
        <f>(AA70+AC70)</f>
        <v>7467.9191232976618</v>
      </c>
      <c r="AK70" s="147">
        <f>(AE70+AG70)</f>
        <v>7467.9191232976618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15578.666666666668</v>
      </c>
      <c r="J71" s="51">
        <f t="shared" ref="J71:J72" si="49">J125*I$83</f>
        <v>15578.666666666668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27744.000000000004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11199.999999999998</v>
      </c>
      <c r="K73" s="40">
        <f>B73/B$76</f>
        <v>5.2155609987799313E-2</v>
      </c>
      <c r="L73" s="22">
        <f>(L127*G$37*F$9/F$7)/B$130</f>
        <v>5.2155609987799306E-2</v>
      </c>
      <c r="M73" s="24">
        <f>J73/B$76</f>
        <v>5.2155609987799306E-2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1008</v>
      </c>
      <c r="AB73" s="156">
        <f>Poor!AB73</f>
        <v>0.09</v>
      </c>
      <c r="AC73" s="147">
        <f>$H$73*$B$73*AB73</f>
        <v>1008</v>
      </c>
      <c r="AD73" s="156">
        <f>Poor!AD73</f>
        <v>0.23</v>
      </c>
      <c r="AE73" s="147">
        <f>$H$73*$B$73*AD73</f>
        <v>2576</v>
      </c>
      <c r="AF73" s="156">
        <f>Poor!AF73</f>
        <v>0.59</v>
      </c>
      <c r="AG73" s="147">
        <f>$H$73*$B$73*AF73</f>
        <v>6608</v>
      </c>
      <c r="AH73" s="155">
        <f>SUM(Z73,AB73,AD73,AF73)</f>
        <v>1</v>
      </c>
      <c r="AI73" s="147">
        <f>SUM(AA73,AC73,AE73,AG73)</f>
        <v>11200</v>
      </c>
      <c r="AJ73" s="148">
        <f>(AA73+AC73)</f>
        <v>2016</v>
      </c>
      <c r="AK73" s="147">
        <f>(AE73+AG73)</f>
        <v>9184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2671.1602209944749</v>
      </c>
      <c r="C74" s="39"/>
      <c r="D74" s="38"/>
      <c r="E74" s="32"/>
      <c r="F74" s="32"/>
      <c r="G74" s="32"/>
      <c r="H74" s="31"/>
      <c r="I74" s="39">
        <f>I128*I$83</f>
        <v>198274.16175340465</v>
      </c>
      <c r="J74" s="51">
        <f>J128*I$83</f>
        <v>4345.9090406727373</v>
      </c>
      <c r="K74" s="40">
        <f>B74/B$76</f>
        <v>1.2438927741170683E-2</v>
      </c>
      <c r="L74" s="22">
        <f>(L128*G$37*F$9/F$7)/B$130</f>
        <v>1.2438927741170685E-2</v>
      </c>
      <c r="M74" s="24">
        <f>J74/B$76</f>
        <v>2.0237815800694496E-2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216.88203900405591</v>
      </c>
      <c r="AD74" s="156"/>
      <c r="AE74" s="147">
        <f>AE30*$I$83/4</f>
        <v>358.90961625259604</v>
      </c>
      <c r="AF74" s="156"/>
      <c r="AG74" s="147">
        <f>AG30*$I$83/4</f>
        <v>-814.47021800154766</v>
      </c>
      <c r="AH74" s="155"/>
      <c r="AI74" s="147">
        <f>SUM(AA74,AC74,AE74,AG74)</f>
        <v>-238.67856274489577</v>
      </c>
      <c r="AJ74" s="148">
        <f>(AA74+AC74)</f>
        <v>216.88203900405591</v>
      </c>
      <c r="AK74" s="147">
        <f>(AE74+AG74)</f>
        <v>-455.56060174895163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142612.33486574353</v>
      </c>
      <c r="C75" s="39"/>
      <c r="D75" s="38"/>
      <c r="E75" s="32"/>
      <c r="F75" s="32"/>
      <c r="G75" s="32"/>
      <c r="H75" s="31"/>
      <c r="I75" s="47"/>
      <c r="J75" s="51">
        <f>J129*I$83</f>
        <v>140961.76066892743</v>
      </c>
      <c r="K75" s="40">
        <f>B75/B$76</f>
        <v>0.66411011756313865</v>
      </c>
      <c r="L75" s="22">
        <f>(L129*G$37*F$9/F$7)/B$130</f>
        <v>0.66411011756313876</v>
      </c>
      <c r="M75" s="24">
        <f>J75/B$76</f>
        <v>0.65642380470018635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39962.344433766841</v>
      </c>
      <c r="AB75" s="158"/>
      <c r="AC75" s="149">
        <f>AA75+AC65-SUM(AC70,AC74)</f>
        <v>77914.607270164488</v>
      </c>
      <c r="AD75" s="158"/>
      <c r="AE75" s="149">
        <f>AC75+AE65-SUM(AE70,AE74)</f>
        <v>117671.44230849615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191069.01493901169</v>
      </c>
      <c r="AJ75" s="151">
        <f>AJ76-SUM(AJ70,AJ74)</f>
        <v>77914.607270164473</v>
      </c>
      <c r="AK75" s="149">
        <f>AJ75+AK76-SUM(AK70,AK74)</f>
        <v>191069.01493901169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213210</v>
      </c>
      <c r="J76" s="51">
        <f>J130*I$83</f>
        <v>214766.17462286213</v>
      </c>
      <c r="K76" s="40">
        <f>SUM(K70:K75)</f>
        <v>0.79825713336624093</v>
      </c>
      <c r="L76" s="22">
        <f>SUM(L70:L75)</f>
        <v>0.79825713336624105</v>
      </c>
      <c r="M76" s="24">
        <f>SUM(M70:M75)</f>
        <v>0.79836970856281253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43696.30399541567</v>
      </c>
      <c r="AB76" s="137"/>
      <c r="AC76" s="153">
        <f>AC65</f>
        <v>41903.104437050526</v>
      </c>
      <c r="AD76" s="137"/>
      <c r="AE76" s="153">
        <f>AE65</f>
        <v>43849.704216233098</v>
      </c>
      <c r="AF76" s="137"/>
      <c r="AG76" s="153">
        <f>AG65</f>
        <v>76317.061974162818</v>
      </c>
      <c r="AH76" s="137"/>
      <c r="AI76" s="153">
        <f>SUM(AA76,AC76,AE76,AG76)</f>
        <v>205766.17462286211</v>
      </c>
      <c r="AJ76" s="154">
        <f>SUM(AA76,AC76)</f>
        <v>85599.408432466196</v>
      </c>
      <c r="AK76" s="154">
        <f>SUM(AE76,AG76)</f>
        <v>120166.76619039592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15578.666666666668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39962.344433766841</v>
      </c>
      <c r="AD78" s="112"/>
      <c r="AE78" s="112">
        <f>AC75</f>
        <v>77914.607270164488</v>
      </c>
      <c r="AF78" s="112"/>
      <c r="AG78" s="112">
        <f>AE75</f>
        <v>117671.44230849615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39962.344433766841</v>
      </c>
      <c r="AB79" s="112"/>
      <c r="AC79" s="112">
        <f>AA79-AA74+AC65-AC70</f>
        <v>78131.489309168537</v>
      </c>
      <c r="AD79" s="112"/>
      <c r="AE79" s="112">
        <f>AC79-AC74+AE65-AE70</f>
        <v>118030.35192474874</v>
      </c>
      <c r="AF79" s="112"/>
      <c r="AG79" s="112">
        <f>AE79-AE74+AG65-AG70</f>
        <v>190254.54472101014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8477.0499443924527</v>
      </c>
      <c r="C83" s="39"/>
      <c r="D83" s="38"/>
      <c r="E83" s="32"/>
      <c r="F83" s="32"/>
      <c r="G83" s="32"/>
      <c r="H83" s="24">
        <f>G$37*F$9/F$7</f>
        <v>1.57</v>
      </c>
      <c r="I83" s="39">
        <f xml:space="preserve"> B83*H83</f>
        <v>13308.968412696151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3327.2421031740378</v>
      </c>
      <c r="AB83" s="112"/>
      <c r="AC83" s="165">
        <f>$I$83*AB82/4</f>
        <v>3327.2421031740378</v>
      </c>
      <c r="AD83" s="112"/>
      <c r="AE83" s="165">
        <f>$I$83*AD82/4</f>
        <v>3327.2421031740378</v>
      </c>
      <c r="AF83" s="112"/>
      <c r="AG83" s="165">
        <f>$I$83*AF82/4</f>
        <v>3327.2421031740378</v>
      </c>
      <c r="AH83" s="165">
        <f>SUM(AA83,AC83,AE83,AG83)</f>
        <v>13308.968412696151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19286.708587419434</v>
      </c>
      <c r="C84" s="46"/>
      <c r="D84" s="239"/>
      <c r="E84" s="64"/>
      <c r="F84" s="64"/>
      <c r="G84" s="64"/>
      <c r="H84" s="240">
        <f>IF(B84=0,0,I84/B84)</f>
        <v>1.1285857606563012</v>
      </c>
      <c r="I84" s="238">
        <f>(B70*H70)+((1-(D29*H29))*I83)</f>
        <v>21766.704681689178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2.636530414072229</v>
      </c>
      <c r="C91" s="75">
        <f>(C37/$B$83)</f>
        <v>0</v>
      </c>
      <c r="D91" s="24">
        <f t="shared" ref="D91" si="51">(B91+C91)</f>
        <v>2.636530414072229</v>
      </c>
      <c r="H91" s="24">
        <f>(E37*F37/G37*F$7/F$9)</f>
        <v>0.63694267515923564</v>
      </c>
      <c r="I91" s="22">
        <f t="shared" ref="I91" si="52">(D91*H91)</f>
        <v>1.6793187350778527</v>
      </c>
      <c r="J91" s="24">
        <f>IF(I$32&lt;=1+I$131,I91,L91+J$33*(I91-L91))</f>
        <v>1.6793187350778527</v>
      </c>
      <c r="K91" s="22">
        <f t="shared" ref="K91" si="53">(B91)</f>
        <v>2.636530414072229</v>
      </c>
      <c r="L91" s="22">
        <f t="shared" ref="L91" si="54">(K91*H91)</f>
        <v>1.6793187350778527</v>
      </c>
      <c r="M91" s="231">
        <f t="shared" si="50"/>
        <v>1.6793187350778527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0.94372453300124526</v>
      </c>
      <c r="C92" s="75">
        <f t="shared" si="56"/>
        <v>0.29491391656288918</v>
      </c>
      <c r="D92" s="24">
        <f t="shared" ref="D92:D118" si="57">(B92+C92)</f>
        <v>1.2386384495641345</v>
      </c>
      <c r="H92" s="24">
        <f t="shared" ref="H92:H118" si="58">(E38*F38/G38*F$7/F$9)</f>
        <v>0.63694267515923564</v>
      </c>
      <c r="I92" s="22">
        <f t="shared" ref="I92:I118" si="59">(D92*H92)</f>
        <v>0.78894168762046779</v>
      </c>
      <c r="J92" s="24">
        <f t="shared" ref="J92:J118" si="60">IF(I$32&lt;=1+I$131,I92,L92+J$33*(I92-L92))</f>
        <v>0.59813430337438656</v>
      </c>
      <c r="K92" s="22">
        <f t="shared" ref="K92:K118" si="61">(B92)</f>
        <v>0.94372453300124526</v>
      </c>
      <c r="L92" s="22">
        <f t="shared" ref="L92:L118" si="62">(K92*H92)</f>
        <v>0.6010984286632135</v>
      </c>
      <c r="M92" s="231">
        <f t="shared" ref="M92:M118" si="63">(J92)</f>
        <v>0.59813430337438656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0.28311735990037357</v>
      </c>
      <c r="C93" s="75">
        <f t="shared" si="64"/>
        <v>0</v>
      </c>
      <c r="D93" s="24">
        <f t="shared" si="57"/>
        <v>0.28311735990037357</v>
      </c>
      <c r="H93" s="24">
        <f t="shared" si="58"/>
        <v>0.63694267515923564</v>
      </c>
      <c r="I93" s="22">
        <f t="shared" si="59"/>
        <v>0.18032952859896403</v>
      </c>
      <c r="J93" s="24">
        <f t="shared" si="60"/>
        <v>0.18032952859896403</v>
      </c>
      <c r="K93" s="22">
        <f t="shared" si="61"/>
        <v>0.28311735990037357</v>
      </c>
      <c r="L93" s="22">
        <f t="shared" si="62"/>
        <v>0.18032952859896403</v>
      </c>
      <c r="M93" s="231">
        <f t="shared" si="63"/>
        <v>0.18032952859896403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0.63694267515923564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31">
        <f t="shared" si="63"/>
        <v>0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0.42467603985056041</v>
      </c>
      <c r="C95" s="75">
        <f t="shared" si="66"/>
        <v>-0.42467603985056041</v>
      </c>
      <c r="D95" s="24">
        <f t="shared" si="57"/>
        <v>0</v>
      </c>
      <c r="H95" s="24">
        <f t="shared" si="58"/>
        <v>0.63694267515923564</v>
      </c>
      <c r="I95" s="22">
        <f t="shared" si="59"/>
        <v>0</v>
      </c>
      <c r="J95" s="24">
        <f t="shared" si="60"/>
        <v>0.27476263331435696</v>
      </c>
      <c r="K95" s="22">
        <f t="shared" si="61"/>
        <v>0.42467603985056041</v>
      </c>
      <c r="L95" s="22">
        <f t="shared" si="62"/>
        <v>0.27049429289844612</v>
      </c>
      <c r="M95" s="231">
        <f t="shared" si="63"/>
        <v>0.27476263331435696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0.70779339975093403</v>
      </c>
      <c r="C96" s="75">
        <f t="shared" si="67"/>
        <v>0</v>
      </c>
      <c r="D96" s="24">
        <f t="shared" si="57"/>
        <v>0.70779339975093403</v>
      </c>
      <c r="H96" s="24">
        <f t="shared" si="58"/>
        <v>0.63694267515923564</v>
      </c>
      <c r="I96" s="22">
        <f t="shared" si="59"/>
        <v>0.45082382149741018</v>
      </c>
      <c r="J96" s="24">
        <f t="shared" si="60"/>
        <v>0.45082382149741018</v>
      </c>
      <c r="K96" s="22">
        <f t="shared" si="61"/>
        <v>0.70779339975093403</v>
      </c>
      <c r="L96" s="22">
        <f t="shared" si="62"/>
        <v>0.45082382149741018</v>
      </c>
      <c r="M96" s="231">
        <f t="shared" si="63"/>
        <v>0.45082382149741018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5.0961124782067248E-2</v>
      </c>
      <c r="C97" s="75">
        <f t="shared" si="68"/>
        <v>-5.0961124782067248E-2</v>
      </c>
      <c r="D97" s="24">
        <f t="shared" si="57"/>
        <v>0</v>
      </c>
      <c r="H97" s="24">
        <f t="shared" si="58"/>
        <v>0.63694267515923564</v>
      </c>
      <c r="I97" s="22">
        <f t="shared" si="59"/>
        <v>0</v>
      </c>
      <c r="J97" s="24">
        <f t="shared" si="60"/>
        <v>3.2971515997722835E-2</v>
      </c>
      <c r="K97" s="22">
        <f t="shared" si="61"/>
        <v>5.0961124782067248E-2</v>
      </c>
      <c r="L97" s="22">
        <f t="shared" si="62"/>
        <v>3.2459315147813535E-2</v>
      </c>
      <c r="M97" s="231">
        <f t="shared" si="63"/>
        <v>3.2971515997722835E-2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0.63694267515923564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31">
        <f t="shared" si="63"/>
        <v>0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0.63694267515923564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31">
        <f t="shared" si="63"/>
        <v>0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Construction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0.63694267515923564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31">
        <f t="shared" si="63"/>
        <v>0</v>
      </c>
      <c r="N100" s="233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Domestic work cash income -- see Data2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0.63694267515923564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31">
        <f t="shared" si="63"/>
        <v>0</v>
      </c>
      <c r="N101" s="233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Labour migration(formal employment): no. people per HH</v>
      </c>
      <c r="B102" s="75">
        <f t="shared" ref="B102:C102" si="73">(B48/$B$83)</f>
        <v>8.9181968368617675</v>
      </c>
      <c r="C102" s="75">
        <f t="shared" si="73"/>
        <v>0</v>
      </c>
      <c r="D102" s="24">
        <f t="shared" si="57"/>
        <v>8.9181968368617675</v>
      </c>
      <c r="H102" s="24">
        <f t="shared" si="58"/>
        <v>0.63694267515923564</v>
      </c>
      <c r="I102" s="22">
        <f t="shared" si="59"/>
        <v>5.6803801508673679</v>
      </c>
      <c r="J102" s="24">
        <f t="shared" si="60"/>
        <v>5.6803801508673679</v>
      </c>
      <c r="K102" s="22">
        <f t="shared" si="61"/>
        <v>8.9181968368617675</v>
      </c>
      <c r="L102" s="22">
        <f t="shared" si="62"/>
        <v>5.6803801508673679</v>
      </c>
      <c r="M102" s="231">
        <f t="shared" si="63"/>
        <v>5.6803801508673679</v>
      </c>
      <c r="N102" s="233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ref="B103:C103" si="74">(B49/$B$83)</f>
        <v>7.3964410273972598</v>
      </c>
      <c r="C103" s="75">
        <f t="shared" si="74"/>
        <v>0</v>
      </c>
      <c r="D103" s="24">
        <f t="shared" si="57"/>
        <v>7.3964410273972598</v>
      </c>
      <c r="H103" s="24">
        <f t="shared" si="58"/>
        <v>0.63694267515923564</v>
      </c>
      <c r="I103" s="22">
        <f t="shared" si="59"/>
        <v>4.7111089346479362</v>
      </c>
      <c r="J103" s="24">
        <f t="shared" si="60"/>
        <v>4.7111089346479362</v>
      </c>
      <c r="K103" s="22">
        <f t="shared" si="61"/>
        <v>7.3964410273972598</v>
      </c>
      <c r="L103" s="22">
        <f t="shared" si="62"/>
        <v>4.7111089346479362</v>
      </c>
      <c r="M103" s="231">
        <f t="shared" si="63"/>
        <v>4.7111089346479362</v>
      </c>
      <c r="N103" s="233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ref="B104:C104" si="75">(B50/$B$83)</f>
        <v>0.89889761768368615</v>
      </c>
      <c r="C104" s="75">
        <f t="shared" si="75"/>
        <v>0</v>
      </c>
      <c r="D104" s="24">
        <f t="shared" si="57"/>
        <v>0.89889761768368615</v>
      </c>
      <c r="H104" s="24">
        <f t="shared" si="58"/>
        <v>0.63694267515923564</v>
      </c>
      <c r="I104" s="22">
        <f t="shared" si="59"/>
        <v>0.57254625330171094</v>
      </c>
      <c r="J104" s="24">
        <f t="shared" si="60"/>
        <v>0.57254625330171094</v>
      </c>
      <c r="K104" s="22">
        <f t="shared" si="61"/>
        <v>0.89889761768368615</v>
      </c>
      <c r="L104" s="22">
        <f t="shared" si="62"/>
        <v>0.57254625330171094</v>
      </c>
      <c r="M104" s="231">
        <f t="shared" si="63"/>
        <v>0.57254625330171094</v>
      </c>
      <c r="N104" s="233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0.63694267515923564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31">
        <f t="shared" si="63"/>
        <v>0</v>
      </c>
      <c r="N105" s="233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Gifts/social support: type (Child support, Pension and Foster Care)</v>
      </c>
      <c r="B106" s="75">
        <f t="shared" ref="B106:C106" si="77">(B52/$B$83)</f>
        <v>2.0101332552926525</v>
      </c>
      <c r="C106" s="75">
        <f t="shared" si="77"/>
        <v>0</v>
      </c>
      <c r="D106" s="24">
        <f t="shared" si="57"/>
        <v>2.0101332552926525</v>
      </c>
      <c r="H106" s="24">
        <f t="shared" si="58"/>
        <v>0.63694267515923564</v>
      </c>
      <c r="I106" s="22">
        <f t="shared" si="59"/>
        <v>1.280339653052645</v>
      </c>
      <c r="J106" s="24">
        <f t="shared" si="60"/>
        <v>1.280339653052645</v>
      </c>
      <c r="K106" s="22">
        <f t="shared" si="61"/>
        <v>2.0101332552926525</v>
      </c>
      <c r="L106" s="22">
        <f t="shared" si="62"/>
        <v>1.280339653052645</v>
      </c>
      <c r="M106" s="231">
        <f t="shared" si="63"/>
        <v>1.280339653052645</v>
      </c>
      <c r="N106" s="233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1.0616900996264009</v>
      </c>
      <c r="C107" s="75">
        <f t="shared" si="78"/>
        <v>0</v>
      </c>
      <c r="D107" s="24">
        <f t="shared" si="57"/>
        <v>1.0616900996264009</v>
      </c>
      <c r="H107" s="24">
        <f t="shared" si="58"/>
        <v>0.63694267515923564</v>
      </c>
      <c r="I107" s="22">
        <f t="shared" si="59"/>
        <v>0.67623573224611522</v>
      </c>
      <c r="J107" s="24">
        <f t="shared" si="60"/>
        <v>0.67623573224611522</v>
      </c>
      <c r="K107" s="22">
        <f t="shared" si="61"/>
        <v>1.0616900996264009</v>
      </c>
      <c r="L107" s="22">
        <f t="shared" si="62"/>
        <v>0.67623573224611522</v>
      </c>
      <c r="M107" s="231">
        <f t="shared" si="63"/>
        <v>0.67623573224611522</v>
      </c>
      <c r="N107" s="233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0.63694267515923564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31">
        <f t="shared" si="63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0.63694267515923564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31">
        <f t="shared" si="63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0.63694267515923564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31">
        <f t="shared" si="63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0.63694267515923564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31">
        <f t="shared" si="63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0.63694267515923564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31">
        <f t="shared" si="6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0.63694267515923564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31">
        <f t="shared" si="6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0.63694267515923564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31">
        <f t="shared" si="6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0.63694267515923564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31">
        <f t="shared" si="6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0.63694267515923564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31">
        <f t="shared" si="6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0.63694267515923564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31">
        <f t="shared" si="6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0.63694267515923564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31">
        <f t="shared" si="6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25.332161708219179</v>
      </c>
      <c r="C119" s="22">
        <f>SUM(C91:C118)</f>
        <v>-0.18072324806973847</v>
      </c>
      <c r="D119" s="24">
        <f>SUM(D91:D118)</f>
        <v>25.151438460149439</v>
      </c>
      <c r="E119" s="22"/>
      <c r="F119" s="2"/>
      <c r="G119" s="2"/>
      <c r="H119" s="31"/>
      <c r="I119" s="22">
        <f>SUM(I91:I118)</f>
        <v>16.020024496910469</v>
      </c>
      <c r="J119" s="24">
        <f>SUM(J91:J118)</f>
        <v>16.136951261976471</v>
      </c>
      <c r="K119" s="22">
        <f>SUM(K91:K118)</f>
        <v>25.332161708219179</v>
      </c>
      <c r="L119" s="22">
        <f>SUM(L91:L118)</f>
        <v>16.135134845999477</v>
      </c>
      <c r="M119" s="57">
        <f t="shared" si="50"/>
        <v>16.136951261976471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1.7619146217812887</v>
      </c>
      <c r="C124" s="2"/>
      <c r="D124" s="24"/>
      <c r="H124" s="24">
        <f>(E70*F70/G$37*F$7/F$9)</f>
        <v>0.63694267515923564</v>
      </c>
      <c r="I124" s="29">
        <f>IF(SUMPRODUCT($B$124:$B124,$H$124:$H124)&lt;I$119,($B124*$H124),I$119)</f>
        <v>1.1222386125995469</v>
      </c>
      <c r="J124" s="241">
        <f>IF(SUMPRODUCT($B$124:$B124,$H$124:$H124)&lt;J$119,($B124*$H124),J$119)</f>
        <v>1.1222386125995469</v>
      </c>
      <c r="K124" s="22">
        <f>(B124)</f>
        <v>1.7619146217812887</v>
      </c>
      <c r="L124" s="29">
        <f>IF(SUMPRODUCT($B$124:$B124,$H$124:$H124)&lt;L$119,($B124*$H124),L$119)</f>
        <v>1.1222386125995469</v>
      </c>
      <c r="M124" s="57">
        <f t="shared" si="90"/>
        <v>1.1222386125995469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1.8377462405977585</v>
      </c>
      <c r="C125" s="2"/>
      <c r="D125" s="24"/>
      <c r="H125" s="24">
        <f>(E71*F71/G$37*F$7/F$9)</f>
        <v>0.63694267515923564</v>
      </c>
      <c r="I125" s="29">
        <f>IF(SUMPRODUCT($B$124:$B125,$H$124:$H125)&lt;I$119,($B125*$H125),IF(SUMPRODUCT($B$124:$B124,$H$124:$H124)&lt;I$119,I$119-SUMPRODUCT($B$124:$B124,$H$124:$H124),0))</f>
        <v>1.1705390067501646</v>
      </c>
      <c r="J125" s="241">
        <f>IF(SUMPRODUCT($B$124:$B125,$H$124:$H125)&lt;J$119,($B125*$H125),IF(SUMPRODUCT($B$124:$B124,$H$124:$H124)&lt;J$119,J$119-SUMPRODUCT($B$124:$B124,$H$124:$H124),0))</f>
        <v>1.1705390067501646</v>
      </c>
      <c r="K125" s="22">
        <f t="shared" ref="K125:K126" si="91">(B125)</f>
        <v>1.8377462405977585</v>
      </c>
      <c r="L125" s="29">
        <f>IF(SUMPRODUCT($B$124:$B125,$H$124:$H125)&lt;L$119,($B125*$H125),IF(SUMPRODUCT($B$124:$B124,$H$124:$H124)&lt;L$119,L$119-SUMPRODUCT($B$124:$B124,$H$124:$H124),0))</f>
        <v>1.1705390067501646</v>
      </c>
      <c r="M125" s="57">
        <f t="shared" ref="M125:M126" si="92">(J125)</f>
        <v>1.1705390067501646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3.2728366804483189</v>
      </c>
      <c r="C126" s="2"/>
      <c r="D126" s="24"/>
      <c r="H126" s="24">
        <f>(E72*F72/G$37*F$7/F$9)</f>
        <v>0.63694267515923564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2.0846093506040249</v>
      </c>
      <c r="K126" s="22">
        <f t="shared" si="91"/>
        <v>3.2728366804483189</v>
      </c>
      <c r="L126" s="29">
        <f>IF(SUMPRODUCT($B$124:$B126,$H$124:$H126)&lt;(L$119-L$128),($B126*$H126),IF(SUMPRODUCT($B$124:$B125,$H$124:$H125)&lt;(L$119-L$128),L$119-L$128-SUMPRODUCT($B$124:$B125,$H$124:$H125),0))</f>
        <v>2.0846093506040249</v>
      </c>
      <c r="M126" s="57">
        <f t="shared" si="92"/>
        <v>2.0846093506040249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1.3212143462017434</v>
      </c>
      <c r="C127" s="2"/>
      <c r="D127" s="24"/>
      <c r="H127" s="24">
        <f>(E73*F73/G$37*F$7/F$9)</f>
        <v>0.63694267515923564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0.84153780012849888</v>
      </c>
      <c r="K127" s="22">
        <f>(B127)</f>
        <v>1.3212143462017434</v>
      </c>
      <c r="L127" s="29">
        <f>IF(SUMPRODUCT($B$124:$B127,$H$124:$H127)&lt;(L$119-L$128),($B127*$H127),IF(SUMPRODUCT($B$124:$B126,$H$124:$H126)&lt;(L$119-L128),L$119-L$128-SUMPRODUCT($B$124:$B126,$H$124:$H126),0))</f>
        <v>0.84153780012849888</v>
      </c>
      <c r="M127" s="57">
        <f t="shared" si="90"/>
        <v>0.84153780012849888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0.31510492901618925</v>
      </c>
      <c r="C128" s="2"/>
      <c r="D128" s="31"/>
      <c r="E128" s="2"/>
      <c r="F128" s="2"/>
      <c r="G128" s="2"/>
      <c r="H128" s="24"/>
      <c r="I128" s="29">
        <f>(I30)</f>
        <v>14.897785884310922</v>
      </c>
      <c r="J128" s="232">
        <f>(J30)</f>
        <v>0.32653988693270453</v>
      </c>
      <c r="K128" s="22">
        <f>(B128)</f>
        <v>0.31510492901618925</v>
      </c>
      <c r="L128" s="22">
        <f>IF(L124=L119,0,(L119-L124)/(B119-B124)*K128)</f>
        <v>0.20070377644343268</v>
      </c>
      <c r="M128" s="57">
        <f t="shared" si="90"/>
        <v>0.32653988693270453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16.823344890173878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10.591486604961531</v>
      </c>
      <c r="K129" s="29">
        <f>(B129)</f>
        <v>16.823344890173878</v>
      </c>
      <c r="L129" s="60">
        <f>IF(SUM(L124:L128)&gt;L130,0,L130-SUM(L124:L128))</f>
        <v>10.715506299473809</v>
      </c>
      <c r="M129" s="57">
        <f t="shared" si="90"/>
        <v>10.591486604961531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25.332161708219179</v>
      </c>
      <c r="C130" s="2"/>
      <c r="D130" s="31"/>
      <c r="E130" s="2"/>
      <c r="F130" s="2"/>
      <c r="G130" s="2"/>
      <c r="H130" s="24"/>
      <c r="I130" s="29">
        <f>(I119)</f>
        <v>16.020024496910469</v>
      </c>
      <c r="J130" s="232">
        <f>(J119)</f>
        <v>16.136951261976471</v>
      </c>
      <c r="K130" s="22">
        <f>(B130)</f>
        <v>25.332161708219179</v>
      </c>
      <c r="L130" s="22">
        <f>(L119)</f>
        <v>16.135134845999477</v>
      </c>
      <c r="M130" s="57">
        <f t="shared" si="90"/>
        <v>16.136951261976471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1.1705390067501646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1" priority="145" operator="equal">
      <formula>16</formula>
    </cfRule>
    <cfRule type="cellIs" dxfId="110" priority="146" operator="equal">
      <formula>15</formula>
    </cfRule>
    <cfRule type="cellIs" dxfId="109" priority="147" operator="equal">
      <formula>14</formula>
    </cfRule>
    <cfRule type="cellIs" dxfId="108" priority="148" operator="equal">
      <formula>13</formula>
    </cfRule>
    <cfRule type="cellIs" dxfId="107" priority="149" operator="equal">
      <formula>12</formula>
    </cfRule>
    <cfRule type="cellIs" dxfId="106" priority="150" operator="equal">
      <formula>11</formula>
    </cfRule>
    <cfRule type="cellIs" dxfId="105" priority="151" operator="equal">
      <formula>10</formula>
    </cfRule>
    <cfRule type="cellIs" dxfId="104" priority="152" operator="equal">
      <formula>9</formula>
    </cfRule>
    <cfRule type="cellIs" dxfId="103" priority="153" operator="equal">
      <formula>8</formula>
    </cfRule>
    <cfRule type="cellIs" dxfId="102" priority="154" operator="equal">
      <formula>7</formula>
    </cfRule>
    <cfRule type="cellIs" dxfId="101" priority="155" operator="equal">
      <formula>6</formula>
    </cfRule>
    <cfRule type="cellIs" dxfId="100" priority="156" operator="equal">
      <formula>5</formula>
    </cfRule>
    <cfRule type="cellIs" dxfId="99" priority="157" operator="equal">
      <formula>4</formula>
    </cfRule>
    <cfRule type="cellIs" dxfId="98" priority="158" operator="equal">
      <formula>3</formula>
    </cfRule>
    <cfRule type="cellIs" dxfId="97" priority="159" operator="equal">
      <formula>2</formula>
    </cfRule>
    <cfRule type="cellIs" dxfId="96" priority="160" operator="equal">
      <formula>1</formula>
    </cfRule>
  </conditionalFormatting>
  <conditionalFormatting sqref="N29">
    <cfRule type="cellIs" dxfId="95" priority="129" operator="equal">
      <formula>16</formula>
    </cfRule>
    <cfRule type="cellIs" dxfId="94" priority="130" operator="equal">
      <formula>15</formula>
    </cfRule>
    <cfRule type="cellIs" dxfId="93" priority="131" operator="equal">
      <formula>14</formula>
    </cfRule>
    <cfRule type="cellIs" dxfId="92" priority="132" operator="equal">
      <formula>13</formula>
    </cfRule>
    <cfRule type="cellIs" dxfId="91" priority="133" operator="equal">
      <formula>12</formula>
    </cfRule>
    <cfRule type="cellIs" dxfId="90" priority="134" operator="equal">
      <formula>11</formula>
    </cfRule>
    <cfRule type="cellIs" dxfId="89" priority="135" operator="equal">
      <formula>10</formula>
    </cfRule>
    <cfRule type="cellIs" dxfId="88" priority="136" operator="equal">
      <formula>9</formula>
    </cfRule>
    <cfRule type="cellIs" dxfId="87" priority="137" operator="equal">
      <formula>8</formula>
    </cfRule>
    <cfRule type="cellIs" dxfId="86" priority="138" operator="equal">
      <formula>7</formula>
    </cfRule>
    <cfRule type="cellIs" dxfId="85" priority="139" operator="equal">
      <formula>6</formula>
    </cfRule>
    <cfRule type="cellIs" dxfId="84" priority="140" operator="equal">
      <formula>5</formula>
    </cfRule>
    <cfRule type="cellIs" dxfId="83" priority="141" operator="equal">
      <formula>4</formula>
    </cfRule>
    <cfRule type="cellIs" dxfId="82" priority="142" operator="equal">
      <formula>3</formula>
    </cfRule>
    <cfRule type="cellIs" dxfId="81" priority="143" operator="equal">
      <formula>2</formula>
    </cfRule>
    <cfRule type="cellIs" dxfId="80" priority="144" operator="equal">
      <formula>1</formula>
    </cfRule>
  </conditionalFormatting>
  <conditionalFormatting sqref="N113:N118">
    <cfRule type="cellIs" dxfId="79" priority="81" operator="equal">
      <formula>16</formula>
    </cfRule>
    <cfRule type="cellIs" dxfId="78" priority="82" operator="equal">
      <formula>15</formula>
    </cfRule>
    <cfRule type="cellIs" dxfId="77" priority="83" operator="equal">
      <formula>14</formula>
    </cfRule>
    <cfRule type="cellIs" dxfId="76" priority="84" operator="equal">
      <formula>13</formula>
    </cfRule>
    <cfRule type="cellIs" dxfId="75" priority="85" operator="equal">
      <formula>12</formula>
    </cfRule>
    <cfRule type="cellIs" dxfId="74" priority="86" operator="equal">
      <formula>11</formula>
    </cfRule>
    <cfRule type="cellIs" dxfId="73" priority="87" operator="equal">
      <formula>10</formula>
    </cfRule>
    <cfRule type="cellIs" dxfId="72" priority="88" operator="equal">
      <formula>9</formula>
    </cfRule>
    <cfRule type="cellIs" dxfId="71" priority="89" operator="equal">
      <formula>8</formula>
    </cfRule>
    <cfRule type="cellIs" dxfId="70" priority="90" operator="equal">
      <formula>7</formula>
    </cfRule>
    <cfRule type="cellIs" dxfId="69" priority="91" operator="equal">
      <formula>6</formula>
    </cfRule>
    <cfRule type="cellIs" dxfId="68" priority="92" operator="equal">
      <formula>5</formula>
    </cfRule>
    <cfRule type="cellIs" dxfId="67" priority="93" operator="equal">
      <formula>4</formula>
    </cfRule>
    <cfRule type="cellIs" dxfId="66" priority="94" operator="equal">
      <formula>3</formula>
    </cfRule>
    <cfRule type="cellIs" dxfId="65" priority="95" operator="equal">
      <formula>2</formula>
    </cfRule>
    <cfRule type="cellIs" dxfId="64" priority="96" operator="equal">
      <formula>1</formula>
    </cfRule>
  </conditionalFormatting>
  <conditionalFormatting sqref="N6:N28">
    <cfRule type="cellIs" dxfId="63" priority="65" operator="equal">
      <formula>16</formula>
    </cfRule>
    <cfRule type="cellIs" dxfId="62" priority="66" operator="equal">
      <formula>15</formula>
    </cfRule>
    <cfRule type="cellIs" dxfId="61" priority="67" operator="equal">
      <formula>14</formula>
    </cfRule>
    <cfRule type="cellIs" dxfId="60" priority="68" operator="equal">
      <formula>13</formula>
    </cfRule>
    <cfRule type="cellIs" dxfId="59" priority="69" operator="equal">
      <formula>12</formula>
    </cfRule>
    <cfRule type="cellIs" dxfId="58" priority="70" operator="equal">
      <formula>11</formula>
    </cfRule>
    <cfRule type="cellIs" dxfId="57" priority="71" operator="equal">
      <formula>10</formula>
    </cfRule>
    <cfRule type="cellIs" dxfId="56" priority="72" operator="equal">
      <formula>9</formula>
    </cfRule>
    <cfRule type="cellIs" dxfId="55" priority="73" operator="equal">
      <formula>8</formula>
    </cfRule>
    <cfRule type="cellIs" dxfId="54" priority="74" operator="equal">
      <formula>7</formula>
    </cfRule>
    <cfRule type="cellIs" dxfId="53" priority="75" operator="equal">
      <formula>6</formula>
    </cfRule>
    <cfRule type="cellIs" dxfId="52" priority="76" operator="equal">
      <formula>5</formula>
    </cfRule>
    <cfRule type="cellIs" dxfId="51" priority="77" operator="equal">
      <formula>4</formula>
    </cfRule>
    <cfRule type="cellIs" dxfId="50" priority="78" operator="equal">
      <formula>3</formula>
    </cfRule>
    <cfRule type="cellIs" dxfId="49" priority="79" operator="equal">
      <formula>2</formula>
    </cfRule>
    <cfRule type="cellIs" dxfId="48" priority="80" operator="equal">
      <formula>1</formula>
    </cfRule>
  </conditionalFormatting>
  <conditionalFormatting sqref="N112">
    <cfRule type="cellIs" dxfId="47" priority="33" operator="equal">
      <formula>16</formula>
    </cfRule>
    <cfRule type="cellIs" dxfId="46" priority="34" operator="equal">
      <formula>15</formula>
    </cfRule>
    <cfRule type="cellIs" dxfId="45" priority="35" operator="equal">
      <formula>14</formula>
    </cfRule>
    <cfRule type="cellIs" dxfId="44" priority="36" operator="equal">
      <formula>13</formula>
    </cfRule>
    <cfRule type="cellIs" dxfId="43" priority="37" operator="equal">
      <formula>12</formula>
    </cfRule>
    <cfRule type="cellIs" dxfId="42" priority="38" operator="equal">
      <formula>11</formula>
    </cfRule>
    <cfRule type="cellIs" dxfId="41" priority="39" operator="equal">
      <formula>10</formula>
    </cfRule>
    <cfRule type="cellIs" dxfId="40" priority="40" operator="equal">
      <formula>9</formula>
    </cfRule>
    <cfRule type="cellIs" dxfId="39" priority="41" operator="equal">
      <formula>8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1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5"/>
      <c r="B2" s="255"/>
      <c r="C2" s="255"/>
      <c r="D2" s="255"/>
      <c r="E2" s="255"/>
      <c r="F2" s="256"/>
      <c r="G2" s="253"/>
      <c r="H2" s="253"/>
      <c r="I2" s="253"/>
      <c r="J2" s="253"/>
      <c r="K2" s="267" t="str">
        <f>Poor!A1</f>
        <v>ZAKHC: 59208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52"/>
      <c r="G3" s="266" t="str">
        <f>Poor!A3</f>
        <v>Sources of Food : Poor HHs</v>
      </c>
      <c r="H3" s="266"/>
      <c r="I3" s="266"/>
      <c r="J3" s="266"/>
      <c r="K3" s="253"/>
      <c r="L3" s="266" t="str">
        <f>Middle!A3</f>
        <v>Sources of Food : Middle HHs</v>
      </c>
      <c r="M3" s="266"/>
      <c r="N3" s="266"/>
      <c r="O3" s="266"/>
      <c r="P3" s="266"/>
      <c r="Q3" s="254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56" workbookViewId="0">
      <selection activeCell="B88" sqref="B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ZAKHC: 59208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799.96866608540734</v>
      </c>
      <c r="C72" s="109">
        <f>Poor!R7</f>
        <v>2197.9363570792607</v>
      </c>
      <c r="D72" s="109">
        <f>Middle!R7</f>
        <v>2026.1098430851002</v>
      </c>
      <c r="E72" s="109">
        <f>Rich!R7</f>
        <v>1419.0251238130443</v>
      </c>
      <c r="F72" s="109">
        <f>V.Poor!T7</f>
        <v>799.96866608540734</v>
      </c>
      <c r="G72" s="109">
        <f>Poor!T7</f>
        <v>2221.1101778878615</v>
      </c>
      <c r="H72" s="109">
        <f>Middle!T7</f>
        <v>1616.4351503664541</v>
      </c>
      <c r="I72" s="109">
        <f>Rich!T7</f>
        <v>1276.1638306030961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1873.4523626894602</v>
      </c>
      <c r="D73" s="109">
        <f>Middle!R8</f>
        <v>28569.34239832807</v>
      </c>
      <c r="E73" s="109">
        <f>Rich!R8</f>
        <v>11321.972350904014</v>
      </c>
      <c r="F73" s="109">
        <f>V.Poor!T8</f>
        <v>0</v>
      </c>
      <c r="G73" s="109">
        <f>Poor!T8</f>
        <v>1180.5597045751585</v>
      </c>
      <c r="H73" s="109">
        <f>Middle!T8</f>
        <v>18371.366376984988</v>
      </c>
      <c r="I73" s="109">
        <f>Rich!T8</f>
        <v>7257.1831677649006</v>
      </c>
    </row>
    <row r="74" spans="1:9">
      <c r="A74" t="str">
        <f>V.Poor!Q9</f>
        <v>Animal products consumed</v>
      </c>
      <c r="B74" s="109">
        <f>V.Poor!R9</f>
        <v>96.869535494374745</v>
      </c>
      <c r="C74" s="109">
        <f>Poor!R9</f>
        <v>463.63063076441824</v>
      </c>
      <c r="D74" s="109">
        <f>Middle!R9</f>
        <v>1346.236645800577</v>
      </c>
      <c r="E74" s="109">
        <f>Rich!R9</f>
        <v>1651.7050147108682</v>
      </c>
      <c r="F74" s="109">
        <f>V.Poor!T9</f>
        <v>96.869535494374745</v>
      </c>
      <c r="G74" s="109">
        <f>Poor!T9</f>
        <v>463.63063076441824</v>
      </c>
      <c r="H74" s="109">
        <f>Middle!T9</f>
        <v>1346.236645800577</v>
      </c>
      <c r="I74" s="109">
        <f>Rich!T9</f>
        <v>1651.7050147108682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1451.0388351295303</v>
      </c>
      <c r="C76" s="109">
        <f>Poor!R11</f>
        <v>11003.711166398934</v>
      </c>
      <c r="D76" s="109">
        <f>Middle!R11</f>
        <v>32116.326217533588</v>
      </c>
      <c r="E76" s="109">
        <f>Rich!R11</f>
        <v>36961.183661493866</v>
      </c>
      <c r="F76" s="109">
        <f>V.Poor!T11</f>
        <v>924.22855740734406</v>
      </c>
      <c r="G76" s="109">
        <f>Poor!T11</f>
        <v>6809.9511160735556</v>
      </c>
      <c r="H76" s="109">
        <f>Middle!T11</f>
        <v>20313.946082381539</v>
      </c>
      <c r="I76" s="109">
        <f>Rich!T11</f>
        <v>23513.797180979873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903.16470739330452</v>
      </c>
      <c r="G77" s="109">
        <f>Poor!T12</f>
        <v>112.54632998773786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8383.7799363039539</v>
      </c>
      <c r="C78" s="109">
        <f>Poor!R13</f>
        <v>5597.7853728552527</v>
      </c>
      <c r="D78" s="109">
        <f>Middle!R13</f>
        <v>0</v>
      </c>
      <c r="E78" s="109">
        <f>Rich!R13</f>
        <v>0</v>
      </c>
      <c r="F78" s="109">
        <f>V.Poor!T13</f>
        <v>5339.9872205757656</v>
      </c>
      <c r="G78" s="109">
        <f>Poor!T13</f>
        <v>3565.4683903536647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24764.396119543973</v>
      </c>
      <c r="E79" s="109">
        <f>Rich!R14</f>
        <v>85321.083505616378</v>
      </c>
      <c r="F79" s="109">
        <f>V.Poor!T14</f>
        <v>0</v>
      </c>
      <c r="G79" s="109">
        <f>Poor!T14</f>
        <v>0</v>
      </c>
      <c r="H79" s="109">
        <f>Middle!T14</f>
        <v>15773.500713085334</v>
      </c>
      <c r="I79" s="109">
        <f>Rich!T14</f>
        <v>54344.639175551827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16833.98520594939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10722.2835706684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70762.327193150093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45071.545982898147</v>
      </c>
    </row>
    <row r="83" spans="1:9">
      <c r="A83" t="str">
        <f>V.Poor!Q18</f>
        <v>Food transfer - official</v>
      </c>
      <c r="B83" s="109">
        <f>V.Poor!R18</f>
        <v>1138.937840430192</v>
      </c>
      <c r="C83" s="109">
        <f>Poor!R18</f>
        <v>1138.937840430192</v>
      </c>
      <c r="D83" s="109">
        <f>Middle!R18</f>
        <v>1138.9378404301915</v>
      </c>
      <c r="E83" s="109">
        <f>Rich!R18</f>
        <v>0</v>
      </c>
      <c r="F83" s="109">
        <f>V.Poor!T18</f>
        <v>1138.937840430192</v>
      </c>
      <c r="G83" s="109">
        <f>Poor!T18</f>
        <v>1138.937840430192</v>
      </c>
      <c r="H83" s="109">
        <f>Middle!T18</f>
        <v>1138.9378404301915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26080.00466339476</v>
      </c>
      <c r="C85" s="109">
        <f>Poor!R20</f>
        <v>24851.458449651753</v>
      </c>
      <c r="D85" s="109">
        <f>Middle!R20</f>
        <v>9828.369709944016</v>
      </c>
      <c r="E85" s="109">
        <f>Rich!R20</f>
        <v>8599.8234962010156</v>
      </c>
      <c r="F85" s="109">
        <f>V.Poor!T20</f>
        <v>16611.467938468002</v>
      </c>
      <c r="G85" s="109">
        <f>Poor!T20</f>
        <v>15828.954426529777</v>
      </c>
      <c r="H85" s="109">
        <f>Middle!T20</f>
        <v>6260.1080955057423</v>
      </c>
      <c r="I85" s="109">
        <f>Rich!T20</f>
        <v>5477.5945835675257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15477.747574714986</v>
      </c>
      <c r="E86" s="109">
        <f>Rich!R21</f>
        <v>29388.373207490084</v>
      </c>
      <c r="F86" s="109">
        <f>V.Poor!T21</f>
        <v>0</v>
      </c>
      <c r="G86" s="109">
        <f>Poor!T21</f>
        <v>0</v>
      </c>
      <c r="H86" s="109">
        <f>Middle!T21</f>
        <v>9858.4379456783354</v>
      </c>
      <c r="I86" s="109">
        <f>Rich!T21</f>
        <v>18718.709049356741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37950.599476838222</v>
      </c>
      <c r="C88" s="109">
        <f>Poor!R23</f>
        <v>63960.897385818665</v>
      </c>
      <c r="D88" s="109">
        <f>Middle!R23</f>
        <v>115267.46634938051</v>
      </c>
      <c r="E88" s="109">
        <f>Rich!R23</f>
        <v>245425.49355337935</v>
      </c>
      <c r="F88" s="109">
        <f>V.Poor!T23</f>
        <v>25814.624465854391</v>
      </c>
      <c r="G88" s="109">
        <f>Poor!T23</f>
        <v>42043.442187270768</v>
      </c>
      <c r="H88" s="109">
        <f>Middle!T23</f>
        <v>74678.968850233156</v>
      </c>
      <c r="I88" s="109">
        <f>Rich!T23</f>
        <v>157311.337985433</v>
      </c>
    </row>
    <row r="89" spans="1:9">
      <c r="A89" t="str">
        <f>V.Poor!Q24</f>
        <v>Food Poverty line</v>
      </c>
      <c r="B89" s="109">
        <f>V.Poor!R24</f>
        <v>21766.704681689174</v>
      </c>
      <c r="C89" s="109">
        <f>Poor!R24</f>
        <v>21766.704681689174</v>
      </c>
      <c r="D89" s="109">
        <f>Middle!R24</f>
        <v>21766.704681689171</v>
      </c>
      <c r="E89" s="109">
        <f>Rich!R24</f>
        <v>21766.704681689178</v>
      </c>
      <c r="F89" s="109">
        <f>V.Poor!T24</f>
        <v>21766.704681689174</v>
      </c>
      <c r="G89" s="109">
        <f>Poor!T24</f>
        <v>21766.704681689174</v>
      </c>
      <c r="H89" s="109">
        <f>Middle!T24</f>
        <v>21766.704681689171</v>
      </c>
      <c r="I89" s="109">
        <f>Rich!T24</f>
        <v>21766.704681689178</v>
      </c>
    </row>
    <row r="90" spans="1:9">
      <c r="A90" s="108" t="str">
        <f>V.Poor!Q25</f>
        <v>Lower Bound Poverty line</v>
      </c>
      <c r="B90" s="109">
        <f>V.Poor!R25</f>
        <v>39348.566051700145</v>
      </c>
      <c r="C90" s="109">
        <f>Poor!R25</f>
        <v>39348.566051700145</v>
      </c>
      <c r="D90" s="109">
        <f>Middle!R25</f>
        <v>39348.566051700138</v>
      </c>
      <c r="E90" s="109">
        <f>Rich!R25</f>
        <v>39348.566051700145</v>
      </c>
      <c r="F90" s="109">
        <f>V.Poor!T25</f>
        <v>39348.566051700145</v>
      </c>
      <c r="G90" s="109">
        <f>Poor!T25</f>
        <v>39348.566051700145</v>
      </c>
      <c r="H90" s="109">
        <f>Middle!T25</f>
        <v>39348.566051700138</v>
      </c>
      <c r="I90" s="109">
        <f>Rich!T25</f>
        <v>39348.566051700145</v>
      </c>
    </row>
    <row r="91" spans="1:9">
      <c r="A91" s="108" t="str">
        <f>V.Poor!Q26</f>
        <v>Upper Bound Poverty line</v>
      </c>
      <c r="B91" s="109">
        <f>V.Poor!R26</f>
        <v>70660.049395348571</v>
      </c>
      <c r="C91" s="109">
        <f>Poor!R26</f>
        <v>70660.049395348571</v>
      </c>
      <c r="D91" s="109">
        <f>Middle!R26</f>
        <v>70660.049395348542</v>
      </c>
      <c r="E91" s="109">
        <f>Rich!R26</f>
        <v>70660.049395348571</v>
      </c>
      <c r="F91" s="109">
        <f>V.Poor!T26</f>
        <v>70660.049395348571</v>
      </c>
      <c r="G91" s="109">
        <f>Poor!T26</f>
        <v>70660.049395348571</v>
      </c>
      <c r="H91" s="109">
        <f>Middle!T26</f>
        <v>70660.049395348542</v>
      </c>
      <c r="I91" s="109">
        <f>Rich!T26</f>
        <v>70660.049395348571</v>
      </c>
    </row>
    <row r="92" spans="1:9">
      <c r="A92" s="108" t="str">
        <f>V.Poor!Q27</f>
        <v>Resilience line</v>
      </c>
      <c r="B92" s="109">
        <f>V.Poor!R27</f>
        <v>75913.454884666411</v>
      </c>
      <c r="C92" s="109">
        <f>Poor!R27</f>
        <v>75914.744696964306</v>
      </c>
      <c r="D92" s="109">
        <f>Middle!R27</f>
        <v>98262.032570256939</v>
      </c>
      <c r="E92" s="109">
        <f>Rich!R27</f>
        <v>83300.209914699139</v>
      </c>
      <c r="F92" s="109">
        <f>V.Poor!T27</f>
        <v>75913.454884666411</v>
      </c>
      <c r="G92" s="109">
        <f>Poor!T27</f>
        <v>75914.744696964306</v>
      </c>
      <c r="H92" s="109">
        <f>Middle!T27</f>
        <v>98262.032570256939</v>
      </c>
      <c r="I92" s="109">
        <f>Rich!T27</f>
        <v>83300.209914699139</v>
      </c>
    </row>
    <row r="93" spans="1:9">
      <c r="A93" t="str">
        <f>V.Poor!Q24</f>
        <v>Food Poverty line</v>
      </c>
      <c r="F93" s="109">
        <f>V.Poor!T24</f>
        <v>21766.704681689174</v>
      </c>
      <c r="G93" s="109">
        <f>Poor!T24</f>
        <v>21766.704681689174</v>
      </c>
      <c r="H93" s="109">
        <f>Middle!T24</f>
        <v>21766.704681689171</v>
      </c>
      <c r="I93" s="109">
        <f>Rich!T24</f>
        <v>21766.704681689178</v>
      </c>
    </row>
    <row r="94" spans="1:9">
      <c r="A94" t="str">
        <f>V.Poor!Q25</f>
        <v>Lower Bound Poverty line</v>
      </c>
      <c r="F94" s="109">
        <f>V.Poor!T25</f>
        <v>39348.566051700145</v>
      </c>
      <c r="G94" s="109">
        <f>Poor!T25</f>
        <v>39348.566051700145</v>
      </c>
      <c r="H94" s="109">
        <f>Middle!T25</f>
        <v>39348.566051700138</v>
      </c>
      <c r="I94" s="109">
        <f>Rich!T25</f>
        <v>39348.566051700145</v>
      </c>
    </row>
    <row r="95" spans="1:9">
      <c r="A95" t="str">
        <f>V.Poor!Q26</f>
        <v>Upper Bound Poverty line</v>
      </c>
      <c r="F95" s="109">
        <f>V.Poor!T26</f>
        <v>70660.049395348571</v>
      </c>
      <c r="G95" s="109">
        <f>Poor!T26</f>
        <v>70660.049395348571</v>
      </c>
      <c r="H95" s="109">
        <f>Middle!T26</f>
        <v>70660.049395348542</v>
      </c>
      <c r="I95" s="109">
        <f>Rich!T26</f>
        <v>70660.049395348571</v>
      </c>
    </row>
    <row r="96" spans="1:9">
      <c r="A96" t="str">
        <f>V.Poor!Q27</f>
        <v>Resilience line</v>
      </c>
      <c r="F96" s="109">
        <f>V.Poor!T27</f>
        <v>75913.454884666411</v>
      </c>
      <c r="G96" s="109">
        <f>Poor!T27</f>
        <v>75914.744696964306</v>
      </c>
      <c r="H96" s="109">
        <f>Middle!T27</f>
        <v>98262.032570256939</v>
      </c>
      <c r="I96" s="109">
        <f>Rich!T27</f>
        <v>83300.209914699139</v>
      </c>
    </row>
    <row r="98" spans="1:9">
      <c r="A98" t="s">
        <v>141</v>
      </c>
      <c r="B98" s="243">
        <f>IF(B89&gt;B$88,B89-B$88,0)</f>
        <v>0</v>
      </c>
      <c r="C98" s="243">
        <f t="shared" ref="C98:I101" si="0">IF(C89&gt;C$88,C89-C$88,0)</f>
        <v>0</v>
      </c>
      <c r="D98" s="243">
        <f t="shared" si="0"/>
        <v>0</v>
      </c>
      <c r="E98" s="243">
        <f t="shared" si="0"/>
        <v>0</v>
      </c>
      <c r="F98" s="243">
        <f t="shared" si="0"/>
        <v>0</v>
      </c>
      <c r="G98" s="243">
        <f t="shared" si="0"/>
        <v>0</v>
      </c>
      <c r="H98" s="243">
        <f t="shared" si="0"/>
        <v>0</v>
      </c>
      <c r="I98" s="243">
        <f t="shared" si="0"/>
        <v>0</v>
      </c>
    </row>
    <row r="99" spans="1:9">
      <c r="A99" t="s">
        <v>142</v>
      </c>
      <c r="B99" s="243">
        <f>IF(B90&gt;B$88,B90-B$88,0)</f>
        <v>1397.9665748619227</v>
      </c>
      <c r="C99" s="243">
        <f t="shared" si="0"/>
        <v>0</v>
      </c>
      <c r="D99" s="243">
        <f t="shared" si="0"/>
        <v>0</v>
      </c>
      <c r="E99" s="243">
        <f t="shared" si="0"/>
        <v>0</v>
      </c>
      <c r="F99" s="243">
        <f t="shared" si="0"/>
        <v>13533.941585845754</v>
      </c>
      <c r="G99" s="243">
        <f t="shared" si="0"/>
        <v>0</v>
      </c>
      <c r="H99" s="243">
        <f t="shared" si="0"/>
        <v>0</v>
      </c>
      <c r="I99" s="243">
        <f t="shared" si="0"/>
        <v>0</v>
      </c>
    </row>
    <row r="100" spans="1:9">
      <c r="A100" t="s">
        <v>143</v>
      </c>
      <c r="B100" s="243">
        <f>IF(B91&gt;B$88,B91-B$88,0)</f>
        <v>32709.449918510349</v>
      </c>
      <c r="C100" s="243">
        <f t="shared" si="0"/>
        <v>6699.1520095299056</v>
      </c>
      <c r="D100" s="243">
        <f t="shared" si="0"/>
        <v>0</v>
      </c>
      <c r="E100" s="243">
        <f t="shared" si="0"/>
        <v>0</v>
      </c>
      <c r="F100" s="243">
        <f t="shared" si="0"/>
        <v>44845.424929494184</v>
      </c>
      <c r="G100" s="243">
        <f t="shared" si="0"/>
        <v>28616.607208077803</v>
      </c>
      <c r="H100" s="243">
        <f t="shared" si="0"/>
        <v>0</v>
      </c>
      <c r="I100" s="243">
        <f t="shared" si="0"/>
        <v>0</v>
      </c>
    </row>
    <row r="101" spans="1:9">
      <c r="A101" t="s">
        <v>144</v>
      </c>
      <c r="B101" s="243">
        <f>IF(B92&gt;B$88,B92-B$88,0)</f>
        <v>37962.855407828189</v>
      </c>
      <c r="C101" s="243">
        <f t="shared" si="0"/>
        <v>11953.847311145641</v>
      </c>
      <c r="D101" s="243">
        <f t="shared" si="0"/>
        <v>0</v>
      </c>
      <c r="E101" s="243">
        <f t="shared" si="0"/>
        <v>0</v>
      </c>
      <c r="F101" s="243">
        <f t="shared" si="0"/>
        <v>50098.830418812024</v>
      </c>
      <c r="G101" s="243">
        <f t="shared" si="0"/>
        <v>33871.302509693538</v>
      </c>
      <c r="H101" s="243">
        <f t="shared" si="0"/>
        <v>23583.063720023783</v>
      </c>
      <c r="I101" s="243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8" customFormat="1" ht="19">
      <c r="A2" s="255"/>
      <c r="B2" s="255"/>
      <c r="C2" s="255"/>
      <c r="D2" s="255"/>
      <c r="E2" s="255"/>
      <c r="F2" s="255"/>
      <c r="G2" s="253"/>
      <c r="H2" s="253"/>
      <c r="I2" s="253"/>
      <c r="J2" s="253"/>
      <c r="K2" s="267" t="str">
        <f>Poor!A1</f>
        <v>ZAKHC: 59208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57"/>
      <c r="G3" s="266" t="str">
        <f>Poor!A67</f>
        <v>Expenditure : Poor HHs</v>
      </c>
      <c r="H3" s="266"/>
      <c r="I3" s="266"/>
      <c r="J3" s="266"/>
      <c r="K3" s="253"/>
      <c r="L3" s="266" t="str">
        <f>Middle!A67</f>
        <v>Expenditure : Middle HHs</v>
      </c>
      <c r="M3" s="266"/>
      <c r="N3" s="266"/>
      <c r="O3" s="266"/>
      <c r="P3" s="266"/>
      <c r="Q3" s="254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0.5</v>
      </c>
      <c r="C2" s="203">
        <f>[1]WB!$CK$10</f>
        <v>0.25</v>
      </c>
      <c r="D2" s="203">
        <f>[1]WB!$CK$11</f>
        <v>0.15</v>
      </c>
      <c r="E2" s="203">
        <f>[1]WB!$CK$12</f>
        <v>0.1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799.96866608540734</v>
      </c>
      <c r="C3" s="204">
        <f>Income!C72</f>
        <v>2197.9363570792607</v>
      </c>
      <c r="D3" s="204">
        <f>Income!D72</f>
        <v>2026.1098430851002</v>
      </c>
      <c r="E3" s="204">
        <f>Income!E72</f>
        <v>1419.0251238130443</v>
      </c>
      <c r="F3" s="205">
        <f>IF(F$2&lt;=($B$2+$C$2+$D$2),IF(F$2&lt;=($B$2+$C$2),IF(F$2&lt;=$B$2,$B3,$C3),$D3),$E3)</f>
        <v>799.96866608540734</v>
      </c>
      <c r="G3" s="205">
        <f t="shared" ref="G3:AW7" si="0">IF(G$2&lt;=($B$2+$C$2+$D$2),IF(G$2&lt;=($B$2+$C$2),IF(G$2&lt;=$B$2,$B3,$C3),$D3),$E3)</f>
        <v>799.96866608540734</v>
      </c>
      <c r="H3" s="205">
        <f t="shared" si="0"/>
        <v>799.96866608540734</v>
      </c>
      <c r="I3" s="205">
        <f t="shared" si="0"/>
        <v>799.96866608540734</v>
      </c>
      <c r="J3" s="205">
        <f t="shared" si="0"/>
        <v>799.96866608540734</v>
      </c>
      <c r="K3" s="205">
        <f t="shared" si="0"/>
        <v>799.96866608540734</v>
      </c>
      <c r="L3" s="205">
        <f t="shared" si="0"/>
        <v>799.96866608540734</v>
      </c>
      <c r="M3" s="205">
        <f t="shared" si="0"/>
        <v>799.96866608540734</v>
      </c>
      <c r="N3" s="205">
        <f t="shared" si="0"/>
        <v>799.96866608540734</v>
      </c>
      <c r="O3" s="205">
        <f t="shared" si="0"/>
        <v>799.96866608540734</v>
      </c>
      <c r="P3" s="205">
        <f t="shared" si="0"/>
        <v>799.96866608540734</v>
      </c>
      <c r="Q3" s="205">
        <f t="shared" si="0"/>
        <v>799.96866608540734</v>
      </c>
      <c r="R3" s="205">
        <f t="shared" si="0"/>
        <v>799.96866608540734</v>
      </c>
      <c r="S3" s="205">
        <f t="shared" si="0"/>
        <v>799.96866608540734</v>
      </c>
      <c r="T3" s="205">
        <f t="shared" si="0"/>
        <v>799.96866608540734</v>
      </c>
      <c r="U3" s="205">
        <f t="shared" si="0"/>
        <v>799.96866608540734</v>
      </c>
      <c r="V3" s="205">
        <f t="shared" si="0"/>
        <v>799.96866608540734</v>
      </c>
      <c r="W3" s="205">
        <f t="shared" si="0"/>
        <v>799.96866608540734</v>
      </c>
      <c r="X3" s="205">
        <f t="shared" si="0"/>
        <v>799.96866608540734</v>
      </c>
      <c r="Y3" s="205">
        <f t="shared" si="0"/>
        <v>799.96866608540734</v>
      </c>
      <c r="Z3" s="205">
        <f t="shared" si="0"/>
        <v>799.96866608540734</v>
      </c>
      <c r="AA3" s="205">
        <f t="shared" si="0"/>
        <v>799.96866608540734</v>
      </c>
      <c r="AB3" s="205">
        <f t="shared" si="0"/>
        <v>799.96866608540734</v>
      </c>
      <c r="AC3" s="205">
        <f t="shared" si="0"/>
        <v>799.96866608540734</v>
      </c>
      <c r="AD3" s="205">
        <f t="shared" si="0"/>
        <v>799.96866608540734</v>
      </c>
      <c r="AE3" s="205">
        <f t="shared" si="0"/>
        <v>799.96866608540734</v>
      </c>
      <c r="AF3" s="205">
        <f t="shared" si="0"/>
        <v>799.96866608540734</v>
      </c>
      <c r="AG3" s="205">
        <f t="shared" si="0"/>
        <v>799.96866608540734</v>
      </c>
      <c r="AH3" s="205">
        <f t="shared" si="0"/>
        <v>799.96866608540734</v>
      </c>
      <c r="AI3" s="205">
        <f t="shared" si="0"/>
        <v>799.96866608540734</v>
      </c>
      <c r="AJ3" s="205">
        <f t="shared" si="0"/>
        <v>799.96866608540734</v>
      </c>
      <c r="AK3" s="205">
        <f t="shared" si="0"/>
        <v>799.96866608540734</v>
      </c>
      <c r="AL3" s="205">
        <f t="shared" si="0"/>
        <v>799.96866608540734</v>
      </c>
      <c r="AM3" s="205">
        <f t="shared" si="0"/>
        <v>799.96866608540734</v>
      </c>
      <c r="AN3" s="205">
        <f t="shared" si="0"/>
        <v>799.96866608540734</v>
      </c>
      <c r="AO3" s="205">
        <f t="shared" si="0"/>
        <v>799.96866608540734</v>
      </c>
      <c r="AP3" s="205">
        <f t="shared" si="0"/>
        <v>799.96866608540734</v>
      </c>
      <c r="AQ3" s="205">
        <f t="shared" si="0"/>
        <v>799.96866608540734</v>
      </c>
      <c r="AR3" s="205">
        <f t="shared" si="0"/>
        <v>799.96866608540734</v>
      </c>
      <c r="AS3" s="205">
        <f t="shared" si="0"/>
        <v>799.96866608540734</v>
      </c>
      <c r="AT3" s="205">
        <f t="shared" si="0"/>
        <v>799.96866608540734</v>
      </c>
      <c r="AU3" s="205">
        <f t="shared" si="0"/>
        <v>799.96866608540734</v>
      </c>
      <c r="AV3" s="205">
        <f t="shared" si="0"/>
        <v>799.96866608540734</v>
      </c>
      <c r="AW3" s="205">
        <f t="shared" si="0"/>
        <v>799.96866608540734</v>
      </c>
      <c r="AX3" s="205">
        <f t="shared" ref="AX3:BZ10" si="1">IF(AX$2&lt;=($B$2+$C$2+$D$2),IF(AX$2&lt;=($B$2+$C$2),IF(AX$2&lt;=$B$2,$B3,$C3),$D3),$E3)</f>
        <v>799.96866608540734</v>
      </c>
      <c r="AY3" s="205">
        <f t="shared" si="1"/>
        <v>799.96866608540734</v>
      </c>
      <c r="AZ3" s="205">
        <f t="shared" si="1"/>
        <v>799.96866608540734</v>
      </c>
      <c r="BA3" s="205">
        <f t="shared" si="1"/>
        <v>799.96866608540734</v>
      </c>
      <c r="BB3" s="205">
        <f t="shared" si="1"/>
        <v>799.96866608540734</v>
      </c>
      <c r="BC3" s="205">
        <f t="shared" si="1"/>
        <v>799.96866608540734</v>
      </c>
      <c r="BD3" s="205">
        <f t="shared" si="1"/>
        <v>2197.9363570792607</v>
      </c>
      <c r="BE3" s="205">
        <f t="shared" si="1"/>
        <v>2197.9363570792607</v>
      </c>
      <c r="BF3" s="205">
        <f t="shared" si="1"/>
        <v>2197.9363570792607</v>
      </c>
      <c r="BG3" s="205">
        <f t="shared" si="1"/>
        <v>2197.9363570792607</v>
      </c>
      <c r="BH3" s="205">
        <f t="shared" si="1"/>
        <v>2197.9363570792607</v>
      </c>
      <c r="BI3" s="205">
        <f t="shared" si="1"/>
        <v>2197.9363570792607</v>
      </c>
      <c r="BJ3" s="205">
        <f t="shared" si="1"/>
        <v>2197.9363570792607</v>
      </c>
      <c r="BK3" s="205">
        <f t="shared" si="1"/>
        <v>2197.9363570792607</v>
      </c>
      <c r="BL3" s="205">
        <f t="shared" si="1"/>
        <v>2197.9363570792607</v>
      </c>
      <c r="BM3" s="205">
        <f t="shared" si="1"/>
        <v>2197.9363570792607</v>
      </c>
      <c r="BN3" s="205">
        <f t="shared" si="1"/>
        <v>2197.9363570792607</v>
      </c>
      <c r="BO3" s="205">
        <f t="shared" si="1"/>
        <v>2197.9363570792607</v>
      </c>
      <c r="BP3" s="205">
        <f t="shared" si="1"/>
        <v>2197.9363570792607</v>
      </c>
      <c r="BQ3" s="205">
        <f t="shared" si="1"/>
        <v>2197.9363570792607</v>
      </c>
      <c r="BR3" s="205">
        <f t="shared" si="1"/>
        <v>2197.9363570792607</v>
      </c>
      <c r="BS3" s="205">
        <f t="shared" si="1"/>
        <v>2197.9363570792607</v>
      </c>
      <c r="BT3" s="205">
        <f t="shared" si="1"/>
        <v>2197.9363570792607</v>
      </c>
      <c r="BU3" s="205">
        <f t="shared" si="1"/>
        <v>2197.9363570792607</v>
      </c>
      <c r="BV3" s="205">
        <f t="shared" si="1"/>
        <v>2197.9363570792607</v>
      </c>
      <c r="BW3" s="205">
        <f t="shared" si="1"/>
        <v>2197.9363570792607</v>
      </c>
      <c r="BX3" s="205">
        <f t="shared" si="1"/>
        <v>2197.9363570792607</v>
      </c>
      <c r="BY3" s="205">
        <f t="shared" si="1"/>
        <v>2197.9363570792607</v>
      </c>
      <c r="BZ3" s="205">
        <f t="shared" si="1"/>
        <v>2197.9363570792607</v>
      </c>
      <c r="CA3" s="205">
        <f t="shared" ref="CA3:CR15" si="2">IF(CA$2&lt;=($B$2+$C$2+$D$2),IF(CA$2&lt;=($B$2+$C$2),IF(CA$2&lt;=$B$2,$B3,$C3),$D3),$E3)</f>
        <v>2197.9363570792607</v>
      </c>
      <c r="CB3" s="205">
        <f t="shared" si="2"/>
        <v>2197.9363570792607</v>
      </c>
      <c r="CC3" s="205">
        <f t="shared" si="2"/>
        <v>2026.1098430851002</v>
      </c>
      <c r="CD3" s="205">
        <f t="shared" si="2"/>
        <v>2026.1098430851002</v>
      </c>
      <c r="CE3" s="205">
        <f t="shared" si="2"/>
        <v>2026.1098430851002</v>
      </c>
      <c r="CF3" s="205">
        <f t="shared" si="2"/>
        <v>2026.1098430851002</v>
      </c>
      <c r="CG3" s="205">
        <f t="shared" si="2"/>
        <v>2026.1098430851002</v>
      </c>
      <c r="CH3" s="205">
        <f t="shared" si="2"/>
        <v>2026.1098430851002</v>
      </c>
      <c r="CI3" s="205">
        <f t="shared" si="2"/>
        <v>2026.1098430851002</v>
      </c>
      <c r="CJ3" s="205">
        <f t="shared" si="2"/>
        <v>2026.1098430851002</v>
      </c>
      <c r="CK3" s="205">
        <f t="shared" si="2"/>
        <v>2026.1098430851002</v>
      </c>
      <c r="CL3" s="205">
        <f t="shared" si="2"/>
        <v>2026.1098430851002</v>
      </c>
      <c r="CM3" s="205">
        <f t="shared" si="2"/>
        <v>2026.1098430851002</v>
      </c>
      <c r="CN3" s="205">
        <f t="shared" si="2"/>
        <v>2026.1098430851002</v>
      </c>
      <c r="CO3" s="205">
        <f t="shared" si="2"/>
        <v>2026.1098430851002</v>
      </c>
      <c r="CP3" s="205">
        <f t="shared" si="2"/>
        <v>2026.1098430851002</v>
      </c>
      <c r="CQ3" s="205">
        <f t="shared" si="2"/>
        <v>2026.1098430851002</v>
      </c>
      <c r="CR3" s="205">
        <f t="shared" si="2"/>
        <v>1419.0251238130443</v>
      </c>
      <c r="CS3" s="205">
        <f t="shared" ref="CS3:DA15" si="3">IF(CS$2&lt;=($B$2+$C$2+$D$2),IF(CS$2&lt;=($B$2+$C$2),IF(CS$2&lt;=$B$2,$B3,$C3),$D3),$E3)</f>
        <v>1419.0251238130443</v>
      </c>
      <c r="CT3" s="205">
        <f t="shared" si="3"/>
        <v>1419.0251238130443</v>
      </c>
      <c r="CU3" s="205">
        <f t="shared" si="3"/>
        <v>1419.0251238130443</v>
      </c>
      <c r="CV3" s="205">
        <f t="shared" si="3"/>
        <v>1419.0251238130443</v>
      </c>
      <c r="CW3" s="205">
        <f t="shared" si="3"/>
        <v>1419.0251238130443</v>
      </c>
      <c r="CX3" s="205">
        <f t="shared" si="3"/>
        <v>1419.0251238130443</v>
      </c>
      <c r="CY3" s="205">
        <f t="shared" si="3"/>
        <v>1419.0251238130443</v>
      </c>
      <c r="CZ3" s="205">
        <f t="shared" si="3"/>
        <v>1419.0251238130443</v>
      </c>
      <c r="DA3" s="205">
        <f t="shared" si="3"/>
        <v>1419.0251238130443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1873.4523626894602</v>
      </c>
      <c r="D4" s="204">
        <f>Income!D73</f>
        <v>28569.34239832807</v>
      </c>
      <c r="E4" s="204">
        <f>Income!E73</f>
        <v>11321.972350904014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0</v>
      </c>
      <c r="BD4" s="205">
        <f t="shared" si="1"/>
        <v>1873.4523626894602</v>
      </c>
      <c r="BE4" s="205">
        <f t="shared" si="1"/>
        <v>1873.4523626894602</v>
      </c>
      <c r="BF4" s="205">
        <f t="shared" si="1"/>
        <v>1873.4523626894602</v>
      </c>
      <c r="BG4" s="205">
        <f t="shared" si="1"/>
        <v>1873.4523626894602</v>
      </c>
      <c r="BH4" s="205">
        <f t="shared" si="1"/>
        <v>1873.4523626894602</v>
      </c>
      <c r="BI4" s="205">
        <f t="shared" si="1"/>
        <v>1873.4523626894602</v>
      </c>
      <c r="BJ4" s="205">
        <f t="shared" si="1"/>
        <v>1873.4523626894602</v>
      </c>
      <c r="BK4" s="205">
        <f t="shared" si="1"/>
        <v>1873.4523626894602</v>
      </c>
      <c r="BL4" s="205">
        <f t="shared" si="1"/>
        <v>1873.4523626894602</v>
      </c>
      <c r="BM4" s="205">
        <f t="shared" si="1"/>
        <v>1873.4523626894602</v>
      </c>
      <c r="BN4" s="205">
        <f t="shared" si="1"/>
        <v>1873.4523626894602</v>
      </c>
      <c r="BO4" s="205">
        <f t="shared" si="1"/>
        <v>1873.4523626894602</v>
      </c>
      <c r="BP4" s="205">
        <f t="shared" si="1"/>
        <v>1873.4523626894602</v>
      </c>
      <c r="BQ4" s="205">
        <f t="shared" si="1"/>
        <v>1873.4523626894602</v>
      </c>
      <c r="BR4" s="205">
        <f t="shared" si="1"/>
        <v>1873.4523626894602</v>
      </c>
      <c r="BS4" s="205">
        <f t="shared" si="1"/>
        <v>1873.4523626894602</v>
      </c>
      <c r="BT4" s="205">
        <f t="shared" si="1"/>
        <v>1873.4523626894602</v>
      </c>
      <c r="BU4" s="205">
        <f t="shared" si="1"/>
        <v>1873.4523626894602</v>
      </c>
      <c r="BV4" s="205">
        <f t="shared" si="1"/>
        <v>1873.4523626894602</v>
      </c>
      <c r="BW4" s="205">
        <f t="shared" si="1"/>
        <v>1873.4523626894602</v>
      </c>
      <c r="BX4" s="205">
        <f t="shared" si="1"/>
        <v>1873.4523626894602</v>
      </c>
      <c r="BY4" s="205">
        <f t="shared" si="1"/>
        <v>1873.4523626894602</v>
      </c>
      <c r="BZ4" s="205">
        <f t="shared" si="1"/>
        <v>1873.4523626894602</v>
      </c>
      <c r="CA4" s="205">
        <f t="shared" si="2"/>
        <v>1873.4523626894602</v>
      </c>
      <c r="CB4" s="205">
        <f t="shared" si="2"/>
        <v>1873.4523626894602</v>
      </c>
      <c r="CC4" s="205">
        <f t="shared" si="2"/>
        <v>28569.34239832807</v>
      </c>
      <c r="CD4" s="205">
        <f t="shared" si="2"/>
        <v>28569.34239832807</v>
      </c>
      <c r="CE4" s="205">
        <f t="shared" si="2"/>
        <v>28569.34239832807</v>
      </c>
      <c r="CF4" s="205">
        <f t="shared" si="2"/>
        <v>28569.34239832807</v>
      </c>
      <c r="CG4" s="205">
        <f t="shared" si="2"/>
        <v>28569.34239832807</v>
      </c>
      <c r="CH4" s="205">
        <f t="shared" si="2"/>
        <v>28569.34239832807</v>
      </c>
      <c r="CI4" s="205">
        <f t="shared" si="2"/>
        <v>28569.34239832807</v>
      </c>
      <c r="CJ4" s="205">
        <f t="shared" si="2"/>
        <v>28569.34239832807</v>
      </c>
      <c r="CK4" s="205">
        <f t="shared" si="2"/>
        <v>28569.34239832807</v>
      </c>
      <c r="CL4" s="205">
        <f t="shared" si="2"/>
        <v>28569.34239832807</v>
      </c>
      <c r="CM4" s="205">
        <f t="shared" si="2"/>
        <v>28569.34239832807</v>
      </c>
      <c r="CN4" s="205">
        <f t="shared" si="2"/>
        <v>28569.34239832807</v>
      </c>
      <c r="CO4" s="205">
        <f t="shared" si="2"/>
        <v>28569.34239832807</v>
      </c>
      <c r="CP4" s="205">
        <f t="shared" si="2"/>
        <v>28569.34239832807</v>
      </c>
      <c r="CQ4" s="205">
        <f t="shared" si="2"/>
        <v>28569.34239832807</v>
      </c>
      <c r="CR4" s="205">
        <f t="shared" si="2"/>
        <v>11321.972350904014</v>
      </c>
      <c r="CS4" s="205">
        <f t="shared" si="3"/>
        <v>11321.972350904014</v>
      </c>
      <c r="CT4" s="205">
        <f t="shared" si="3"/>
        <v>11321.972350904014</v>
      </c>
      <c r="CU4" s="205">
        <f t="shared" si="3"/>
        <v>11321.972350904014</v>
      </c>
      <c r="CV4" s="205">
        <f t="shared" si="3"/>
        <v>11321.972350904014</v>
      </c>
      <c r="CW4" s="205">
        <f t="shared" si="3"/>
        <v>11321.972350904014</v>
      </c>
      <c r="CX4" s="205">
        <f t="shared" si="3"/>
        <v>11321.972350904014</v>
      </c>
      <c r="CY4" s="205">
        <f t="shared" si="3"/>
        <v>11321.972350904014</v>
      </c>
      <c r="CZ4" s="205">
        <f t="shared" si="3"/>
        <v>11321.972350904014</v>
      </c>
      <c r="DA4" s="205">
        <f t="shared" si="3"/>
        <v>11321.972350904014</v>
      </c>
      <c r="DB4" s="205"/>
    </row>
    <row r="5" spans="1:106">
      <c r="A5" s="202" t="str">
        <f>Income!A74</f>
        <v>Animal products consumed</v>
      </c>
      <c r="B5" s="204">
        <f>Income!B74</f>
        <v>96.869535494374745</v>
      </c>
      <c r="C5" s="204">
        <f>Income!C74</f>
        <v>463.63063076441824</v>
      </c>
      <c r="D5" s="204">
        <f>Income!D74</f>
        <v>1346.236645800577</v>
      </c>
      <c r="E5" s="204">
        <f>Income!E74</f>
        <v>1651.7050147108682</v>
      </c>
      <c r="F5" s="205">
        <f t="shared" si="4"/>
        <v>96.869535494374745</v>
      </c>
      <c r="G5" s="205">
        <f t="shared" si="0"/>
        <v>96.869535494374745</v>
      </c>
      <c r="H5" s="205">
        <f t="shared" si="0"/>
        <v>96.869535494374745</v>
      </c>
      <c r="I5" s="205">
        <f t="shared" si="0"/>
        <v>96.869535494374745</v>
      </c>
      <c r="J5" s="205">
        <f t="shared" si="0"/>
        <v>96.869535494374745</v>
      </c>
      <c r="K5" s="205">
        <f t="shared" si="0"/>
        <v>96.869535494374745</v>
      </c>
      <c r="L5" s="205">
        <f t="shared" si="0"/>
        <v>96.869535494374745</v>
      </c>
      <c r="M5" s="205">
        <f t="shared" si="0"/>
        <v>96.869535494374745</v>
      </c>
      <c r="N5" s="205">
        <f t="shared" si="0"/>
        <v>96.869535494374745</v>
      </c>
      <c r="O5" s="205">
        <f t="shared" si="0"/>
        <v>96.869535494374745</v>
      </c>
      <c r="P5" s="205">
        <f t="shared" si="0"/>
        <v>96.869535494374745</v>
      </c>
      <c r="Q5" s="205">
        <f t="shared" si="0"/>
        <v>96.869535494374745</v>
      </c>
      <c r="R5" s="205">
        <f t="shared" si="0"/>
        <v>96.869535494374745</v>
      </c>
      <c r="S5" s="205">
        <f t="shared" si="0"/>
        <v>96.869535494374745</v>
      </c>
      <c r="T5" s="205">
        <f t="shared" si="0"/>
        <v>96.869535494374745</v>
      </c>
      <c r="U5" s="205">
        <f t="shared" si="0"/>
        <v>96.869535494374745</v>
      </c>
      <c r="V5" s="205">
        <f t="shared" si="0"/>
        <v>96.869535494374745</v>
      </c>
      <c r="W5" s="205">
        <f t="shared" si="0"/>
        <v>96.869535494374745</v>
      </c>
      <c r="X5" s="205">
        <f t="shared" si="0"/>
        <v>96.869535494374745</v>
      </c>
      <c r="Y5" s="205">
        <f t="shared" si="0"/>
        <v>96.869535494374745</v>
      </c>
      <c r="Z5" s="205">
        <f t="shared" si="0"/>
        <v>96.869535494374745</v>
      </c>
      <c r="AA5" s="205">
        <f t="shared" si="0"/>
        <v>96.869535494374745</v>
      </c>
      <c r="AB5" s="205">
        <f t="shared" si="0"/>
        <v>96.869535494374745</v>
      </c>
      <c r="AC5" s="205">
        <f t="shared" si="0"/>
        <v>96.869535494374745</v>
      </c>
      <c r="AD5" s="205">
        <f t="shared" si="0"/>
        <v>96.869535494374745</v>
      </c>
      <c r="AE5" s="205">
        <f t="shared" si="0"/>
        <v>96.869535494374745</v>
      </c>
      <c r="AF5" s="205">
        <f t="shared" si="0"/>
        <v>96.869535494374745</v>
      </c>
      <c r="AG5" s="205">
        <f t="shared" si="0"/>
        <v>96.869535494374745</v>
      </c>
      <c r="AH5" s="205">
        <f t="shared" si="0"/>
        <v>96.869535494374745</v>
      </c>
      <c r="AI5" s="205">
        <f t="shared" si="0"/>
        <v>96.869535494374745</v>
      </c>
      <c r="AJ5" s="205">
        <f t="shared" si="0"/>
        <v>96.869535494374745</v>
      </c>
      <c r="AK5" s="205">
        <f t="shared" si="0"/>
        <v>96.869535494374745</v>
      </c>
      <c r="AL5" s="205">
        <f t="shared" si="0"/>
        <v>96.869535494374745</v>
      </c>
      <c r="AM5" s="205">
        <f t="shared" si="0"/>
        <v>96.869535494374745</v>
      </c>
      <c r="AN5" s="205">
        <f t="shared" si="0"/>
        <v>96.869535494374745</v>
      </c>
      <c r="AO5" s="205">
        <f t="shared" si="0"/>
        <v>96.869535494374745</v>
      </c>
      <c r="AP5" s="205">
        <f t="shared" si="0"/>
        <v>96.869535494374745</v>
      </c>
      <c r="AQ5" s="205">
        <f t="shared" si="0"/>
        <v>96.869535494374745</v>
      </c>
      <c r="AR5" s="205">
        <f t="shared" si="0"/>
        <v>96.869535494374745</v>
      </c>
      <c r="AS5" s="205">
        <f t="shared" si="0"/>
        <v>96.869535494374745</v>
      </c>
      <c r="AT5" s="205">
        <f t="shared" si="0"/>
        <v>96.869535494374745</v>
      </c>
      <c r="AU5" s="205">
        <f t="shared" si="0"/>
        <v>96.869535494374745</v>
      </c>
      <c r="AV5" s="205">
        <f t="shared" si="0"/>
        <v>96.869535494374745</v>
      </c>
      <c r="AW5" s="205">
        <f t="shared" si="0"/>
        <v>96.869535494374745</v>
      </c>
      <c r="AX5" s="205">
        <f t="shared" si="1"/>
        <v>96.869535494374745</v>
      </c>
      <c r="AY5" s="205">
        <f t="shared" si="1"/>
        <v>96.869535494374745</v>
      </c>
      <c r="AZ5" s="205">
        <f t="shared" si="1"/>
        <v>96.869535494374745</v>
      </c>
      <c r="BA5" s="205">
        <f t="shared" si="1"/>
        <v>96.869535494374745</v>
      </c>
      <c r="BB5" s="205">
        <f t="shared" si="1"/>
        <v>96.869535494374745</v>
      </c>
      <c r="BC5" s="205">
        <f t="shared" si="1"/>
        <v>96.869535494374745</v>
      </c>
      <c r="BD5" s="205">
        <f t="shared" si="1"/>
        <v>463.63063076441824</v>
      </c>
      <c r="BE5" s="205">
        <f t="shared" si="1"/>
        <v>463.63063076441824</v>
      </c>
      <c r="BF5" s="205">
        <f t="shared" si="1"/>
        <v>463.63063076441824</v>
      </c>
      <c r="BG5" s="205">
        <f t="shared" si="1"/>
        <v>463.63063076441824</v>
      </c>
      <c r="BH5" s="205">
        <f t="shared" si="1"/>
        <v>463.63063076441824</v>
      </c>
      <c r="BI5" s="205">
        <f t="shared" si="1"/>
        <v>463.63063076441824</v>
      </c>
      <c r="BJ5" s="205">
        <f t="shared" si="1"/>
        <v>463.63063076441824</v>
      </c>
      <c r="BK5" s="205">
        <f t="shared" si="1"/>
        <v>463.63063076441824</v>
      </c>
      <c r="BL5" s="205">
        <f t="shared" si="1"/>
        <v>463.63063076441824</v>
      </c>
      <c r="BM5" s="205">
        <f t="shared" si="1"/>
        <v>463.63063076441824</v>
      </c>
      <c r="BN5" s="205">
        <f t="shared" si="1"/>
        <v>463.63063076441824</v>
      </c>
      <c r="BO5" s="205">
        <f t="shared" si="1"/>
        <v>463.63063076441824</v>
      </c>
      <c r="BP5" s="205">
        <f t="shared" si="1"/>
        <v>463.63063076441824</v>
      </c>
      <c r="BQ5" s="205">
        <f t="shared" si="1"/>
        <v>463.63063076441824</v>
      </c>
      <c r="BR5" s="205">
        <f t="shared" si="1"/>
        <v>463.63063076441824</v>
      </c>
      <c r="BS5" s="205">
        <f t="shared" si="1"/>
        <v>463.63063076441824</v>
      </c>
      <c r="BT5" s="205">
        <f t="shared" si="1"/>
        <v>463.63063076441824</v>
      </c>
      <c r="BU5" s="205">
        <f t="shared" si="1"/>
        <v>463.63063076441824</v>
      </c>
      <c r="BV5" s="205">
        <f t="shared" si="1"/>
        <v>463.63063076441824</v>
      </c>
      <c r="BW5" s="205">
        <f t="shared" si="1"/>
        <v>463.63063076441824</v>
      </c>
      <c r="BX5" s="205">
        <f t="shared" si="1"/>
        <v>463.63063076441824</v>
      </c>
      <c r="BY5" s="205">
        <f t="shared" si="1"/>
        <v>463.63063076441824</v>
      </c>
      <c r="BZ5" s="205">
        <f t="shared" si="1"/>
        <v>463.63063076441824</v>
      </c>
      <c r="CA5" s="205">
        <f t="shared" si="2"/>
        <v>463.63063076441824</v>
      </c>
      <c r="CB5" s="205">
        <f t="shared" si="2"/>
        <v>463.63063076441824</v>
      </c>
      <c r="CC5" s="205">
        <f t="shared" si="2"/>
        <v>1346.236645800577</v>
      </c>
      <c r="CD5" s="205">
        <f t="shared" si="2"/>
        <v>1346.236645800577</v>
      </c>
      <c r="CE5" s="205">
        <f t="shared" si="2"/>
        <v>1346.236645800577</v>
      </c>
      <c r="CF5" s="205">
        <f t="shared" si="2"/>
        <v>1346.236645800577</v>
      </c>
      <c r="CG5" s="205">
        <f t="shared" si="2"/>
        <v>1346.236645800577</v>
      </c>
      <c r="CH5" s="205">
        <f t="shared" si="2"/>
        <v>1346.236645800577</v>
      </c>
      <c r="CI5" s="205">
        <f t="shared" si="2"/>
        <v>1346.236645800577</v>
      </c>
      <c r="CJ5" s="205">
        <f t="shared" si="2"/>
        <v>1346.236645800577</v>
      </c>
      <c r="CK5" s="205">
        <f t="shared" si="2"/>
        <v>1346.236645800577</v>
      </c>
      <c r="CL5" s="205">
        <f t="shared" si="2"/>
        <v>1346.236645800577</v>
      </c>
      <c r="CM5" s="205">
        <f t="shared" si="2"/>
        <v>1346.236645800577</v>
      </c>
      <c r="CN5" s="205">
        <f t="shared" si="2"/>
        <v>1346.236645800577</v>
      </c>
      <c r="CO5" s="205">
        <f t="shared" si="2"/>
        <v>1346.236645800577</v>
      </c>
      <c r="CP5" s="205">
        <f t="shared" si="2"/>
        <v>1346.236645800577</v>
      </c>
      <c r="CQ5" s="205">
        <f t="shared" si="2"/>
        <v>1346.236645800577</v>
      </c>
      <c r="CR5" s="205">
        <f t="shared" si="2"/>
        <v>1651.7050147108682</v>
      </c>
      <c r="CS5" s="205">
        <f t="shared" si="3"/>
        <v>1651.7050147108682</v>
      </c>
      <c r="CT5" s="205">
        <f t="shared" si="3"/>
        <v>1651.7050147108682</v>
      </c>
      <c r="CU5" s="205">
        <f t="shared" si="3"/>
        <v>1651.7050147108682</v>
      </c>
      <c r="CV5" s="205">
        <f t="shared" si="3"/>
        <v>1651.7050147108682</v>
      </c>
      <c r="CW5" s="205">
        <f t="shared" si="3"/>
        <v>1651.7050147108682</v>
      </c>
      <c r="CX5" s="205">
        <f t="shared" si="3"/>
        <v>1651.7050147108682</v>
      </c>
      <c r="CY5" s="205">
        <f t="shared" si="3"/>
        <v>1651.7050147108682</v>
      </c>
      <c r="CZ5" s="205">
        <f t="shared" si="3"/>
        <v>1651.7050147108682</v>
      </c>
      <c r="DA5" s="205">
        <f t="shared" si="3"/>
        <v>1651.7050147108682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1451.0388351295303</v>
      </c>
      <c r="C7" s="204">
        <f>Income!C76</f>
        <v>11003.711166398934</v>
      </c>
      <c r="D7" s="204">
        <f>Income!D76</f>
        <v>32116.326217533588</v>
      </c>
      <c r="E7" s="204">
        <f>Income!E76</f>
        <v>36961.183661493866</v>
      </c>
      <c r="F7" s="205">
        <f t="shared" si="4"/>
        <v>1451.0388351295303</v>
      </c>
      <c r="G7" s="205">
        <f t="shared" si="0"/>
        <v>1451.0388351295303</v>
      </c>
      <c r="H7" s="205">
        <f t="shared" si="0"/>
        <v>1451.0388351295303</v>
      </c>
      <c r="I7" s="205">
        <f t="shared" si="0"/>
        <v>1451.0388351295303</v>
      </c>
      <c r="J7" s="205">
        <f t="shared" si="0"/>
        <v>1451.0388351295303</v>
      </c>
      <c r="K7" s="205">
        <f t="shared" si="0"/>
        <v>1451.0388351295303</v>
      </c>
      <c r="L7" s="205">
        <f t="shared" si="0"/>
        <v>1451.0388351295303</v>
      </c>
      <c r="M7" s="205">
        <f t="shared" si="0"/>
        <v>1451.0388351295303</v>
      </c>
      <c r="N7" s="205">
        <f t="shared" si="0"/>
        <v>1451.0388351295303</v>
      </c>
      <c r="O7" s="205">
        <f t="shared" si="0"/>
        <v>1451.0388351295303</v>
      </c>
      <c r="P7" s="205">
        <f t="shared" si="0"/>
        <v>1451.0388351295303</v>
      </c>
      <c r="Q7" s="205">
        <f t="shared" si="0"/>
        <v>1451.0388351295303</v>
      </c>
      <c r="R7" s="205">
        <f t="shared" si="0"/>
        <v>1451.0388351295303</v>
      </c>
      <c r="S7" s="205">
        <f t="shared" si="0"/>
        <v>1451.0388351295303</v>
      </c>
      <c r="T7" s="205">
        <f t="shared" si="0"/>
        <v>1451.0388351295303</v>
      </c>
      <c r="U7" s="205">
        <f t="shared" si="0"/>
        <v>1451.0388351295303</v>
      </c>
      <c r="V7" s="205">
        <f t="shared" si="0"/>
        <v>1451.0388351295303</v>
      </c>
      <c r="W7" s="205">
        <f t="shared" si="0"/>
        <v>1451.0388351295303</v>
      </c>
      <c r="X7" s="205">
        <f t="shared" si="0"/>
        <v>1451.0388351295303</v>
      </c>
      <c r="Y7" s="205">
        <f t="shared" si="0"/>
        <v>1451.0388351295303</v>
      </c>
      <c r="Z7" s="205">
        <f t="shared" si="0"/>
        <v>1451.0388351295303</v>
      </c>
      <c r="AA7" s="205">
        <f t="shared" si="0"/>
        <v>1451.0388351295303</v>
      </c>
      <c r="AB7" s="205">
        <f t="shared" si="0"/>
        <v>1451.0388351295303</v>
      </c>
      <c r="AC7" s="205">
        <f t="shared" si="0"/>
        <v>1451.0388351295303</v>
      </c>
      <c r="AD7" s="205">
        <f t="shared" si="0"/>
        <v>1451.0388351295303</v>
      </c>
      <c r="AE7" s="205">
        <f t="shared" si="0"/>
        <v>1451.0388351295303</v>
      </c>
      <c r="AF7" s="205">
        <f t="shared" si="0"/>
        <v>1451.0388351295303</v>
      </c>
      <c r="AG7" s="205">
        <f t="shared" si="0"/>
        <v>1451.0388351295303</v>
      </c>
      <c r="AH7" s="205">
        <f t="shared" si="0"/>
        <v>1451.0388351295303</v>
      </c>
      <c r="AI7" s="205">
        <f t="shared" si="0"/>
        <v>1451.0388351295303</v>
      </c>
      <c r="AJ7" s="205">
        <f t="shared" si="0"/>
        <v>1451.0388351295303</v>
      </c>
      <c r="AK7" s="205">
        <f t="shared" si="0"/>
        <v>1451.0388351295303</v>
      </c>
      <c r="AL7" s="205">
        <f t="shared" si="0"/>
        <v>1451.0388351295303</v>
      </c>
      <c r="AM7" s="205">
        <f t="shared" si="0"/>
        <v>1451.0388351295303</v>
      </c>
      <c r="AN7" s="205">
        <f t="shared" si="0"/>
        <v>1451.0388351295303</v>
      </c>
      <c r="AO7" s="205">
        <f t="shared" si="0"/>
        <v>1451.0388351295303</v>
      </c>
      <c r="AP7" s="205">
        <f t="shared" si="0"/>
        <v>1451.0388351295303</v>
      </c>
      <c r="AQ7" s="205">
        <f t="shared" si="0"/>
        <v>1451.0388351295303</v>
      </c>
      <c r="AR7" s="205">
        <f t="shared" si="0"/>
        <v>1451.0388351295303</v>
      </c>
      <c r="AS7" s="205">
        <f t="shared" si="0"/>
        <v>1451.0388351295303</v>
      </c>
      <c r="AT7" s="205">
        <f t="shared" si="0"/>
        <v>1451.0388351295303</v>
      </c>
      <c r="AU7" s="205">
        <f t="shared" ref="AU7:BJ8" si="5">IF(AU$2&lt;=($B$2+$C$2+$D$2),IF(AU$2&lt;=($B$2+$C$2),IF(AU$2&lt;=$B$2,$B7,$C7),$D7),$E7)</f>
        <v>1451.0388351295303</v>
      </c>
      <c r="AV7" s="205">
        <f t="shared" si="5"/>
        <v>1451.0388351295303</v>
      </c>
      <c r="AW7" s="205">
        <f t="shared" si="5"/>
        <v>1451.0388351295303</v>
      </c>
      <c r="AX7" s="205">
        <f t="shared" si="5"/>
        <v>1451.0388351295303</v>
      </c>
      <c r="AY7" s="205">
        <f t="shared" si="5"/>
        <v>1451.0388351295303</v>
      </c>
      <c r="AZ7" s="205">
        <f t="shared" si="5"/>
        <v>1451.0388351295303</v>
      </c>
      <c r="BA7" s="205">
        <f t="shared" si="5"/>
        <v>1451.0388351295303</v>
      </c>
      <c r="BB7" s="205">
        <f t="shared" si="5"/>
        <v>1451.0388351295303</v>
      </c>
      <c r="BC7" s="205">
        <f t="shared" si="5"/>
        <v>1451.0388351295303</v>
      </c>
      <c r="BD7" s="205">
        <f t="shared" si="5"/>
        <v>11003.711166398934</v>
      </c>
      <c r="BE7" s="205">
        <f t="shared" si="5"/>
        <v>11003.711166398934</v>
      </c>
      <c r="BF7" s="205">
        <f t="shared" si="5"/>
        <v>11003.711166398934</v>
      </c>
      <c r="BG7" s="205">
        <f t="shared" si="5"/>
        <v>11003.711166398934</v>
      </c>
      <c r="BH7" s="205">
        <f t="shared" si="5"/>
        <v>11003.711166398934</v>
      </c>
      <c r="BI7" s="205">
        <f t="shared" si="5"/>
        <v>11003.711166398934</v>
      </c>
      <c r="BJ7" s="205">
        <f t="shared" si="5"/>
        <v>11003.711166398934</v>
      </c>
      <c r="BK7" s="205">
        <f t="shared" si="1"/>
        <v>11003.711166398934</v>
      </c>
      <c r="BL7" s="205">
        <f t="shared" si="1"/>
        <v>11003.711166398934</v>
      </c>
      <c r="BM7" s="205">
        <f t="shared" si="1"/>
        <v>11003.711166398934</v>
      </c>
      <c r="BN7" s="205">
        <f t="shared" si="1"/>
        <v>11003.711166398934</v>
      </c>
      <c r="BO7" s="205">
        <f t="shared" si="1"/>
        <v>11003.711166398934</v>
      </c>
      <c r="BP7" s="205">
        <f t="shared" si="1"/>
        <v>11003.711166398934</v>
      </c>
      <c r="BQ7" s="205">
        <f t="shared" si="1"/>
        <v>11003.711166398934</v>
      </c>
      <c r="BR7" s="205">
        <f t="shared" si="1"/>
        <v>11003.711166398934</v>
      </c>
      <c r="BS7" s="205">
        <f t="shared" si="1"/>
        <v>11003.711166398934</v>
      </c>
      <c r="BT7" s="205">
        <f t="shared" si="1"/>
        <v>11003.711166398934</v>
      </c>
      <c r="BU7" s="205">
        <f t="shared" si="1"/>
        <v>11003.711166398934</v>
      </c>
      <c r="BV7" s="205">
        <f t="shared" si="1"/>
        <v>11003.711166398934</v>
      </c>
      <c r="BW7" s="205">
        <f t="shared" si="1"/>
        <v>11003.711166398934</v>
      </c>
      <c r="BX7" s="205">
        <f t="shared" si="1"/>
        <v>11003.711166398934</v>
      </c>
      <c r="BY7" s="205">
        <f t="shared" si="1"/>
        <v>11003.711166398934</v>
      </c>
      <c r="BZ7" s="205">
        <f t="shared" si="1"/>
        <v>11003.711166398934</v>
      </c>
      <c r="CA7" s="205">
        <f t="shared" si="2"/>
        <v>11003.711166398934</v>
      </c>
      <c r="CB7" s="205">
        <f t="shared" si="2"/>
        <v>11003.711166398934</v>
      </c>
      <c r="CC7" s="205">
        <f t="shared" si="2"/>
        <v>32116.326217533588</v>
      </c>
      <c r="CD7" s="205">
        <f t="shared" si="2"/>
        <v>32116.326217533588</v>
      </c>
      <c r="CE7" s="205">
        <f t="shared" si="2"/>
        <v>32116.326217533588</v>
      </c>
      <c r="CF7" s="205">
        <f t="shared" si="2"/>
        <v>32116.326217533588</v>
      </c>
      <c r="CG7" s="205">
        <f t="shared" si="2"/>
        <v>32116.326217533588</v>
      </c>
      <c r="CH7" s="205">
        <f t="shared" si="2"/>
        <v>32116.326217533588</v>
      </c>
      <c r="CI7" s="205">
        <f t="shared" si="2"/>
        <v>32116.326217533588</v>
      </c>
      <c r="CJ7" s="205">
        <f t="shared" si="2"/>
        <v>32116.326217533588</v>
      </c>
      <c r="CK7" s="205">
        <f t="shared" si="2"/>
        <v>32116.326217533588</v>
      </c>
      <c r="CL7" s="205">
        <f t="shared" si="2"/>
        <v>32116.326217533588</v>
      </c>
      <c r="CM7" s="205">
        <f t="shared" si="2"/>
        <v>32116.326217533588</v>
      </c>
      <c r="CN7" s="205">
        <f t="shared" si="2"/>
        <v>32116.326217533588</v>
      </c>
      <c r="CO7" s="205">
        <f t="shared" si="2"/>
        <v>32116.326217533588</v>
      </c>
      <c r="CP7" s="205">
        <f t="shared" si="2"/>
        <v>32116.326217533588</v>
      </c>
      <c r="CQ7" s="205">
        <f t="shared" si="2"/>
        <v>32116.326217533588</v>
      </c>
      <c r="CR7" s="205">
        <f t="shared" si="2"/>
        <v>36961.183661493866</v>
      </c>
      <c r="CS7" s="205">
        <f t="shared" si="3"/>
        <v>36961.183661493866</v>
      </c>
      <c r="CT7" s="205">
        <f t="shared" si="3"/>
        <v>36961.183661493866</v>
      </c>
      <c r="CU7" s="205">
        <f t="shared" si="3"/>
        <v>36961.183661493866</v>
      </c>
      <c r="CV7" s="205">
        <f t="shared" si="3"/>
        <v>36961.183661493866</v>
      </c>
      <c r="CW7" s="205">
        <f t="shared" si="3"/>
        <v>36961.183661493866</v>
      </c>
      <c r="CX7" s="205">
        <f t="shared" si="3"/>
        <v>36961.183661493866</v>
      </c>
      <c r="CY7" s="205">
        <f t="shared" si="3"/>
        <v>36961.183661493866</v>
      </c>
      <c r="CZ7" s="205">
        <f t="shared" si="3"/>
        <v>36961.183661493866</v>
      </c>
      <c r="DA7" s="205">
        <f t="shared" si="3"/>
        <v>36961.183661493866</v>
      </c>
      <c r="DB7" s="205"/>
    </row>
    <row r="8" spans="1:106">
      <c r="A8" s="202" t="str">
        <f>Income!A77</f>
        <v>Wild foods consumed and sold</v>
      </c>
      <c r="B8" s="204">
        <f>Income!B77</f>
        <v>0</v>
      </c>
      <c r="C8" s="204">
        <f>Income!C77</f>
        <v>0</v>
      </c>
      <c r="D8" s="204">
        <f>Income!D77</f>
        <v>0</v>
      </c>
      <c r="E8" s="204">
        <f>Income!E77</f>
        <v>0</v>
      </c>
      <c r="F8" s="205">
        <f t="shared" si="4"/>
        <v>0</v>
      </c>
      <c r="G8" s="205">
        <f t="shared" si="4"/>
        <v>0</v>
      </c>
      <c r="H8" s="205">
        <f t="shared" si="4"/>
        <v>0</v>
      </c>
      <c r="I8" s="205">
        <f t="shared" si="4"/>
        <v>0</v>
      </c>
      <c r="J8" s="205">
        <f t="shared" si="4"/>
        <v>0</v>
      </c>
      <c r="K8" s="205">
        <f t="shared" si="4"/>
        <v>0</v>
      </c>
      <c r="L8" s="205">
        <f t="shared" si="4"/>
        <v>0</v>
      </c>
      <c r="M8" s="205">
        <f t="shared" si="4"/>
        <v>0</v>
      </c>
      <c r="N8" s="205">
        <f t="shared" si="4"/>
        <v>0</v>
      </c>
      <c r="O8" s="205">
        <f t="shared" si="4"/>
        <v>0</v>
      </c>
      <c r="P8" s="205">
        <f t="shared" si="4"/>
        <v>0</v>
      </c>
      <c r="Q8" s="205">
        <f t="shared" si="4"/>
        <v>0</v>
      </c>
      <c r="R8" s="205">
        <f t="shared" si="4"/>
        <v>0</v>
      </c>
      <c r="S8" s="205">
        <f t="shared" si="4"/>
        <v>0</v>
      </c>
      <c r="T8" s="205">
        <f t="shared" si="4"/>
        <v>0</v>
      </c>
      <c r="U8" s="205">
        <f t="shared" si="4"/>
        <v>0</v>
      </c>
      <c r="V8" s="205">
        <f t="shared" ref="V8:AK18" si="6">IF(V$2&lt;=($B$2+$C$2+$D$2),IF(V$2&lt;=($B$2+$C$2),IF(V$2&lt;=$B$2,$B8,$C8),$D8),$E8)</f>
        <v>0</v>
      </c>
      <c r="W8" s="205">
        <f t="shared" si="6"/>
        <v>0</v>
      </c>
      <c r="X8" s="205">
        <f t="shared" si="6"/>
        <v>0</v>
      </c>
      <c r="Y8" s="205">
        <f t="shared" si="6"/>
        <v>0</v>
      </c>
      <c r="Z8" s="205">
        <f t="shared" si="6"/>
        <v>0</v>
      </c>
      <c r="AA8" s="205">
        <f t="shared" si="6"/>
        <v>0</v>
      </c>
      <c r="AB8" s="205">
        <f t="shared" si="6"/>
        <v>0</v>
      </c>
      <c r="AC8" s="205">
        <f t="shared" si="6"/>
        <v>0</v>
      </c>
      <c r="AD8" s="205">
        <f t="shared" si="6"/>
        <v>0</v>
      </c>
      <c r="AE8" s="205">
        <f t="shared" si="6"/>
        <v>0</v>
      </c>
      <c r="AF8" s="205">
        <f t="shared" si="6"/>
        <v>0</v>
      </c>
      <c r="AG8" s="205">
        <f t="shared" si="6"/>
        <v>0</v>
      </c>
      <c r="AH8" s="205">
        <f t="shared" si="6"/>
        <v>0</v>
      </c>
      <c r="AI8" s="205">
        <f t="shared" si="6"/>
        <v>0</v>
      </c>
      <c r="AJ8" s="205">
        <f t="shared" si="6"/>
        <v>0</v>
      </c>
      <c r="AK8" s="205">
        <f t="shared" si="6"/>
        <v>0</v>
      </c>
      <c r="AL8" s="205">
        <f t="shared" ref="AL8:BA18" si="7">IF(AL$2&lt;=($B$2+$C$2+$D$2),IF(AL$2&lt;=($B$2+$C$2),IF(AL$2&lt;=$B$2,$B8,$C8),$D8),$E8)</f>
        <v>0</v>
      </c>
      <c r="AM8" s="205">
        <f t="shared" si="7"/>
        <v>0</v>
      </c>
      <c r="AN8" s="205">
        <f t="shared" si="7"/>
        <v>0</v>
      </c>
      <c r="AO8" s="205">
        <f t="shared" si="7"/>
        <v>0</v>
      </c>
      <c r="AP8" s="205">
        <f t="shared" si="7"/>
        <v>0</v>
      </c>
      <c r="AQ8" s="205">
        <f t="shared" si="7"/>
        <v>0</v>
      </c>
      <c r="AR8" s="205">
        <f t="shared" si="7"/>
        <v>0</v>
      </c>
      <c r="AS8" s="205">
        <f t="shared" si="7"/>
        <v>0</v>
      </c>
      <c r="AT8" s="205">
        <f t="shared" si="7"/>
        <v>0</v>
      </c>
      <c r="AU8" s="205">
        <f t="shared" si="7"/>
        <v>0</v>
      </c>
      <c r="AV8" s="205">
        <f t="shared" si="7"/>
        <v>0</v>
      </c>
      <c r="AW8" s="205">
        <f t="shared" si="7"/>
        <v>0</v>
      </c>
      <c r="AX8" s="205">
        <f t="shared" si="7"/>
        <v>0</v>
      </c>
      <c r="AY8" s="205">
        <f t="shared" si="7"/>
        <v>0</v>
      </c>
      <c r="AZ8" s="205">
        <f t="shared" si="7"/>
        <v>0</v>
      </c>
      <c r="BA8" s="205">
        <f t="shared" si="7"/>
        <v>0</v>
      </c>
      <c r="BB8" s="205">
        <f t="shared" si="5"/>
        <v>0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8383.7799363039539</v>
      </c>
      <c r="C9" s="204">
        <f>Income!C78</f>
        <v>5597.7853728552527</v>
      </c>
      <c r="D9" s="204">
        <f>Income!D78</f>
        <v>0</v>
      </c>
      <c r="E9" s="204">
        <f>Income!E78</f>
        <v>0</v>
      </c>
      <c r="F9" s="205">
        <f t="shared" si="4"/>
        <v>8383.7799363039539</v>
      </c>
      <c r="G9" s="205">
        <f t="shared" si="4"/>
        <v>8383.7799363039539</v>
      </c>
      <c r="H9" s="205">
        <f t="shared" si="4"/>
        <v>8383.7799363039539</v>
      </c>
      <c r="I9" s="205">
        <f t="shared" si="4"/>
        <v>8383.7799363039539</v>
      </c>
      <c r="J9" s="205">
        <f t="shared" si="4"/>
        <v>8383.7799363039539</v>
      </c>
      <c r="K9" s="205">
        <f t="shared" si="4"/>
        <v>8383.7799363039539</v>
      </c>
      <c r="L9" s="205">
        <f t="shared" si="4"/>
        <v>8383.7799363039539</v>
      </c>
      <c r="M9" s="205">
        <f t="shared" si="4"/>
        <v>8383.7799363039539</v>
      </c>
      <c r="N9" s="205">
        <f t="shared" si="4"/>
        <v>8383.7799363039539</v>
      </c>
      <c r="O9" s="205">
        <f t="shared" si="4"/>
        <v>8383.7799363039539</v>
      </c>
      <c r="P9" s="205">
        <f t="shared" si="4"/>
        <v>8383.7799363039539</v>
      </c>
      <c r="Q9" s="205">
        <f t="shared" si="4"/>
        <v>8383.7799363039539</v>
      </c>
      <c r="R9" s="205">
        <f t="shared" si="4"/>
        <v>8383.7799363039539</v>
      </c>
      <c r="S9" s="205">
        <f t="shared" si="4"/>
        <v>8383.7799363039539</v>
      </c>
      <c r="T9" s="205">
        <f t="shared" si="4"/>
        <v>8383.7799363039539</v>
      </c>
      <c r="U9" s="205">
        <f t="shared" si="4"/>
        <v>8383.7799363039539</v>
      </c>
      <c r="V9" s="205">
        <f t="shared" si="6"/>
        <v>8383.7799363039539</v>
      </c>
      <c r="W9" s="205">
        <f t="shared" si="6"/>
        <v>8383.7799363039539</v>
      </c>
      <c r="X9" s="205">
        <f t="shared" si="6"/>
        <v>8383.7799363039539</v>
      </c>
      <c r="Y9" s="205">
        <f t="shared" si="6"/>
        <v>8383.7799363039539</v>
      </c>
      <c r="Z9" s="205">
        <f t="shared" si="6"/>
        <v>8383.7799363039539</v>
      </c>
      <c r="AA9" s="205">
        <f t="shared" si="6"/>
        <v>8383.7799363039539</v>
      </c>
      <c r="AB9" s="205">
        <f t="shared" si="6"/>
        <v>8383.7799363039539</v>
      </c>
      <c r="AC9" s="205">
        <f t="shared" si="6"/>
        <v>8383.7799363039539</v>
      </c>
      <c r="AD9" s="205">
        <f t="shared" si="6"/>
        <v>8383.7799363039539</v>
      </c>
      <c r="AE9" s="205">
        <f t="shared" si="6"/>
        <v>8383.7799363039539</v>
      </c>
      <c r="AF9" s="205">
        <f t="shared" si="6"/>
        <v>8383.7799363039539</v>
      </c>
      <c r="AG9" s="205">
        <f t="shared" si="6"/>
        <v>8383.7799363039539</v>
      </c>
      <c r="AH9" s="205">
        <f t="shared" si="6"/>
        <v>8383.7799363039539</v>
      </c>
      <c r="AI9" s="205">
        <f t="shared" si="6"/>
        <v>8383.7799363039539</v>
      </c>
      <c r="AJ9" s="205">
        <f t="shared" si="6"/>
        <v>8383.7799363039539</v>
      </c>
      <c r="AK9" s="205">
        <f t="shared" si="6"/>
        <v>8383.7799363039539</v>
      </c>
      <c r="AL9" s="205">
        <f t="shared" si="7"/>
        <v>8383.7799363039539</v>
      </c>
      <c r="AM9" s="205">
        <f t="shared" si="7"/>
        <v>8383.7799363039539</v>
      </c>
      <c r="AN9" s="205">
        <f t="shared" si="7"/>
        <v>8383.7799363039539</v>
      </c>
      <c r="AO9" s="205">
        <f t="shared" si="7"/>
        <v>8383.7799363039539</v>
      </c>
      <c r="AP9" s="205">
        <f t="shared" si="7"/>
        <v>8383.7799363039539</v>
      </c>
      <c r="AQ9" s="205">
        <f t="shared" si="7"/>
        <v>8383.7799363039539</v>
      </c>
      <c r="AR9" s="205">
        <f t="shared" si="7"/>
        <v>8383.7799363039539</v>
      </c>
      <c r="AS9" s="205">
        <f t="shared" si="7"/>
        <v>8383.7799363039539</v>
      </c>
      <c r="AT9" s="205">
        <f t="shared" si="7"/>
        <v>8383.7799363039539</v>
      </c>
      <c r="AU9" s="205">
        <f t="shared" si="7"/>
        <v>8383.7799363039539</v>
      </c>
      <c r="AV9" s="205">
        <f t="shared" si="7"/>
        <v>8383.7799363039539</v>
      </c>
      <c r="AW9" s="205">
        <f t="shared" si="7"/>
        <v>8383.7799363039539</v>
      </c>
      <c r="AX9" s="205">
        <f t="shared" si="1"/>
        <v>8383.7799363039539</v>
      </c>
      <c r="AY9" s="205">
        <f t="shared" si="1"/>
        <v>8383.7799363039539</v>
      </c>
      <c r="AZ9" s="205">
        <f t="shared" si="1"/>
        <v>8383.7799363039539</v>
      </c>
      <c r="BA9" s="205">
        <f t="shared" si="1"/>
        <v>8383.7799363039539</v>
      </c>
      <c r="BB9" s="205">
        <f t="shared" si="1"/>
        <v>8383.7799363039539</v>
      </c>
      <c r="BC9" s="205">
        <f t="shared" si="1"/>
        <v>8383.7799363039539</v>
      </c>
      <c r="BD9" s="205">
        <f t="shared" si="1"/>
        <v>5597.7853728552527</v>
      </c>
      <c r="BE9" s="205">
        <f t="shared" si="1"/>
        <v>5597.7853728552527</v>
      </c>
      <c r="BF9" s="205">
        <f t="shared" si="1"/>
        <v>5597.7853728552527</v>
      </c>
      <c r="BG9" s="205">
        <f t="shared" si="1"/>
        <v>5597.7853728552527</v>
      </c>
      <c r="BH9" s="205">
        <f t="shared" si="1"/>
        <v>5597.7853728552527</v>
      </c>
      <c r="BI9" s="205">
        <f t="shared" si="1"/>
        <v>5597.7853728552527</v>
      </c>
      <c r="BJ9" s="205">
        <f t="shared" si="1"/>
        <v>5597.7853728552527</v>
      </c>
      <c r="BK9" s="205">
        <f t="shared" si="1"/>
        <v>5597.7853728552527</v>
      </c>
      <c r="BL9" s="205">
        <f t="shared" si="1"/>
        <v>5597.7853728552527</v>
      </c>
      <c r="BM9" s="205">
        <f t="shared" si="1"/>
        <v>5597.7853728552527</v>
      </c>
      <c r="BN9" s="205">
        <f t="shared" si="1"/>
        <v>5597.7853728552527</v>
      </c>
      <c r="BO9" s="205">
        <f t="shared" si="1"/>
        <v>5597.7853728552527</v>
      </c>
      <c r="BP9" s="205">
        <f t="shared" si="1"/>
        <v>5597.7853728552527</v>
      </c>
      <c r="BQ9" s="205">
        <f t="shared" si="1"/>
        <v>5597.7853728552527</v>
      </c>
      <c r="BR9" s="205">
        <f t="shared" si="1"/>
        <v>5597.7853728552527</v>
      </c>
      <c r="BS9" s="205">
        <f t="shared" si="1"/>
        <v>5597.7853728552527</v>
      </c>
      <c r="BT9" s="205">
        <f t="shared" si="1"/>
        <v>5597.7853728552527</v>
      </c>
      <c r="BU9" s="205">
        <f t="shared" si="1"/>
        <v>5597.7853728552527</v>
      </c>
      <c r="BV9" s="205">
        <f t="shared" si="1"/>
        <v>5597.7853728552527</v>
      </c>
      <c r="BW9" s="205">
        <f t="shared" si="1"/>
        <v>5597.7853728552527</v>
      </c>
      <c r="BX9" s="205">
        <f t="shared" si="1"/>
        <v>5597.7853728552527</v>
      </c>
      <c r="BY9" s="205">
        <f t="shared" si="1"/>
        <v>5597.7853728552527</v>
      </c>
      <c r="BZ9" s="205">
        <f t="shared" si="1"/>
        <v>5597.7853728552527</v>
      </c>
      <c r="CA9" s="205">
        <f t="shared" si="2"/>
        <v>5597.7853728552527</v>
      </c>
      <c r="CB9" s="205">
        <f t="shared" si="2"/>
        <v>5597.7853728552527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24764.396119543973</v>
      </c>
      <c r="E10" s="204">
        <f>Income!E79</f>
        <v>85321.083505616378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24764.396119543973</v>
      </c>
      <c r="CD10" s="205">
        <f t="shared" si="2"/>
        <v>24764.396119543973</v>
      </c>
      <c r="CE10" s="205">
        <f t="shared" si="2"/>
        <v>24764.396119543973</v>
      </c>
      <c r="CF10" s="205">
        <f t="shared" si="2"/>
        <v>24764.396119543973</v>
      </c>
      <c r="CG10" s="205">
        <f t="shared" si="2"/>
        <v>24764.396119543973</v>
      </c>
      <c r="CH10" s="205">
        <f t="shared" si="2"/>
        <v>24764.396119543973</v>
      </c>
      <c r="CI10" s="205">
        <f t="shared" si="2"/>
        <v>24764.396119543973</v>
      </c>
      <c r="CJ10" s="205">
        <f t="shared" si="2"/>
        <v>24764.396119543973</v>
      </c>
      <c r="CK10" s="205">
        <f t="shared" si="2"/>
        <v>24764.396119543973</v>
      </c>
      <c r="CL10" s="205">
        <f t="shared" si="2"/>
        <v>24764.396119543973</v>
      </c>
      <c r="CM10" s="205">
        <f t="shared" si="2"/>
        <v>24764.396119543973</v>
      </c>
      <c r="CN10" s="205">
        <f t="shared" si="2"/>
        <v>24764.396119543973</v>
      </c>
      <c r="CO10" s="205">
        <f t="shared" si="2"/>
        <v>24764.396119543973</v>
      </c>
      <c r="CP10" s="205">
        <f t="shared" si="2"/>
        <v>24764.396119543973</v>
      </c>
      <c r="CQ10" s="205">
        <f t="shared" si="2"/>
        <v>24764.396119543973</v>
      </c>
      <c r="CR10" s="205">
        <f t="shared" si="2"/>
        <v>85321.083505616378</v>
      </c>
      <c r="CS10" s="205">
        <f t="shared" si="3"/>
        <v>85321.083505616378</v>
      </c>
      <c r="CT10" s="205">
        <f t="shared" si="3"/>
        <v>85321.083505616378</v>
      </c>
      <c r="CU10" s="205">
        <f t="shared" si="3"/>
        <v>85321.083505616378</v>
      </c>
      <c r="CV10" s="205">
        <f t="shared" si="3"/>
        <v>85321.083505616378</v>
      </c>
      <c r="CW10" s="205">
        <f t="shared" si="3"/>
        <v>85321.083505616378</v>
      </c>
      <c r="CX10" s="205">
        <f t="shared" si="3"/>
        <v>85321.083505616378</v>
      </c>
      <c r="CY10" s="205">
        <f t="shared" si="3"/>
        <v>85321.083505616378</v>
      </c>
      <c r="CZ10" s="205">
        <f t="shared" si="3"/>
        <v>85321.083505616378</v>
      </c>
      <c r="DA10" s="205">
        <f t="shared" si="3"/>
        <v>85321.083505616378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0</v>
      </c>
      <c r="D12" s="204">
        <f>Income!D82</f>
        <v>0</v>
      </c>
      <c r="E12" s="204">
        <f>Income!E82</f>
        <v>70762.327193150093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0</v>
      </c>
      <c r="BD12" s="205">
        <f t="shared" si="8"/>
        <v>0</v>
      </c>
      <c r="BE12" s="205">
        <f t="shared" si="8"/>
        <v>0</v>
      </c>
      <c r="BF12" s="205">
        <f t="shared" si="8"/>
        <v>0</v>
      </c>
      <c r="BG12" s="205">
        <f t="shared" si="8"/>
        <v>0</v>
      </c>
      <c r="BH12" s="205">
        <f t="shared" si="8"/>
        <v>0</v>
      </c>
      <c r="BI12" s="205">
        <f t="shared" si="8"/>
        <v>0</v>
      </c>
      <c r="BJ12" s="205">
        <f t="shared" si="8"/>
        <v>0</v>
      </c>
      <c r="BK12" s="205">
        <f t="shared" si="8"/>
        <v>0</v>
      </c>
      <c r="BL12" s="205">
        <f t="shared" si="8"/>
        <v>0</v>
      </c>
      <c r="BM12" s="205">
        <f t="shared" si="8"/>
        <v>0</v>
      </c>
      <c r="BN12" s="205">
        <f t="shared" si="8"/>
        <v>0</v>
      </c>
      <c r="BO12" s="205">
        <f t="shared" si="8"/>
        <v>0</v>
      </c>
      <c r="BP12" s="205">
        <f t="shared" si="8"/>
        <v>0</v>
      </c>
      <c r="BQ12" s="205">
        <f t="shared" si="8"/>
        <v>0</v>
      </c>
      <c r="BR12" s="205">
        <f t="shared" si="8"/>
        <v>0</v>
      </c>
      <c r="BS12" s="205">
        <f t="shared" si="8"/>
        <v>0</v>
      </c>
      <c r="BT12" s="205">
        <f t="shared" si="8"/>
        <v>0</v>
      </c>
      <c r="BU12" s="205">
        <f t="shared" si="8"/>
        <v>0</v>
      </c>
      <c r="BV12" s="205">
        <f t="shared" si="8"/>
        <v>0</v>
      </c>
      <c r="BW12" s="205">
        <f t="shared" si="8"/>
        <v>0</v>
      </c>
      <c r="BX12" s="205">
        <f t="shared" si="8"/>
        <v>0</v>
      </c>
      <c r="BY12" s="205">
        <f t="shared" si="8"/>
        <v>0</v>
      </c>
      <c r="BZ12" s="205">
        <f t="shared" si="8"/>
        <v>0</v>
      </c>
      <c r="CA12" s="205">
        <f t="shared" si="2"/>
        <v>0</v>
      </c>
      <c r="CB12" s="205">
        <f t="shared" si="2"/>
        <v>0</v>
      </c>
      <c r="CC12" s="205">
        <f t="shared" si="2"/>
        <v>0</v>
      </c>
      <c r="CD12" s="205">
        <f t="shared" si="2"/>
        <v>0</v>
      </c>
      <c r="CE12" s="205">
        <f t="shared" si="2"/>
        <v>0</v>
      </c>
      <c r="CF12" s="205">
        <f t="shared" si="2"/>
        <v>0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0</v>
      </c>
      <c r="CR12" s="205">
        <f t="shared" si="2"/>
        <v>70762.327193150093</v>
      </c>
      <c r="CS12" s="205">
        <f t="shared" si="3"/>
        <v>70762.327193150093</v>
      </c>
      <c r="CT12" s="205">
        <f t="shared" si="3"/>
        <v>70762.327193150093</v>
      </c>
      <c r="CU12" s="205">
        <f t="shared" si="3"/>
        <v>70762.327193150093</v>
      </c>
      <c r="CV12" s="205">
        <f t="shared" si="3"/>
        <v>70762.327193150093</v>
      </c>
      <c r="CW12" s="205">
        <f t="shared" si="3"/>
        <v>70762.327193150093</v>
      </c>
      <c r="CX12" s="205">
        <f t="shared" si="3"/>
        <v>70762.327193150093</v>
      </c>
      <c r="CY12" s="205">
        <f t="shared" si="3"/>
        <v>70762.327193150093</v>
      </c>
      <c r="CZ12" s="205">
        <f t="shared" si="3"/>
        <v>70762.327193150093</v>
      </c>
      <c r="DA12" s="205">
        <f t="shared" si="3"/>
        <v>70762.327193150093</v>
      </c>
      <c r="DB12" s="205"/>
    </row>
    <row r="13" spans="1:106">
      <c r="A13" s="202" t="str">
        <f>Income!A83</f>
        <v>Food transfer - official</v>
      </c>
      <c r="B13" s="204">
        <f>Income!B83</f>
        <v>1138.937840430192</v>
      </c>
      <c r="C13" s="204">
        <f>Income!C83</f>
        <v>1138.937840430192</v>
      </c>
      <c r="D13" s="204">
        <f>Income!D83</f>
        <v>1138.9378404301915</v>
      </c>
      <c r="E13" s="204">
        <f>Income!E83</f>
        <v>0</v>
      </c>
      <c r="F13" s="205">
        <f t="shared" si="4"/>
        <v>1138.937840430192</v>
      </c>
      <c r="G13" s="205">
        <f t="shared" si="4"/>
        <v>1138.937840430192</v>
      </c>
      <c r="H13" s="205">
        <f t="shared" si="4"/>
        <v>1138.937840430192</v>
      </c>
      <c r="I13" s="205">
        <f t="shared" si="4"/>
        <v>1138.937840430192</v>
      </c>
      <c r="J13" s="205">
        <f t="shared" si="4"/>
        <v>1138.937840430192</v>
      </c>
      <c r="K13" s="205">
        <f t="shared" si="4"/>
        <v>1138.937840430192</v>
      </c>
      <c r="L13" s="205">
        <f t="shared" si="4"/>
        <v>1138.937840430192</v>
      </c>
      <c r="M13" s="205">
        <f t="shared" si="4"/>
        <v>1138.937840430192</v>
      </c>
      <c r="N13" s="205">
        <f t="shared" si="4"/>
        <v>1138.937840430192</v>
      </c>
      <c r="O13" s="205">
        <f t="shared" si="4"/>
        <v>1138.937840430192</v>
      </c>
      <c r="P13" s="205">
        <f t="shared" si="4"/>
        <v>1138.937840430192</v>
      </c>
      <c r="Q13" s="205">
        <f t="shared" si="4"/>
        <v>1138.937840430192</v>
      </c>
      <c r="R13" s="205">
        <f t="shared" si="4"/>
        <v>1138.937840430192</v>
      </c>
      <c r="S13" s="205">
        <f t="shared" si="4"/>
        <v>1138.937840430192</v>
      </c>
      <c r="T13" s="205">
        <f t="shared" si="4"/>
        <v>1138.937840430192</v>
      </c>
      <c r="U13" s="205">
        <f t="shared" si="4"/>
        <v>1138.937840430192</v>
      </c>
      <c r="V13" s="205">
        <f t="shared" si="6"/>
        <v>1138.937840430192</v>
      </c>
      <c r="W13" s="205">
        <f t="shared" si="6"/>
        <v>1138.937840430192</v>
      </c>
      <c r="X13" s="205">
        <f t="shared" si="6"/>
        <v>1138.937840430192</v>
      </c>
      <c r="Y13" s="205">
        <f t="shared" si="6"/>
        <v>1138.937840430192</v>
      </c>
      <c r="Z13" s="205">
        <f t="shared" si="6"/>
        <v>1138.937840430192</v>
      </c>
      <c r="AA13" s="205">
        <f t="shared" si="6"/>
        <v>1138.937840430192</v>
      </c>
      <c r="AB13" s="205">
        <f t="shared" si="6"/>
        <v>1138.937840430192</v>
      </c>
      <c r="AC13" s="205">
        <f t="shared" si="6"/>
        <v>1138.937840430192</v>
      </c>
      <c r="AD13" s="205">
        <f t="shared" si="6"/>
        <v>1138.937840430192</v>
      </c>
      <c r="AE13" s="205">
        <f t="shared" si="6"/>
        <v>1138.937840430192</v>
      </c>
      <c r="AF13" s="205">
        <f t="shared" si="6"/>
        <v>1138.937840430192</v>
      </c>
      <c r="AG13" s="205">
        <f t="shared" si="6"/>
        <v>1138.937840430192</v>
      </c>
      <c r="AH13" s="205">
        <f t="shared" si="6"/>
        <v>1138.937840430192</v>
      </c>
      <c r="AI13" s="205">
        <f t="shared" si="6"/>
        <v>1138.937840430192</v>
      </c>
      <c r="AJ13" s="205">
        <f t="shared" si="6"/>
        <v>1138.937840430192</v>
      </c>
      <c r="AK13" s="205">
        <f t="shared" si="6"/>
        <v>1138.937840430192</v>
      </c>
      <c r="AL13" s="205">
        <f t="shared" si="7"/>
        <v>1138.937840430192</v>
      </c>
      <c r="AM13" s="205">
        <f t="shared" si="7"/>
        <v>1138.937840430192</v>
      </c>
      <c r="AN13" s="205">
        <f t="shared" si="7"/>
        <v>1138.937840430192</v>
      </c>
      <c r="AO13" s="205">
        <f t="shared" si="7"/>
        <v>1138.937840430192</v>
      </c>
      <c r="AP13" s="205">
        <f t="shared" si="7"/>
        <v>1138.937840430192</v>
      </c>
      <c r="AQ13" s="205">
        <f t="shared" si="7"/>
        <v>1138.937840430192</v>
      </c>
      <c r="AR13" s="205">
        <f t="shared" si="7"/>
        <v>1138.937840430192</v>
      </c>
      <c r="AS13" s="205">
        <f t="shared" si="7"/>
        <v>1138.937840430192</v>
      </c>
      <c r="AT13" s="205">
        <f t="shared" si="7"/>
        <v>1138.937840430192</v>
      </c>
      <c r="AU13" s="205">
        <f t="shared" si="7"/>
        <v>1138.937840430192</v>
      </c>
      <c r="AV13" s="205">
        <f t="shared" si="7"/>
        <v>1138.937840430192</v>
      </c>
      <c r="AW13" s="205">
        <f t="shared" si="7"/>
        <v>1138.937840430192</v>
      </c>
      <c r="AX13" s="205">
        <f t="shared" si="8"/>
        <v>1138.937840430192</v>
      </c>
      <c r="AY13" s="205">
        <f t="shared" si="8"/>
        <v>1138.937840430192</v>
      </c>
      <c r="AZ13" s="205">
        <f t="shared" si="8"/>
        <v>1138.937840430192</v>
      </c>
      <c r="BA13" s="205">
        <f t="shared" si="8"/>
        <v>1138.937840430192</v>
      </c>
      <c r="BB13" s="205">
        <f t="shared" si="8"/>
        <v>1138.937840430192</v>
      </c>
      <c r="BC13" s="205">
        <f t="shared" si="8"/>
        <v>1138.937840430192</v>
      </c>
      <c r="BD13" s="205">
        <f t="shared" si="8"/>
        <v>1138.937840430192</v>
      </c>
      <c r="BE13" s="205">
        <f t="shared" si="8"/>
        <v>1138.937840430192</v>
      </c>
      <c r="BF13" s="205">
        <f t="shared" si="8"/>
        <v>1138.937840430192</v>
      </c>
      <c r="BG13" s="205">
        <f t="shared" si="8"/>
        <v>1138.937840430192</v>
      </c>
      <c r="BH13" s="205">
        <f t="shared" si="8"/>
        <v>1138.937840430192</v>
      </c>
      <c r="BI13" s="205">
        <f t="shared" si="8"/>
        <v>1138.937840430192</v>
      </c>
      <c r="BJ13" s="205">
        <f t="shared" si="8"/>
        <v>1138.937840430192</v>
      </c>
      <c r="BK13" s="205">
        <f t="shared" si="8"/>
        <v>1138.937840430192</v>
      </c>
      <c r="BL13" s="205">
        <f t="shared" si="8"/>
        <v>1138.937840430192</v>
      </c>
      <c r="BM13" s="205">
        <f t="shared" si="8"/>
        <v>1138.937840430192</v>
      </c>
      <c r="BN13" s="205">
        <f t="shared" si="8"/>
        <v>1138.937840430192</v>
      </c>
      <c r="BO13" s="205">
        <f t="shared" si="8"/>
        <v>1138.937840430192</v>
      </c>
      <c r="BP13" s="205">
        <f t="shared" si="8"/>
        <v>1138.937840430192</v>
      </c>
      <c r="BQ13" s="205">
        <f t="shared" si="8"/>
        <v>1138.937840430192</v>
      </c>
      <c r="BR13" s="205">
        <f t="shared" si="8"/>
        <v>1138.937840430192</v>
      </c>
      <c r="BS13" s="205">
        <f t="shared" si="8"/>
        <v>1138.937840430192</v>
      </c>
      <c r="BT13" s="205">
        <f t="shared" si="8"/>
        <v>1138.937840430192</v>
      </c>
      <c r="BU13" s="205">
        <f t="shared" si="8"/>
        <v>1138.937840430192</v>
      </c>
      <c r="BV13" s="205">
        <f t="shared" si="8"/>
        <v>1138.937840430192</v>
      </c>
      <c r="BW13" s="205">
        <f t="shared" si="8"/>
        <v>1138.937840430192</v>
      </c>
      <c r="BX13" s="205">
        <f t="shared" si="8"/>
        <v>1138.937840430192</v>
      </c>
      <c r="BY13" s="205">
        <f t="shared" si="8"/>
        <v>1138.937840430192</v>
      </c>
      <c r="BZ13" s="205">
        <f t="shared" si="8"/>
        <v>1138.937840430192</v>
      </c>
      <c r="CA13" s="205">
        <f t="shared" si="2"/>
        <v>1138.937840430192</v>
      </c>
      <c r="CB13" s="205">
        <f t="shared" si="2"/>
        <v>1138.937840430192</v>
      </c>
      <c r="CC13" s="205">
        <f t="shared" si="2"/>
        <v>1138.9378404301915</v>
      </c>
      <c r="CD13" s="205">
        <f t="shared" si="2"/>
        <v>1138.9378404301915</v>
      </c>
      <c r="CE13" s="205">
        <f t="shared" si="2"/>
        <v>1138.9378404301915</v>
      </c>
      <c r="CF13" s="205">
        <f t="shared" si="2"/>
        <v>1138.9378404301915</v>
      </c>
      <c r="CG13" s="205">
        <f t="shared" si="2"/>
        <v>1138.9378404301915</v>
      </c>
      <c r="CH13" s="205">
        <f t="shared" si="2"/>
        <v>1138.9378404301915</v>
      </c>
      <c r="CI13" s="205">
        <f t="shared" si="2"/>
        <v>1138.9378404301915</v>
      </c>
      <c r="CJ13" s="205">
        <f t="shared" si="2"/>
        <v>1138.9378404301915</v>
      </c>
      <c r="CK13" s="205">
        <f t="shared" si="2"/>
        <v>1138.9378404301915</v>
      </c>
      <c r="CL13" s="205">
        <f t="shared" si="2"/>
        <v>1138.9378404301915</v>
      </c>
      <c r="CM13" s="205">
        <f t="shared" si="2"/>
        <v>1138.9378404301915</v>
      </c>
      <c r="CN13" s="205">
        <f t="shared" si="2"/>
        <v>1138.9378404301915</v>
      </c>
      <c r="CO13" s="205">
        <f t="shared" si="2"/>
        <v>1138.9378404301915</v>
      </c>
      <c r="CP13" s="205">
        <f t="shared" si="2"/>
        <v>1138.9378404301915</v>
      </c>
      <c r="CQ13" s="205">
        <f t="shared" si="2"/>
        <v>1138.9378404301915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26080.00466339476</v>
      </c>
      <c r="C14" s="204">
        <f>Income!C85</f>
        <v>24851.458449651753</v>
      </c>
      <c r="D14" s="204">
        <f>Income!D85</f>
        <v>9828.369709944016</v>
      </c>
      <c r="E14" s="204">
        <f>Income!E85</f>
        <v>8599.8234962010156</v>
      </c>
      <c r="F14" s="205">
        <f t="shared" si="4"/>
        <v>26080.00466339476</v>
      </c>
      <c r="G14" s="205">
        <f t="shared" si="4"/>
        <v>26080.00466339476</v>
      </c>
      <c r="H14" s="205">
        <f t="shared" si="4"/>
        <v>26080.00466339476</v>
      </c>
      <c r="I14" s="205">
        <f t="shared" si="4"/>
        <v>26080.00466339476</v>
      </c>
      <c r="J14" s="205">
        <f t="shared" si="4"/>
        <v>26080.00466339476</v>
      </c>
      <c r="K14" s="205">
        <f t="shared" si="4"/>
        <v>26080.00466339476</v>
      </c>
      <c r="L14" s="205">
        <f t="shared" si="4"/>
        <v>26080.00466339476</v>
      </c>
      <c r="M14" s="205">
        <f t="shared" si="4"/>
        <v>26080.00466339476</v>
      </c>
      <c r="N14" s="205">
        <f t="shared" si="4"/>
        <v>26080.00466339476</v>
      </c>
      <c r="O14" s="205">
        <f t="shared" si="4"/>
        <v>26080.00466339476</v>
      </c>
      <c r="P14" s="205">
        <f t="shared" si="4"/>
        <v>26080.00466339476</v>
      </c>
      <c r="Q14" s="205">
        <f t="shared" si="4"/>
        <v>26080.00466339476</v>
      </c>
      <c r="R14" s="205">
        <f t="shared" si="4"/>
        <v>26080.00466339476</v>
      </c>
      <c r="S14" s="205">
        <f t="shared" si="4"/>
        <v>26080.00466339476</v>
      </c>
      <c r="T14" s="205">
        <f t="shared" si="4"/>
        <v>26080.00466339476</v>
      </c>
      <c r="U14" s="205">
        <f t="shared" si="4"/>
        <v>26080.00466339476</v>
      </c>
      <c r="V14" s="205">
        <f t="shared" si="6"/>
        <v>26080.00466339476</v>
      </c>
      <c r="W14" s="205">
        <f t="shared" si="6"/>
        <v>26080.00466339476</v>
      </c>
      <c r="X14" s="205">
        <f t="shared" si="6"/>
        <v>26080.00466339476</v>
      </c>
      <c r="Y14" s="205">
        <f t="shared" si="6"/>
        <v>26080.00466339476</v>
      </c>
      <c r="Z14" s="205">
        <f t="shared" si="6"/>
        <v>26080.00466339476</v>
      </c>
      <c r="AA14" s="205">
        <f t="shared" si="6"/>
        <v>26080.00466339476</v>
      </c>
      <c r="AB14" s="205">
        <f t="shared" si="6"/>
        <v>26080.00466339476</v>
      </c>
      <c r="AC14" s="205">
        <f t="shared" si="6"/>
        <v>26080.00466339476</v>
      </c>
      <c r="AD14" s="205">
        <f t="shared" si="6"/>
        <v>26080.00466339476</v>
      </c>
      <c r="AE14" s="205">
        <f t="shared" si="6"/>
        <v>26080.00466339476</v>
      </c>
      <c r="AF14" s="205">
        <f t="shared" si="6"/>
        <v>26080.00466339476</v>
      </c>
      <c r="AG14" s="205">
        <f t="shared" si="6"/>
        <v>26080.00466339476</v>
      </c>
      <c r="AH14" s="205">
        <f t="shared" si="6"/>
        <v>26080.00466339476</v>
      </c>
      <c r="AI14" s="205">
        <f t="shared" si="6"/>
        <v>26080.00466339476</v>
      </c>
      <c r="AJ14" s="205">
        <f t="shared" si="6"/>
        <v>26080.00466339476</v>
      </c>
      <c r="AK14" s="205">
        <f t="shared" si="6"/>
        <v>26080.00466339476</v>
      </c>
      <c r="AL14" s="205">
        <f t="shared" si="7"/>
        <v>26080.00466339476</v>
      </c>
      <c r="AM14" s="205">
        <f t="shared" si="7"/>
        <v>26080.00466339476</v>
      </c>
      <c r="AN14" s="205">
        <f t="shared" si="7"/>
        <v>26080.00466339476</v>
      </c>
      <c r="AO14" s="205">
        <f t="shared" si="7"/>
        <v>26080.00466339476</v>
      </c>
      <c r="AP14" s="205">
        <f t="shared" si="7"/>
        <v>26080.00466339476</v>
      </c>
      <c r="AQ14" s="205">
        <f t="shared" si="7"/>
        <v>26080.00466339476</v>
      </c>
      <c r="AR14" s="205">
        <f t="shared" si="7"/>
        <v>26080.00466339476</v>
      </c>
      <c r="AS14" s="205">
        <f t="shared" si="7"/>
        <v>26080.00466339476</v>
      </c>
      <c r="AT14" s="205">
        <f t="shared" si="7"/>
        <v>26080.00466339476</v>
      </c>
      <c r="AU14" s="205">
        <f t="shared" si="7"/>
        <v>26080.00466339476</v>
      </c>
      <c r="AV14" s="205">
        <f t="shared" si="7"/>
        <v>26080.00466339476</v>
      </c>
      <c r="AW14" s="205">
        <f t="shared" si="7"/>
        <v>26080.00466339476</v>
      </c>
      <c r="AX14" s="205">
        <f t="shared" si="7"/>
        <v>26080.00466339476</v>
      </c>
      <c r="AY14" s="205">
        <f t="shared" si="7"/>
        <v>26080.00466339476</v>
      </c>
      <c r="AZ14" s="205">
        <f t="shared" si="7"/>
        <v>26080.00466339476</v>
      </c>
      <c r="BA14" s="205">
        <f t="shared" si="7"/>
        <v>26080.00466339476</v>
      </c>
      <c r="BB14" s="205">
        <f t="shared" si="8"/>
        <v>26080.00466339476</v>
      </c>
      <c r="BC14" s="205">
        <f t="shared" si="8"/>
        <v>26080.00466339476</v>
      </c>
      <c r="BD14" s="205">
        <f t="shared" si="8"/>
        <v>24851.458449651753</v>
      </c>
      <c r="BE14" s="205">
        <f t="shared" si="8"/>
        <v>24851.458449651753</v>
      </c>
      <c r="BF14" s="205">
        <f t="shared" si="8"/>
        <v>24851.458449651753</v>
      </c>
      <c r="BG14" s="205">
        <f t="shared" si="8"/>
        <v>24851.458449651753</v>
      </c>
      <c r="BH14" s="205">
        <f t="shared" si="8"/>
        <v>24851.458449651753</v>
      </c>
      <c r="BI14" s="205">
        <f t="shared" si="8"/>
        <v>24851.458449651753</v>
      </c>
      <c r="BJ14" s="205">
        <f t="shared" si="8"/>
        <v>24851.458449651753</v>
      </c>
      <c r="BK14" s="205">
        <f t="shared" si="8"/>
        <v>24851.458449651753</v>
      </c>
      <c r="BL14" s="205">
        <f t="shared" si="8"/>
        <v>24851.458449651753</v>
      </c>
      <c r="BM14" s="205">
        <f t="shared" si="8"/>
        <v>24851.458449651753</v>
      </c>
      <c r="BN14" s="205">
        <f t="shared" si="8"/>
        <v>24851.458449651753</v>
      </c>
      <c r="BO14" s="205">
        <f t="shared" si="8"/>
        <v>24851.458449651753</v>
      </c>
      <c r="BP14" s="205">
        <f t="shared" si="8"/>
        <v>24851.458449651753</v>
      </c>
      <c r="BQ14" s="205">
        <f t="shared" si="8"/>
        <v>24851.458449651753</v>
      </c>
      <c r="BR14" s="205">
        <f t="shared" si="8"/>
        <v>24851.458449651753</v>
      </c>
      <c r="BS14" s="205">
        <f t="shared" si="8"/>
        <v>24851.458449651753</v>
      </c>
      <c r="BT14" s="205">
        <f t="shared" si="8"/>
        <v>24851.458449651753</v>
      </c>
      <c r="BU14" s="205">
        <f t="shared" si="8"/>
        <v>24851.458449651753</v>
      </c>
      <c r="BV14" s="205">
        <f t="shared" si="8"/>
        <v>24851.458449651753</v>
      </c>
      <c r="BW14" s="205">
        <f t="shared" si="8"/>
        <v>24851.458449651753</v>
      </c>
      <c r="BX14" s="205">
        <f t="shared" si="8"/>
        <v>24851.458449651753</v>
      </c>
      <c r="BY14" s="205">
        <f t="shared" si="8"/>
        <v>24851.458449651753</v>
      </c>
      <c r="BZ14" s="205">
        <f t="shared" si="8"/>
        <v>24851.458449651753</v>
      </c>
      <c r="CA14" s="205">
        <f t="shared" si="2"/>
        <v>24851.458449651753</v>
      </c>
      <c r="CB14" s="205">
        <f t="shared" si="2"/>
        <v>24851.458449651753</v>
      </c>
      <c r="CC14" s="205">
        <f t="shared" si="2"/>
        <v>9828.369709944016</v>
      </c>
      <c r="CD14" s="205">
        <f t="shared" si="2"/>
        <v>9828.369709944016</v>
      </c>
      <c r="CE14" s="205">
        <f t="shared" si="2"/>
        <v>9828.369709944016</v>
      </c>
      <c r="CF14" s="205">
        <f t="shared" si="2"/>
        <v>9828.369709944016</v>
      </c>
      <c r="CG14" s="205">
        <f t="shared" si="2"/>
        <v>9828.369709944016</v>
      </c>
      <c r="CH14" s="205">
        <f t="shared" si="2"/>
        <v>9828.369709944016</v>
      </c>
      <c r="CI14" s="205">
        <f t="shared" si="2"/>
        <v>9828.369709944016</v>
      </c>
      <c r="CJ14" s="205">
        <f t="shared" si="2"/>
        <v>9828.369709944016</v>
      </c>
      <c r="CK14" s="205">
        <f t="shared" si="2"/>
        <v>9828.369709944016</v>
      </c>
      <c r="CL14" s="205">
        <f t="shared" si="2"/>
        <v>9828.369709944016</v>
      </c>
      <c r="CM14" s="205">
        <f t="shared" si="2"/>
        <v>9828.369709944016</v>
      </c>
      <c r="CN14" s="205">
        <f t="shared" si="2"/>
        <v>9828.369709944016</v>
      </c>
      <c r="CO14" s="205">
        <f t="shared" si="2"/>
        <v>9828.369709944016</v>
      </c>
      <c r="CP14" s="205">
        <f t="shared" si="2"/>
        <v>9828.369709944016</v>
      </c>
      <c r="CQ14" s="205">
        <f t="shared" si="2"/>
        <v>9828.369709944016</v>
      </c>
      <c r="CR14" s="205">
        <f t="shared" si="2"/>
        <v>8599.8234962010156</v>
      </c>
      <c r="CS14" s="205">
        <f t="shared" si="3"/>
        <v>8599.8234962010156</v>
      </c>
      <c r="CT14" s="205">
        <f t="shared" si="3"/>
        <v>8599.8234962010156</v>
      </c>
      <c r="CU14" s="205">
        <f t="shared" si="3"/>
        <v>8599.8234962010156</v>
      </c>
      <c r="CV14" s="205">
        <f t="shared" si="3"/>
        <v>8599.8234962010156</v>
      </c>
      <c r="CW14" s="205">
        <f t="shared" si="3"/>
        <v>8599.8234962010156</v>
      </c>
      <c r="CX14" s="205">
        <f t="shared" si="3"/>
        <v>8599.8234962010156</v>
      </c>
      <c r="CY14" s="205">
        <f t="shared" si="3"/>
        <v>8599.8234962010156</v>
      </c>
      <c r="CZ14" s="205">
        <f t="shared" si="3"/>
        <v>8599.8234962010156</v>
      </c>
      <c r="DA14" s="205">
        <f t="shared" si="3"/>
        <v>8599.8234962010156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15477.747574714986</v>
      </c>
      <c r="E15" s="204">
        <f>Income!E86</f>
        <v>29388.373207490084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15477.747574714986</v>
      </c>
      <c r="CD15" s="205">
        <f t="shared" ref="CC15:CR18" si="9">IF(CD$2&lt;=($B$2+$C$2+$D$2),IF(CD$2&lt;=($B$2+$C$2),IF(CD$2&lt;=$B$2,$B15,$C15),$D15),$E15)</f>
        <v>15477.747574714986</v>
      </c>
      <c r="CE15" s="205">
        <f t="shared" si="9"/>
        <v>15477.747574714986</v>
      </c>
      <c r="CF15" s="205">
        <f t="shared" si="9"/>
        <v>15477.747574714986</v>
      </c>
      <c r="CG15" s="205">
        <f t="shared" si="9"/>
        <v>15477.747574714986</v>
      </c>
      <c r="CH15" s="205">
        <f t="shared" si="9"/>
        <v>15477.747574714986</v>
      </c>
      <c r="CI15" s="205">
        <f t="shared" si="9"/>
        <v>15477.747574714986</v>
      </c>
      <c r="CJ15" s="205">
        <f t="shared" si="9"/>
        <v>15477.747574714986</v>
      </c>
      <c r="CK15" s="205">
        <f t="shared" si="9"/>
        <v>15477.747574714986</v>
      </c>
      <c r="CL15" s="205">
        <f t="shared" si="9"/>
        <v>15477.747574714986</v>
      </c>
      <c r="CM15" s="205">
        <f t="shared" si="9"/>
        <v>15477.747574714986</v>
      </c>
      <c r="CN15" s="205">
        <f t="shared" si="9"/>
        <v>15477.747574714986</v>
      </c>
      <c r="CO15" s="205">
        <f t="shared" si="9"/>
        <v>15477.747574714986</v>
      </c>
      <c r="CP15" s="205">
        <f t="shared" si="9"/>
        <v>15477.747574714986</v>
      </c>
      <c r="CQ15" s="205">
        <f t="shared" si="9"/>
        <v>15477.747574714986</v>
      </c>
      <c r="CR15" s="205">
        <f t="shared" si="9"/>
        <v>29388.373207490084</v>
      </c>
      <c r="CS15" s="205">
        <f t="shared" si="3"/>
        <v>29388.373207490084</v>
      </c>
      <c r="CT15" s="205">
        <f t="shared" si="3"/>
        <v>29388.373207490084</v>
      </c>
      <c r="CU15" s="205">
        <f t="shared" si="3"/>
        <v>29388.373207490084</v>
      </c>
      <c r="CV15" s="205">
        <f t="shared" si="3"/>
        <v>29388.373207490084</v>
      </c>
      <c r="CW15" s="205">
        <f t="shared" si="3"/>
        <v>29388.373207490084</v>
      </c>
      <c r="CX15" s="205">
        <f t="shared" si="3"/>
        <v>29388.373207490084</v>
      </c>
      <c r="CY15" s="205">
        <f t="shared" si="3"/>
        <v>29388.373207490084</v>
      </c>
      <c r="CZ15" s="205">
        <f t="shared" si="3"/>
        <v>29388.373207490084</v>
      </c>
      <c r="DA15" s="205">
        <f t="shared" si="3"/>
        <v>29388.373207490084</v>
      </c>
      <c r="DB15" s="205"/>
    </row>
    <row r="16" spans="1:106">
      <c r="A16" s="202" t="s">
        <v>115</v>
      </c>
      <c r="B16" s="204">
        <f>Income!B88</f>
        <v>37950.599476838222</v>
      </c>
      <c r="C16" s="204">
        <f>Income!C88</f>
        <v>63960.897385818665</v>
      </c>
      <c r="D16" s="204">
        <f>Income!D88</f>
        <v>115267.46634938051</v>
      </c>
      <c r="E16" s="204">
        <f>Income!E88</f>
        <v>245425.49355337935</v>
      </c>
      <c r="F16" s="205">
        <f t="shared" si="4"/>
        <v>37950.599476838222</v>
      </c>
      <c r="G16" s="205">
        <f t="shared" si="4"/>
        <v>37950.599476838222</v>
      </c>
      <c r="H16" s="205">
        <f t="shared" si="4"/>
        <v>37950.599476838222</v>
      </c>
      <c r="I16" s="205">
        <f t="shared" si="4"/>
        <v>37950.599476838222</v>
      </c>
      <c r="J16" s="205">
        <f t="shared" si="4"/>
        <v>37950.599476838222</v>
      </c>
      <c r="K16" s="205">
        <f t="shared" si="4"/>
        <v>37950.599476838222</v>
      </c>
      <c r="L16" s="205">
        <f t="shared" si="4"/>
        <v>37950.599476838222</v>
      </c>
      <c r="M16" s="205">
        <f t="shared" si="4"/>
        <v>37950.599476838222</v>
      </c>
      <c r="N16" s="205">
        <f t="shared" si="4"/>
        <v>37950.599476838222</v>
      </c>
      <c r="O16" s="205">
        <f t="shared" si="4"/>
        <v>37950.599476838222</v>
      </c>
      <c r="P16" s="205">
        <f t="shared" si="4"/>
        <v>37950.599476838222</v>
      </c>
      <c r="Q16" s="205">
        <f t="shared" si="4"/>
        <v>37950.599476838222</v>
      </c>
      <c r="R16" s="205">
        <f t="shared" si="4"/>
        <v>37950.599476838222</v>
      </c>
      <c r="S16" s="205">
        <f t="shared" si="4"/>
        <v>37950.599476838222</v>
      </c>
      <c r="T16" s="205">
        <f t="shared" si="4"/>
        <v>37950.599476838222</v>
      </c>
      <c r="U16" s="205">
        <f t="shared" si="4"/>
        <v>37950.599476838222</v>
      </c>
      <c r="V16" s="205">
        <f t="shared" si="6"/>
        <v>37950.599476838222</v>
      </c>
      <c r="W16" s="205">
        <f t="shared" si="6"/>
        <v>37950.599476838222</v>
      </c>
      <c r="X16" s="205">
        <f t="shared" si="6"/>
        <v>37950.599476838222</v>
      </c>
      <c r="Y16" s="205">
        <f t="shared" si="6"/>
        <v>37950.599476838222</v>
      </c>
      <c r="Z16" s="205">
        <f t="shared" si="6"/>
        <v>37950.599476838222</v>
      </c>
      <c r="AA16" s="205">
        <f t="shared" si="6"/>
        <v>37950.599476838222</v>
      </c>
      <c r="AB16" s="205">
        <f t="shared" si="6"/>
        <v>37950.599476838222</v>
      </c>
      <c r="AC16" s="205">
        <f t="shared" si="6"/>
        <v>37950.599476838222</v>
      </c>
      <c r="AD16" s="205">
        <f t="shared" si="6"/>
        <v>37950.599476838222</v>
      </c>
      <c r="AE16" s="205">
        <f>IF(AE$2&lt;=($B$2+$C$2+$D$2),IF(AE$2&lt;=($B$2+$C$2),IF(AE$2&lt;=$B$2,$B16,$C16),$D16),$E16)</f>
        <v>37950.599476838222</v>
      </c>
      <c r="AF16" s="205">
        <f t="shared" si="6"/>
        <v>37950.599476838222</v>
      </c>
      <c r="AG16" s="205">
        <f t="shared" si="6"/>
        <v>37950.599476838222</v>
      </c>
      <c r="AH16" s="205">
        <f t="shared" si="6"/>
        <v>37950.599476838222</v>
      </c>
      <c r="AI16" s="205">
        <f t="shared" si="6"/>
        <v>37950.599476838222</v>
      </c>
      <c r="AJ16" s="205">
        <f t="shared" si="6"/>
        <v>37950.599476838222</v>
      </c>
      <c r="AK16" s="205">
        <f t="shared" si="6"/>
        <v>37950.599476838222</v>
      </c>
      <c r="AL16" s="205">
        <f t="shared" si="7"/>
        <v>37950.599476838222</v>
      </c>
      <c r="AM16" s="205">
        <f t="shared" si="7"/>
        <v>37950.599476838222</v>
      </c>
      <c r="AN16" s="205">
        <f t="shared" si="7"/>
        <v>37950.599476838222</v>
      </c>
      <c r="AO16" s="205">
        <f t="shared" si="7"/>
        <v>37950.599476838222</v>
      </c>
      <c r="AP16" s="205">
        <f t="shared" si="7"/>
        <v>37950.599476838222</v>
      </c>
      <c r="AQ16" s="205">
        <f t="shared" si="7"/>
        <v>37950.599476838222</v>
      </c>
      <c r="AR16" s="205">
        <f t="shared" si="7"/>
        <v>37950.599476838222</v>
      </c>
      <c r="AS16" s="205">
        <f t="shared" si="7"/>
        <v>37950.599476838222</v>
      </c>
      <c r="AT16" s="205">
        <f t="shared" si="7"/>
        <v>37950.599476838222</v>
      </c>
      <c r="AU16" s="205">
        <f t="shared" si="7"/>
        <v>37950.599476838222</v>
      </c>
      <c r="AV16" s="205">
        <f t="shared" si="7"/>
        <v>37950.599476838222</v>
      </c>
      <c r="AW16" s="205">
        <f t="shared" si="7"/>
        <v>37950.599476838222</v>
      </c>
      <c r="AX16" s="205">
        <f t="shared" si="8"/>
        <v>37950.599476838222</v>
      </c>
      <c r="AY16" s="205">
        <f t="shared" si="8"/>
        <v>37950.599476838222</v>
      </c>
      <c r="AZ16" s="205">
        <f t="shared" si="8"/>
        <v>37950.599476838222</v>
      </c>
      <c r="BA16" s="205">
        <f t="shared" si="8"/>
        <v>37950.599476838222</v>
      </c>
      <c r="BB16" s="205">
        <f t="shared" si="8"/>
        <v>37950.599476838222</v>
      </c>
      <c r="BC16" s="205">
        <f t="shared" si="8"/>
        <v>37950.599476838222</v>
      </c>
      <c r="BD16" s="205">
        <f t="shared" si="8"/>
        <v>63960.897385818665</v>
      </c>
      <c r="BE16" s="205">
        <f t="shared" si="8"/>
        <v>63960.897385818665</v>
      </c>
      <c r="BF16" s="205">
        <f t="shared" si="8"/>
        <v>63960.897385818665</v>
      </c>
      <c r="BG16" s="205">
        <f t="shared" si="8"/>
        <v>63960.897385818665</v>
      </c>
      <c r="BH16" s="205">
        <f t="shared" si="8"/>
        <v>63960.897385818665</v>
      </c>
      <c r="BI16" s="205">
        <f t="shared" si="8"/>
        <v>63960.897385818665</v>
      </c>
      <c r="BJ16" s="205">
        <f t="shared" si="8"/>
        <v>63960.897385818665</v>
      </c>
      <c r="BK16" s="205">
        <f t="shared" si="8"/>
        <v>63960.897385818665</v>
      </c>
      <c r="BL16" s="205">
        <f t="shared" si="8"/>
        <v>63960.897385818665</v>
      </c>
      <c r="BM16" s="205">
        <f t="shared" si="8"/>
        <v>63960.897385818665</v>
      </c>
      <c r="BN16" s="205">
        <f t="shared" si="8"/>
        <v>63960.897385818665</v>
      </c>
      <c r="BO16" s="205">
        <f t="shared" si="8"/>
        <v>63960.897385818665</v>
      </c>
      <c r="BP16" s="205">
        <f t="shared" si="8"/>
        <v>63960.897385818665</v>
      </c>
      <c r="BQ16" s="205">
        <f t="shared" si="8"/>
        <v>63960.897385818665</v>
      </c>
      <c r="BR16" s="205">
        <f t="shared" si="8"/>
        <v>63960.897385818665</v>
      </c>
      <c r="BS16" s="205">
        <f t="shared" si="8"/>
        <v>63960.897385818665</v>
      </c>
      <c r="BT16" s="205">
        <f t="shared" si="8"/>
        <v>63960.897385818665</v>
      </c>
      <c r="BU16" s="205">
        <f t="shared" si="8"/>
        <v>63960.897385818665</v>
      </c>
      <c r="BV16" s="205">
        <f t="shared" si="8"/>
        <v>63960.897385818665</v>
      </c>
      <c r="BW16" s="205">
        <f t="shared" si="8"/>
        <v>63960.897385818665</v>
      </c>
      <c r="BX16" s="205">
        <f t="shared" si="8"/>
        <v>63960.897385818665</v>
      </c>
      <c r="BY16" s="205">
        <f t="shared" si="8"/>
        <v>63960.897385818665</v>
      </c>
      <c r="BZ16" s="205">
        <f t="shared" si="8"/>
        <v>63960.897385818665</v>
      </c>
      <c r="CA16" s="205">
        <f t="shared" ref="CA16:CB18" si="10">IF(CA$2&lt;=($B$2+$C$2+$D$2),IF(CA$2&lt;=($B$2+$C$2),IF(CA$2&lt;=$B$2,$B16,$C16),$D16),$E16)</f>
        <v>63960.897385818665</v>
      </c>
      <c r="CB16" s="205">
        <f t="shared" si="10"/>
        <v>63960.897385818665</v>
      </c>
      <c r="CC16" s="205">
        <f t="shared" si="9"/>
        <v>115267.46634938051</v>
      </c>
      <c r="CD16" s="205">
        <f t="shared" si="9"/>
        <v>115267.46634938051</v>
      </c>
      <c r="CE16" s="205">
        <f t="shared" si="9"/>
        <v>115267.46634938051</v>
      </c>
      <c r="CF16" s="205">
        <f t="shared" si="9"/>
        <v>115267.46634938051</v>
      </c>
      <c r="CG16" s="205">
        <f t="shared" si="9"/>
        <v>115267.46634938051</v>
      </c>
      <c r="CH16" s="205">
        <f t="shared" si="9"/>
        <v>115267.46634938051</v>
      </c>
      <c r="CI16" s="205">
        <f t="shared" si="9"/>
        <v>115267.46634938051</v>
      </c>
      <c r="CJ16" s="205">
        <f t="shared" si="9"/>
        <v>115267.46634938051</v>
      </c>
      <c r="CK16" s="205">
        <f t="shared" si="9"/>
        <v>115267.46634938051</v>
      </c>
      <c r="CL16" s="205">
        <f t="shared" si="9"/>
        <v>115267.46634938051</v>
      </c>
      <c r="CM16" s="205">
        <f t="shared" si="9"/>
        <v>115267.46634938051</v>
      </c>
      <c r="CN16" s="205">
        <f t="shared" si="9"/>
        <v>115267.46634938051</v>
      </c>
      <c r="CO16" s="205">
        <f t="shared" si="9"/>
        <v>115267.46634938051</v>
      </c>
      <c r="CP16" s="205">
        <f t="shared" si="9"/>
        <v>115267.46634938051</v>
      </c>
      <c r="CQ16" s="205">
        <f t="shared" si="9"/>
        <v>115267.46634938051</v>
      </c>
      <c r="CR16" s="205">
        <f t="shared" si="9"/>
        <v>245425.49355337935</v>
      </c>
      <c r="CS16" s="205">
        <f t="shared" ref="CS16:DA18" si="11">IF(CS$2&lt;=($B$2+$C$2+$D$2),IF(CS$2&lt;=($B$2+$C$2),IF(CS$2&lt;=$B$2,$B16,$C16),$D16),$E16)</f>
        <v>245425.49355337935</v>
      </c>
      <c r="CT16" s="205">
        <f t="shared" si="11"/>
        <v>245425.49355337935</v>
      </c>
      <c r="CU16" s="205">
        <f t="shared" si="11"/>
        <v>245425.49355337935</v>
      </c>
      <c r="CV16" s="205">
        <f t="shared" si="11"/>
        <v>245425.49355337935</v>
      </c>
      <c r="CW16" s="205">
        <f t="shared" si="11"/>
        <v>245425.49355337935</v>
      </c>
      <c r="CX16" s="205">
        <f t="shared" si="11"/>
        <v>245425.49355337935</v>
      </c>
      <c r="CY16" s="205">
        <f t="shared" si="11"/>
        <v>245425.49355337935</v>
      </c>
      <c r="CZ16" s="205">
        <f t="shared" si="11"/>
        <v>245425.49355337935</v>
      </c>
      <c r="DA16" s="205">
        <f t="shared" si="11"/>
        <v>245425.49355337935</v>
      </c>
      <c r="DB16" s="205"/>
    </row>
    <row r="17" spans="1:105">
      <c r="A17" s="202" t="s">
        <v>101</v>
      </c>
      <c r="B17" s="204">
        <f>Income!B89</f>
        <v>21766.704681689174</v>
      </c>
      <c r="C17" s="204">
        <f>Income!C89</f>
        <v>21766.704681689174</v>
      </c>
      <c r="D17" s="204">
        <f>Income!D89</f>
        <v>21766.704681689171</v>
      </c>
      <c r="E17" s="204">
        <f>Income!E89</f>
        <v>21766.704681689178</v>
      </c>
      <c r="F17" s="205">
        <f t="shared" si="4"/>
        <v>21766.704681689174</v>
      </c>
      <c r="G17" s="205">
        <f t="shared" si="4"/>
        <v>21766.704681689174</v>
      </c>
      <c r="H17" s="205">
        <f t="shared" si="4"/>
        <v>21766.704681689174</v>
      </c>
      <c r="I17" s="205">
        <f t="shared" si="4"/>
        <v>21766.704681689174</v>
      </c>
      <c r="J17" s="205">
        <f t="shared" si="4"/>
        <v>21766.704681689174</v>
      </c>
      <c r="K17" s="205">
        <f t="shared" si="4"/>
        <v>21766.704681689174</v>
      </c>
      <c r="L17" s="205">
        <f t="shared" si="4"/>
        <v>21766.704681689174</v>
      </c>
      <c r="M17" s="205">
        <f t="shared" si="4"/>
        <v>21766.704681689174</v>
      </c>
      <c r="N17" s="205">
        <f t="shared" si="4"/>
        <v>21766.704681689174</v>
      </c>
      <c r="O17" s="205">
        <f t="shared" si="4"/>
        <v>21766.704681689174</v>
      </c>
      <c r="P17" s="205">
        <f t="shared" si="4"/>
        <v>21766.704681689174</v>
      </c>
      <c r="Q17" s="205">
        <f t="shared" si="4"/>
        <v>21766.704681689174</v>
      </c>
      <c r="R17" s="205">
        <f t="shared" si="4"/>
        <v>21766.704681689174</v>
      </c>
      <c r="S17" s="205">
        <f t="shared" si="4"/>
        <v>21766.704681689174</v>
      </c>
      <c r="T17" s="205">
        <f t="shared" si="4"/>
        <v>21766.704681689174</v>
      </c>
      <c r="U17" s="205">
        <f t="shared" si="4"/>
        <v>21766.704681689174</v>
      </c>
      <c r="V17" s="205">
        <f t="shared" si="6"/>
        <v>21766.704681689174</v>
      </c>
      <c r="W17" s="205">
        <f t="shared" si="6"/>
        <v>21766.704681689174</v>
      </c>
      <c r="X17" s="205">
        <f t="shared" si="6"/>
        <v>21766.704681689174</v>
      </c>
      <c r="Y17" s="205">
        <f t="shared" si="6"/>
        <v>21766.704681689174</v>
      </c>
      <c r="Z17" s="205">
        <f t="shared" si="6"/>
        <v>21766.704681689174</v>
      </c>
      <c r="AA17" s="205">
        <f t="shared" si="6"/>
        <v>21766.704681689174</v>
      </c>
      <c r="AB17" s="205">
        <f t="shared" si="6"/>
        <v>21766.704681689174</v>
      </c>
      <c r="AC17" s="205">
        <f t="shared" si="6"/>
        <v>21766.704681689174</v>
      </c>
      <c r="AD17" s="205">
        <f t="shared" si="6"/>
        <v>21766.704681689174</v>
      </c>
      <c r="AE17" s="205">
        <f t="shared" si="6"/>
        <v>21766.704681689174</v>
      </c>
      <c r="AF17" s="205">
        <f t="shared" si="6"/>
        <v>21766.704681689174</v>
      </c>
      <c r="AG17" s="205">
        <f t="shared" si="6"/>
        <v>21766.704681689174</v>
      </c>
      <c r="AH17" s="205">
        <f t="shared" si="6"/>
        <v>21766.704681689174</v>
      </c>
      <c r="AI17" s="205">
        <f t="shared" si="6"/>
        <v>21766.704681689174</v>
      </c>
      <c r="AJ17" s="205">
        <f t="shared" si="6"/>
        <v>21766.704681689174</v>
      </c>
      <c r="AK17" s="205">
        <f t="shared" si="6"/>
        <v>21766.704681689174</v>
      </c>
      <c r="AL17" s="205">
        <f t="shared" si="7"/>
        <v>21766.704681689174</v>
      </c>
      <c r="AM17" s="205">
        <f t="shared" si="7"/>
        <v>21766.704681689174</v>
      </c>
      <c r="AN17" s="205">
        <f t="shared" si="7"/>
        <v>21766.704681689174</v>
      </c>
      <c r="AO17" s="205">
        <f t="shared" si="7"/>
        <v>21766.704681689174</v>
      </c>
      <c r="AP17" s="205">
        <f t="shared" si="7"/>
        <v>21766.704681689174</v>
      </c>
      <c r="AQ17" s="205">
        <f t="shared" si="7"/>
        <v>21766.704681689174</v>
      </c>
      <c r="AR17" s="205">
        <f t="shared" si="7"/>
        <v>21766.704681689174</v>
      </c>
      <c r="AS17" s="205">
        <f t="shared" si="7"/>
        <v>21766.704681689174</v>
      </c>
      <c r="AT17" s="205">
        <f t="shared" si="7"/>
        <v>21766.704681689174</v>
      </c>
      <c r="AU17" s="205">
        <f t="shared" si="7"/>
        <v>21766.704681689174</v>
      </c>
      <c r="AV17" s="205">
        <f t="shared" si="7"/>
        <v>21766.704681689174</v>
      </c>
      <c r="AW17" s="205">
        <f t="shared" si="7"/>
        <v>21766.704681689174</v>
      </c>
      <c r="AX17" s="205">
        <f t="shared" si="8"/>
        <v>21766.704681689174</v>
      </c>
      <c r="AY17" s="205">
        <f t="shared" si="8"/>
        <v>21766.704681689174</v>
      </c>
      <c r="AZ17" s="205">
        <f t="shared" si="8"/>
        <v>21766.704681689174</v>
      </c>
      <c r="BA17" s="205">
        <f t="shared" si="8"/>
        <v>21766.704681689174</v>
      </c>
      <c r="BB17" s="205">
        <f t="shared" si="8"/>
        <v>21766.704681689174</v>
      </c>
      <c r="BC17" s="205">
        <f t="shared" si="8"/>
        <v>21766.704681689174</v>
      </c>
      <c r="BD17" s="205">
        <f t="shared" si="8"/>
        <v>21766.704681689174</v>
      </c>
      <c r="BE17" s="205">
        <f t="shared" si="8"/>
        <v>21766.704681689174</v>
      </c>
      <c r="BF17" s="205">
        <f t="shared" si="8"/>
        <v>21766.704681689174</v>
      </c>
      <c r="BG17" s="205">
        <f t="shared" si="8"/>
        <v>21766.704681689174</v>
      </c>
      <c r="BH17" s="205">
        <f t="shared" si="8"/>
        <v>21766.704681689174</v>
      </c>
      <c r="BI17" s="205">
        <f t="shared" si="8"/>
        <v>21766.704681689174</v>
      </c>
      <c r="BJ17" s="205">
        <f t="shared" si="8"/>
        <v>21766.704681689174</v>
      </c>
      <c r="BK17" s="205">
        <f t="shared" si="8"/>
        <v>21766.704681689174</v>
      </c>
      <c r="BL17" s="205">
        <f t="shared" si="8"/>
        <v>21766.704681689174</v>
      </c>
      <c r="BM17" s="205">
        <f t="shared" si="8"/>
        <v>21766.704681689174</v>
      </c>
      <c r="BN17" s="205">
        <f t="shared" si="8"/>
        <v>21766.704681689174</v>
      </c>
      <c r="BO17" s="205">
        <f t="shared" si="8"/>
        <v>21766.704681689174</v>
      </c>
      <c r="BP17" s="205">
        <f t="shared" si="8"/>
        <v>21766.704681689174</v>
      </c>
      <c r="BQ17" s="205">
        <f t="shared" si="8"/>
        <v>21766.704681689174</v>
      </c>
      <c r="BR17" s="205">
        <f t="shared" si="8"/>
        <v>21766.704681689174</v>
      </c>
      <c r="BS17" s="205">
        <f t="shared" si="8"/>
        <v>21766.704681689174</v>
      </c>
      <c r="BT17" s="205">
        <f t="shared" si="8"/>
        <v>21766.704681689174</v>
      </c>
      <c r="BU17" s="205">
        <f t="shared" si="8"/>
        <v>21766.704681689174</v>
      </c>
      <c r="BV17" s="205">
        <f t="shared" si="8"/>
        <v>21766.704681689174</v>
      </c>
      <c r="BW17" s="205">
        <f t="shared" si="8"/>
        <v>21766.704681689174</v>
      </c>
      <c r="BX17" s="205">
        <f t="shared" si="8"/>
        <v>21766.704681689174</v>
      </c>
      <c r="BY17" s="205">
        <f t="shared" si="8"/>
        <v>21766.704681689174</v>
      </c>
      <c r="BZ17" s="205">
        <f t="shared" si="8"/>
        <v>21766.704681689174</v>
      </c>
      <c r="CA17" s="205">
        <f t="shared" si="10"/>
        <v>21766.704681689174</v>
      </c>
      <c r="CB17" s="205">
        <f t="shared" si="10"/>
        <v>21766.704681689174</v>
      </c>
      <c r="CC17" s="205">
        <f t="shared" si="9"/>
        <v>21766.704681689171</v>
      </c>
      <c r="CD17" s="205">
        <f t="shared" si="9"/>
        <v>21766.704681689171</v>
      </c>
      <c r="CE17" s="205">
        <f t="shared" si="9"/>
        <v>21766.704681689171</v>
      </c>
      <c r="CF17" s="205">
        <f t="shared" si="9"/>
        <v>21766.704681689171</v>
      </c>
      <c r="CG17" s="205">
        <f t="shared" si="9"/>
        <v>21766.704681689171</v>
      </c>
      <c r="CH17" s="205">
        <f t="shared" si="9"/>
        <v>21766.704681689171</v>
      </c>
      <c r="CI17" s="205">
        <f t="shared" si="9"/>
        <v>21766.704681689171</v>
      </c>
      <c r="CJ17" s="205">
        <f t="shared" si="9"/>
        <v>21766.704681689171</v>
      </c>
      <c r="CK17" s="205">
        <f t="shared" si="9"/>
        <v>21766.704681689171</v>
      </c>
      <c r="CL17" s="205">
        <f t="shared" si="9"/>
        <v>21766.704681689171</v>
      </c>
      <c r="CM17" s="205">
        <f t="shared" si="9"/>
        <v>21766.704681689171</v>
      </c>
      <c r="CN17" s="205">
        <f t="shared" si="9"/>
        <v>21766.704681689171</v>
      </c>
      <c r="CO17" s="205">
        <f t="shared" si="9"/>
        <v>21766.704681689171</v>
      </c>
      <c r="CP17" s="205">
        <f t="shared" si="9"/>
        <v>21766.704681689171</v>
      </c>
      <c r="CQ17" s="205">
        <f t="shared" si="9"/>
        <v>21766.704681689171</v>
      </c>
      <c r="CR17" s="205">
        <f t="shared" si="9"/>
        <v>21766.704681689178</v>
      </c>
      <c r="CS17" s="205">
        <f t="shared" si="11"/>
        <v>21766.704681689178</v>
      </c>
      <c r="CT17" s="205">
        <f t="shared" si="11"/>
        <v>21766.704681689178</v>
      </c>
      <c r="CU17" s="205">
        <f t="shared" si="11"/>
        <v>21766.704681689178</v>
      </c>
      <c r="CV17" s="205">
        <f t="shared" si="11"/>
        <v>21766.704681689178</v>
      </c>
      <c r="CW17" s="205">
        <f t="shared" si="11"/>
        <v>21766.704681689178</v>
      </c>
      <c r="CX17" s="205">
        <f t="shared" si="11"/>
        <v>21766.704681689178</v>
      </c>
      <c r="CY17" s="205">
        <f t="shared" si="11"/>
        <v>21766.704681689178</v>
      </c>
      <c r="CZ17" s="205">
        <f t="shared" si="11"/>
        <v>21766.704681689178</v>
      </c>
      <c r="DA17" s="205">
        <f t="shared" si="11"/>
        <v>21766.704681689178</v>
      </c>
    </row>
    <row r="18" spans="1:105">
      <c r="A18" s="202" t="s">
        <v>85</v>
      </c>
      <c r="B18" s="204">
        <f>Income!B90</f>
        <v>39348.566051700145</v>
      </c>
      <c r="C18" s="204">
        <f>Income!C90</f>
        <v>39348.566051700145</v>
      </c>
      <c r="D18" s="204">
        <f>Income!D90</f>
        <v>39348.566051700138</v>
      </c>
      <c r="E18" s="204">
        <f>Income!E90</f>
        <v>39348.566051700145</v>
      </c>
      <c r="F18" s="205">
        <f t="shared" ref="F18:U18" si="12">IF(F$2&lt;=($B$2+$C$2+$D$2),IF(F$2&lt;=($B$2+$C$2),IF(F$2&lt;=$B$2,$B18,$C18),$D18),$E18)</f>
        <v>39348.566051700145</v>
      </c>
      <c r="G18" s="205">
        <f t="shared" si="12"/>
        <v>39348.566051700145</v>
      </c>
      <c r="H18" s="205">
        <f t="shared" si="12"/>
        <v>39348.566051700145</v>
      </c>
      <c r="I18" s="205">
        <f t="shared" si="12"/>
        <v>39348.566051700145</v>
      </c>
      <c r="J18" s="205">
        <f t="shared" si="12"/>
        <v>39348.566051700145</v>
      </c>
      <c r="K18" s="205">
        <f t="shared" si="12"/>
        <v>39348.566051700145</v>
      </c>
      <c r="L18" s="205">
        <f t="shared" si="12"/>
        <v>39348.566051700145</v>
      </c>
      <c r="M18" s="205">
        <f t="shared" si="12"/>
        <v>39348.566051700145</v>
      </c>
      <c r="N18" s="205">
        <f t="shared" si="12"/>
        <v>39348.566051700145</v>
      </c>
      <c r="O18" s="205">
        <f t="shared" si="12"/>
        <v>39348.566051700145</v>
      </c>
      <c r="P18" s="205">
        <f t="shared" si="12"/>
        <v>39348.566051700145</v>
      </c>
      <c r="Q18" s="205">
        <f t="shared" si="12"/>
        <v>39348.566051700145</v>
      </c>
      <c r="R18" s="205">
        <f t="shared" si="12"/>
        <v>39348.566051700145</v>
      </c>
      <c r="S18" s="205">
        <f t="shared" si="12"/>
        <v>39348.566051700145</v>
      </c>
      <c r="T18" s="205">
        <f t="shared" si="12"/>
        <v>39348.566051700145</v>
      </c>
      <c r="U18" s="205">
        <f t="shared" si="12"/>
        <v>39348.566051700145</v>
      </c>
      <c r="V18" s="205">
        <f t="shared" si="6"/>
        <v>39348.566051700145</v>
      </c>
      <c r="W18" s="205">
        <f t="shared" si="6"/>
        <v>39348.566051700145</v>
      </c>
      <c r="X18" s="205">
        <f t="shared" si="6"/>
        <v>39348.566051700145</v>
      </c>
      <c r="Y18" s="205">
        <f t="shared" si="6"/>
        <v>39348.566051700145</v>
      </c>
      <c r="Z18" s="205">
        <f t="shared" si="6"/>
        <v>39348.566051700145</v>
      </c>
      <c r="AA18" s="205">
        <f t="shared" si="6"/>
        <v>39348.566051700145</v>
      </c>
      <c r="AB18" s="205">
        <f t="shared" si="6"/>
        <v>39348.566051700145</v>
      </c>
      <c r="AC18" s="205">
        <f t="shared" si="6"/>
        <v>39348.566051700145</v>
      </c>
      <c r="AD18" s="205">
        <f t="shared" si="6"/>
        <v>39348.566051700145</v>
      </c>
      <c r="AE18" s="205">
        <f t="shared" si="6"/>
        <v>39348.566051700145</v>
      </c>
      <c r="AF18" s="205">
        <f t="shared" si="6"/>
        <v>39348.566051700145</v>
      </c>
      <c r="AG18" s="205">
        <f t="shared" si="6"/>
        <v>39348.566051700145</v>
      </c>
      <c r="AH18" s="205">
        <f t="shared" si="6"/>
        <v>39348.566051700145</v>
      </c>
      <c r="AI18" s="205">
        <f t="shared" si="6"/>
        <v>39348.566051700145</v>
      </c>
      <c r="AJ18" s="205">
        <f t="shared" si="6"/>
        <v>39348.566051700145</v>
      </c>
      <c r="AK18" s="205">
        <f t="shared" si="6"/>
        <v>39348.566051700145</v>
      </c>
      <c r="AL18" s="205">
        <f t="shared" si="7"/>
        <v>39348.566051700145</v>
      </c>
      <c r="AM18" s="205">
        <f t="shared" si="7"/>
        <v>39348.566051700145</v>
      </c>
      <c r="AN18" s="205">
        <f t="shared" si="7"/>
        <v>39348.566051700145</v>
      </c>
      <c r="AO18" s="205">
        <f t="shared" si="7"/>
        <v>39348.566051700145</v>
      </c>
      <c r="AP18" s="205">
        <f t="shared" si="7"/>
        <v>39348.566051700145</v>
      </c>
      <c r="AQ18" s="205">
        <f t="shared" si="7"/>
        <v>39348.566051700145</v>
      </c>
      <c r="AR18" s="205">
        <f t="shared" si="7"/>
        <v>39348.566051700145</v>
      </c>
      <c r="AS18" s="205">
        <f t="shared" si="7"/>
        <v>39348.566051700145</v>
      </c>
      <c r="AT18" s="205">
        <f t="shared" si="7"/>
        <v>39348.566051700145</v>
      </c>
      <c r="AU18" s="205">
        <f t="shared" si="7"/>
        <v>39348.566051700145</v>
      </c>
      <c r="AV18" s="205">
        <f t="shared" si="7"/>
        <v>39348.566051700145</v>
      </c>
      <c r="AW18" s="205">
        <f t="shared" si="7"/>
        <v>39348.566051700145</v>
      </c>
      <c r="AX18" s="205">
        <f t="shared" si="8"/>
        <v>39348.566051700145</v>
      </c>
      <c r="AY18" s="205">
        <f t="shared" si="8"/>
        <v>39348.566051700145</v>
      </c>
      <c r="AZ18" s="205">
        <f t="shared" si="8"/>
        <v>39348.566051700145</v>
      </c>
      <c r="BA18" s="205">
        <f t="shared" si="8"/>
        <v>39348.566051700145</v>
      </c>
      <c r="BB18" s="205">
        <f t="shared" si="8"/>
        <v>39348.566051700145</v>
      </c>
      <c r="BC18" s="205">
        <f t="shared" si="8"/>
        <v>39348.566051700145</v>
      </c>
      <c r="BD18" s="205">
        <f t="shared" si="8"/>
        <v>39348.566051700145</v>
      </c>
      <c r="BE18" s="205">
        <f t="shared" si="8"/>
        <v>39348.566051700145</v>
      </c>
      <c r="BF18" s="205">
        <f t="shared" si="8"/>
        <v>39348.566051700145</v>
      </c>
      <c r="BG18" s="205">
        <f t="shared" si="8"/>
        <v>39348.566051700145</v>
      </c>
      <c r="BH18" s="205">
        <f t="shared" si="8"/>
        <v>39348.566051700145</v>
      </c>
      <c r="BI18" s="205">
        <f t="shared" si="8"/>
        <v>39348.566051700145</v>
      </c>
      <c r="BJ18" s="205">
        <f t="shared" si="8"/>
        <v>39348.566051700145</v>
      </c>
      <c r="BK18" s="205">
        <f t="shared" si="8"/>
        <v>39348.566051700145</v>
      </c>
      <c r="BL18" s="205">
        <f t="shared" ref="BL18:BZ18" si="13">IF(BL$2&lt;=($B$2+$C$2+$D$2),IF(BL$2&lt;=($B$2+$C$2),IF(BL$2&lt;=$B$2,$B18,$C18),$D18),$E18)</f>
        <v>39348.566051700145</v>
      </c>
      <c r="BM18" s="205">
        <f t="shared" si="13"/>
        <v>39348.566051700145</v>
      </c>
      <c r="BN18" s="205">
        <f t="shared" si="13"/>
        <v>39348.566051700145</v>
      </c>
      <c r="BO18" s="205">
        <f t="shared" si="13"/>
        <v>39348.566051700145</v>
      </c>
      <c r="BP18" s="205">
        <f t="shared" si="13"/>
        <v>39348.566051700145</v>
      </c>
      <c r="BQ18" s="205">
        <f t="shared" si="13"/>
        <v>39348.566051700145</v>
      </c>
      <c r="BR18" s="205">
        <f t="shared" si="13"/>
        <v>39348.566051700145</v>
      </c>
      <c r="BS18" s="205">
        <f t="shared" si="13"/>
        <v>39348.566051700145</v>
      </c>
      <c r="BT18" s="205">
        <f t="shared" si="13"/>
        <v>39348.566051700145</v>
      </c>
      <c r="BU18" s="205">
        <f t="shared" si="13"/>
        <v>39348.566051700145</v>
      </c>
      <c r="BV18" s="205">
        <f t="shared" si="13"/>
        <v>39348.566051700145</v>
      </c>
      <c r="BW18" s="205">
        <f t="shared" si="13"/>
        <v>39348.566051700145</v>
      </c>
      <c r="BX18" s="205">
        <f t="shared" si="13"/>
        <v>39348.566051700145</v>
      </c>
      <c r="BY18" s="205">
        <f t="shared" si="13"/>
        <v>39348.566051700145</v>
      </c>
      <c r="BZ18" s="205">
        <f t="shared" si="13"/>
        <v>39348.566051700145</v>
      </c>
      <c r="CA18" s="205">
        <f t="shared" si="10"/>
        <v>39348.566051700145</v>
      </c>
      <c r="CB18" s="205">
        <f t="shared" si="10"/>
        <v>39348.566051700145</v>
      </c>
      <c r="CC18" s="205">
        <f t="shared" si="9"/>
        <v>39348.566051700138</v>
      </c>
      <c r="CD18" s="205">
        <f t="shared" si="9"/>
        <v>39348.566051700138</v>
      </c>
      <c r="CE18" s="205">
        <f t="shared" si="9"/>
        <v>39348.566051700138</v>
      </c>
      <c r="CF18" s="205">
        <f t="shared" si="9"/>
        <v>39348.566051700138</v>
      </c>
      <c r="CG18" s="205">
        <f t="shared" si="9"/>
        <v>39348.566051700138</v>
      </c>
      <c r="CH18" s="205">
        <f t="shared" si="9"/>
        <v>39348.566051700138</v>
      </c>
      <c r="CI18" s="205">
        <f t="shared" si="9"/>
        <v>39348.566051700138</v>
      </c>
      <c r="CJ18" s="205">
        <f t="shared" si="9"/>
        <v>39348.566051700138</v>
      </c>
      <c r="CK18" s="205">
        <f t="shared" si="9"/>
        <v>39348.566051700138</v>
      </c>
      <c r="CL18" s="205">
        <f t="shared" si="9"/>
        <v>39348.566051700138</v>
      </c>
      <c r="CM18" s="205">
        <f t="shared" si="9"/>
        <v>39348.566051700138</v>
      </c>
      <c r="CN18" s="205">
        <f t="shared" si="9"/>
        <v>39348.566051700138</v>
      </c>
      <c r="CO18" s="205">
        <f t="shared" si="9"/>
        <v>39348.566051700138</v>
      </c>
      <c r="CP18" s="205">
        <f t="shared" si="9"/>
        <v>39348.566051700138</v>
      </c>
      <c r="CQ18" s="205">
        <f t="shared" si="9"/>
        <v>39348.566051700138</v>
      </c>
      <c r="CR18" s="205">
        <f t="shared" si="9"/>
        <v>39348.566051700145</v>
      </c>
      <c r="CS18" s="205">
        <f t="shared" si="11"/>
        <v>39348.566051700145</v>
      </c>
      <c r="CT18" s="205">
        <f t="shared" si="11"/>
        <v>39348.566051700145</v>
      </c>
      <c r="CU18" s="205">
        <f t="shared" si="11"/>
        <v>39348.566051700145</v>
      </c>
      <c r="CV18" s="205">
        <f t="shared" si="11"/>
        <v>39348.566051700145</v>
      </c>
      <c r="CW18" s="205">
        <f t="shared" si="11"/>
        <v>39348.566051700145</v>
      </c>
      <c r="CX18" s="205">
        <f t="shared" si="11"/>
        <v>39348.566051700145</v>
      </c>
      <c r="CY18" s="205">
        <f t="shared" si="11"/>
        <v>39348.566051700145</v>
      </c>
      <c r="CZ18" s="205">
        <f t="shared" si="11"/>
        <v>39348.566051700145</v>
      </c>
      <c r="DA18" s="205">
        <f t="shared" si="11"/>
        <v>39348.566051700145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37950.599476838222</v>
      </c>
      <c r="AF19" s="202">
        <f t="shared" si="14"/>
        <v>38644.207421077699</v>
      </c>
      <c r="AG19" s="202">
        <f t="shared" si="14"/>
        <v>39337.815365317176</v>
      </c>
      <c r="AH19" s="202">
        <f t="shared" si="14"/>
        <v>40031.42330955666</v>
      </c>
      <c r="AI19" s="202">
        <f t="shared" si="14"/>
        <v>40725.031253796136</v>
      </c>
      <c r="AJ19" s="202">
        <f t="shared" si="14"/>
        <v>41418.639198035613</v>
      </c>
      <c r="AK19" s="202">
        <f t="shared" si="14"/>
        <v>42112.247142275097</v>
      </c>
      <c r="AL19" s="202">
        <f t="shared" si="14"/>
        <v>42805.855086514573</v>
      </c>
      <c r="AM19" s="202">
        <f t="shared" si="14"/>
        <v>43499.46303075405</v>
      </c>
      <c r="AN19" s="202">
        <f t="shared" si="14"/>
        <v>44193.070974993527</v>
      </c>
      <c r="AO19" s="202">
        <f t="shared" si="14"/>
        <v>44886.678919233003</v>
      </c>
      <c r="AP19" s="202">
        <f t="shared" si="14"/>
        <v>45580.286863472487</v>
      </c>
      <c r="AQ19" s="202">
        <f t="shared" si="14"/>
        <v>46273.894807711964</v>
      </c>
      <c r="AR19" s="202">
        <f t="shared" si="14"/>
        <v>46967.502751951441</v>
      </c>
      <c r="AS19" s="202">
        <f t="shared" si="14"/>
        <v>47661.110696190925</v>
      </c>
      <c r="AT19" s="202">
        <f t="shared" si="14"/>
        <v>48354.718640430401</v>
      </c>
      <c r="AU19" s="202">
        <f t="shared" si="14"/>
        <v>49048.326584669878</v>
      </c>
      <c r="AV19" s="202">
        <f t="shared" si="14"/>
        <v>49741.934528909354</v>
      </c>
      <c r="AW19" s="202">
        <f t="shared" si="14"/>
        <v>50435.542473148831</v>
      </c>
      <c r="AX19" s="202">
        <f t="shared" si="14"/>
        <v>51129.150417388315</v>
      </c>
      <c r="AY19" s="202">
        <f t="shared" si="14"/>
        <v>51822.758361627792</v>
      </c>
      <c r="AZ19" s="202">
        <f t="shared" si="14"/>
        <v>52516.366305867268</v>
      </c>
      <c r="BA19" s="202">
        <f t="shared" si="14"/>
        <v>53209.974250106752</v>
      </c>
      <c r="BB19" s="202">
        <f t="shared" si="14"/>
        <v>53903.582194346229</v>
      </c>
      <c r="BC19" s="202">
        <f t="shared" si="14"/>
        <v>54597.190138585705</v>
      </c>
      <c r="BD19" s="202">
        <f t="shared" si="14"/>
        <v>55290.798082825182</v>
      </c>
      <c r="BE19" s="202">
        <f t="shared" si="14"/>
        <v>55984.406027064659</v>
      </c>
      <c r="BF19" s="202">
        <f t="shared" si="14"/>
        <v>56678.013971304143</v>
      </c>
      <c r="BG19" s="202">
        <f t="shared" si="14"/>
        <v>57371.621915543619</v>
      </c>
      <c r="BH19" s="202">
        <f t="shared" si="14"/>
        <v>58065.229859783096</v>
      </c>
      <c r="BI19" s="202">
        <f t="shared" si="14"/>
        <v>58758.83780402258</v>
      </c>
      <c r="BJ19" s="202">
        <f t="shared" si="14"/>
        <v>59452.445748262056</v>
      </c>
      <c r="BK19" s="202">
        <f t="shared" si="14"/>
        <v>60146.053692501533</v>
      </c>
      <c r="BL19" s="202">
        <f t="shared" si="14"/>
        <v>60839.66163674101</v>
      </c>
      <c r="BM19" s="202">
        <f t="shared" si="14"/>
        <v>61533.269580980486</v>
      </c>
      <c r="BN19" s="202">
        <f t="shared" si="14"/>
        <v>62226.87752521997</v>
      </c>
      <c r="BO19" s="202">
        <f t="shared" si="14"/>
        <v>62920.485469459447</v>
      </c>
      <c r="BP19" s="202">
        <f t="shared" si="14"/>
        <v>63614.093413698924</v>
      </c>
      <c r="BQ19" s="202">
        <f t="shared" si="14"/>
        <v>65243.561609907709</v>
      </c>
      <c r="BR19" s="202">
        <f t="shared" si="14"/>
        <v>67808.890058085803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70374.218506263889</v>
      </c>
      <c r="BT19" s="202">
        <f t="shared" si="15"/>
        <v>72939.54695444199</v>
      </c>
      <c r="BU19" s="202">
        <f t="shared" si="15"/>
        <v>75504.875402620077</v>
      </c>
      <c r="BV19" s="202">
        <f t="shared" si="15"/>
        <v>78070.203850798178</v>
      </c>
      <c r="BW19" s="202">
        <f t="shared" si="15"/>
        <v>80635.532298976264</v>
      </c>
      <c r="BX19" s="202">
        <f t="shared" si="15"/>
        <v>83200.860747154366</v>
      </c>
      <c r="BY19" s="202">
        <f t="shared" si="15"/>
        <v>85766.189195332452</v>
      </c>
      <c r="BZ19" s="202">
        <f t="shared" si="15"/>
        <v>88331.517643510539</v>
      </c>
      <c r="CA19" s="202">
        <f t="shared" si="15"/>
        <v>90896.84609168864</v>
      </c>
      <c r="CB19" s="202">
        <f t="shared" si="15"/>
        <v>93462.174539866726</v>
      </c>
      <c r="CC19" s="202">
        <f t="shared" si="15"/>
        <v>96027.502988044813</v>
      </c>
      <c r="CD19" s="202">
        <f t="shared" si="15"/>
        <v>98592.831436222914</v>
      </c>
      <c r="CE19" s="202">
        <f t="shared" si="15"/>
        <v>101158.15988440102</v>
      </c>
      <c r="CF19" s="202">
        <f t="shared" si="15"/>
        <v>103723.4883325791</v>
      </c>
      <c r="CG19" s="202">
        <f t="shared" si="15"/>
        <v>106288.81678075719</v>
      </c>
      <c r="CH19" s="202">
        <f t="shared" si="15"/>
        <v>108854.14522893529</v>
      </c>
      <c r="CI19" s="202">
        <f t="shared" si="15"/>
        <v>111419.47367711338</v>
      </c>
      <c r="CJ19" s="202">
        <f t="shared" si="15"/>
        <v>113984.80212529146</v>
      </c>
      <c r="CK19" s="202">
        <f t="shared" si="15"/>
        <v>120473.78743754046</v>
      </c>
      <c r="CL19" s="202">
        <f t="shared" si="15"/>
        <v>130886.42961386037</v>
      </c>
      <c r="CM19" s="202">
        <f t="shared" si="15"/>
        <v>141299.07179018029</v>
      </c>
      <c r="CN19" s="202">
        <f t="shared" si="15"/>
        <v>151711.71396650019</v>
      </c>
      <c r="CO19" s="202">
        <f t="shared" si="15"/>
        <v>162124.35614282009</v>
      </c>
      <c r="CP19" s="202">
        <f t="shared" si="15"/>
        <v>172536.99831914</v>
      </c>
      <c r="CQ19" s="202">
        <f t="shared" si="15"/>
        <v>182949.6404954599</v>
      </c>
      <c r="CR19" s="202">
        <f t="shared" si="15"/>
        <v>193362.2826717798</v>
      </c>
      <c r="CS19" s="202">
        <f t="shared" si="15"/>
        <v>203774.9248480997</v>
      </c>
      <c r="CT19" s="202">
        <f t="shared" si="15"/>
        <v>214187.56702441961</v>
      </c>
      <c r="CU19" s="202">
        <f t="shared" si="15"/>
        <v>224600.20920073954</v>
      </c>
      <c r="CV19" s="202">
        <f t="shared" si="15"/>
        <v>235012.85137705944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50</v>
      </c>
      <c r="C22" s="206">
        <f>C2*100</f>
        <v>25</v>
      </c>
      <c r="D22" s="206">
        <f>D2*100</f>
        <v>15</v>
      </c>
      <c r="E22" s="206">
        <f>E2*100</f>
        <v>10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50</v>
      </c>
      <c r="C23" s="207">
        <f>SUM($B22:C22)</f>
        <v>75</v>
      </c>
      <c r="D23" s="207">
        <f>SUM($B22:D22)</f>
        <v>90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25</v>
      </c>
      <c r="C24" s="209">
        <f>B23+(C23-B23)/2</f>
        <v>62.5</v>
      </c>
      <c r="D24" s="209">
        <f>C23+(D23-C23)/2</f>
        <v>82.5</v>
      </c>
      <c r="E24" s="209">
        <f>D23+(E23-D23)/2</f>
        <v>95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799.96866608540734</v>
      </c>
      <c r="C25" s="204">
        <f>Income!C72</f>
        <v>2197.9363570792607</v>
      </c>
      <c r="D25" s="204">
        <f>Income!D72</f>
        <v>2026.1098430851002</v>
      </c>
      <c r="E25" s="204">
        <f>Income!E72</f>
        <v>1419.0251238130443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799.96866608540734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799.96866608540734</v>
      </c>
      <c r="H25" s="211">
        <f t="shared" si="16"/>
        <v>799.96866608540734</v>
      </c>
      <c r="I25" s="211">
        <f t="shared" si="16"/>
        <v>799.96866608540734</v>
      </c>
      <c r="J25" s="211">
        <f t="shared" si="16"/>
        <v>799.96866608540734</v>
      </c>
      <c r="K25" s="211">
        <f t="shared" si="16"/>
        <v>799.96866608540734</v>
      </c>
      <c r="L25" s="211">
        <f t="shared" si="16"/>
        <v>799.96866608540734</v>
      </c>
      <c r="M25" s="211">
        <f t="shared" si="16"/>
        <v>799.96866608540734</v>
      </c>
      <c r="N25" s="211">
        <f t="shared" si="16"/>
        <v>799.96866608540734</v>
      </c>
      <c r="O25" s="211">
        <f t="shared" si="16"/>
        <v>799.96866608540734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799.96866608540734</v>
      </c>
      <c r="Q25" s="211">
        <f t="shared" si="17"/>
        <v>799.96866608540734</v>
      </c>
      <c r="R25" s="211">
        <f t="shared" si="17"/>
        <v>799.96866608540734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799.96866608540734</v>
      </c>
      <c r="T25" s="211">
        <f t="shared" si="17"/>
        <v>799.96866608540734</v>
      </c>
      <c r="U25" s="211">
        <f t="shared" si="17"/>
        <v>799.96866608540734</v>
      </c>
      <c r="V25" s="211">
        <f t="shared" si="17"/>
        <v>799.96866608540734</v>
      </c>
      <c r="W25" s="211">
        <f t="shared" si="17"/>
        <v>799.96866608540734</v>
      </c>
      <c r="X25" s="211">
        <f t="shared" si="17"/>
        <v>799.96866608540734</v>
      </c>
      <c r="Y25" s="211">
        <f t="shared" si="17"/>
        <v>799.96866608540734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799.96866608540734</v>
      </c>
      <c r="AA25" s="211">
        <f t="shared" si="18"/>
        <v>799.96866608540734</v>
      </c>
      <c r="AB25" s="211">
        <f t="shared" si="18"/>
        <v>799.96866608540734</v>
      </c>
      <c r="AC25" s="211">
        <f t="shared" si="18"/>
        <v>799.96866608540734</v>
      </c>
      <c r="AD25" s="211">
        <f t="shared" si="18"/>
        <v>799.96866608540734</v>
      </c>
      <c r="AE25" s="211">
        <f t="shared" si="18"/>
        <v>799.96866608540734</v>
      </c>
      <c r="AF25" s="211">
        <f t="shared" si="18"/>
        <v>837.24780451191009</v>
      </c>
      <c r="AG25" s="211">
        <f t="shared" si="18"/>
        <v>874.52694293841284</v>
      </c>
      <c r="AH25" s="211">
        <f t="shared" si="18"/>
        <v>911.8060813649156</v>
      </c>
      <c r="AI25" s="211">
        <f t="shared" si="18"/>
        <v>949.08521979141835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986.36435821792111</v>
      </c>
      <c r="AK25" s="211">
        <f t="shared" si="19"/>
        <v>1023.6434966444239</v>
      </c>
      <c r="AL25" s="211">
        <f t="shared" si="19"/>
        <v>1060.9226350709266</v>
      </c>
      <c r="AM25" s="211">
        <f t="shared" si="19"/>
        <v>1098.2017734974295</v>
      </c>
      <c r="AN25" s="211">
        <f t="shared" si="19"/>
        <v>1135.4809119239321</v>
      </c>
      <c r="AO25" s="211">
        <f t="shared" si="19"/>
        <v>1172.760050350435</v>
      </c>
      <c r="AP25" s="211">
        <f t="shared" si="19"/>
        <v>1210.0391887769376</v>
      </c>
      <c r="AQ25" s="211">
        <f t="shared" si="19"/>
        <v>1247.3183272034405</v>
      </c>
      <c r="AR25" s="211">
        <f t="shared" si="19"/>
        <v>1284.5974656299431</v>
      </c>
      <c r="AS25" s="211">
        <f t="shared" si="19"/>
        <v>1321.876604056446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1359.1557424829489</v>
      </c>
      <c r="AU25" s="211">
        <f t="shared" si="20"/>
        <v>1396.4348809094515</v>
      </c>
      <c r="AV25" s="211">
        <f t="shared" si="20"/>
        <v>1433.7140193359542</v>
      </c>
      <c r="AW25" s="211">
        <f t="shared" si="20"/>
        <v>1470.993157762457</v>
      </c>
      <c r="AX25" s="211">
        <f t="shared" si="20"/>
        <v>1508.2722961889599</v>
      </c>
      <c r="AY25" s="211">
        <f t="shared" si="20"/>
        <v>1545.5514346154625</v>
      </c>
      <c r="AZ25" s="211">
        <f t="shared" si="20"/>
        <v>1582.8305730419652</v>
      </c>
      <c r="BA25" s="211">
        <f t="shared" si="20"/>
        <v>1620.109711468468</v>
      </c>
      <c r="BB25" s="211">
        <f t="shared" si="20"/>
        <v>1657.3888498949709</v>
      </c>
      <c r="BC25" s="211">
        <f t="shared" si="20"/>
        <v>1694.6679883214736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1731.9471267479764</v>
      </c>
      <c r="BE25" s="211">
        <f t="shared" si="21"/>
        <v>1769.2262651744791</v>
      </c>
      <c r="BF25" s="211">
        <f t="shared" si="21"/>
        <v>1806.5054036009817</v>
      </c>
      <c r="BG25" s="211">
        <f t="shared" si="21"/>
        <v>1843.7845420274848</v>
      </c>
      <c r="BH25" s="211">
        <f t="shared" si="21"/>
        <v>1881.0636804539877</v>
      </c>
      <c r="BI25" s="211">
        <f t="shared" si="21"/>
        <v>1918.3428188804901</v>
      </c>
      <c r="BJ25" s="211">
        <f t="shared" si="21"/>
        <v>1955.621957306993</v>
      </c>
      <c r="BK25" s="211">
        <f t="shared" si="21"/>
        <v>1992.9010957334958</v>
      </c>
      <c r="BL25" s="211">
        <f t="shared" si="21"/>
        <v>2030.1802341599987</v>
      </c>
      <c r="BM25" s="211">
        <f t="shared" si="21"/>
        <v>2067.4593725865011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2104.738511013004</v>
      </c>
      <c r="BO25" s="211">
        <f t="shared" si="22"/>
        <v>2142.0176494395068</v>
      </c>
      <c r="BP25" s="211">
        <f t="shared" si="22"/>
        <v>2179.2967878660097</v>
      </c>
      <c r="BQ25" s="211">
        <f t="shared" si="22"/>
        <v>2193.6406942294066</v>
      </c>
      <c r="BR25" s="211">
        <f t="shared" si="22"/>
        <v>2185.0493685296988</v>
      </c>
      <c r="BS25" s="211">
        <f t="shared" si="22"/>
        <v>2176.4580428299905</v>
      </c>
      <c r="BT25" s="211">
        <f t="shared" si="22"/>
        <v>2167.8667171302827</v>
      </c>
      <c r="BU25" s="211">
        <f t="shared" si="22"/>
        <v>2159.2753914305745</v>
      </c>
      <c r="BV25" s="211">
        <f t="shared" si="22"/>
        <v>2150.6840657308667</v>
      </c>
      <c r="BW25" s="211">
        <f t="shared" si="22"/>
        <v>2142.0927400311584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2133.5014143314506</v>
      </c>
      <c r="BY25" s="211">
        <f t="shared" si="23"/>
        <v>2124.9100886317424</v>
      </c>
      <c r="BZ25" s="211">
        <f t="shared" si="23"/>
        <v>2116.3187629320346</v>
      </c>
      <c r="CA25" s="211">
        <f t="shared" si="23"/>
        <v>2107.7274372323263</v>
      </c>
      <c r="CB25" s="211">
        <f t="shared" si="23"/>
        <v>2099.1361115326185</v>
      </c>
      <c r="CC25" s="211">
        <f t="shared" si="23"/>
        <v>2090.5447858329103</v>
      </c>
      <c r="CD25" s="211">
        <f t="shared" si="23"/>
        <v>2081.9534601332025</v>
      </c>
      <c r="CE25" s="211">
        <f t="shared" si="23"/>
        <v>2073.3621344334942</v>
      </c>
      <c r="CF25" s="211">
        <f t="shared" si="23"/>
        <v>2064.7708087337865</v>
      </c>
      <c r="CG25" s="211">
        <f t="shared" si="23"/>
        <v>2056.1794830340782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2047.5881573343704</v>
      </c>
      <c r="CI25" s="211">
        <f t="shared" si="24"/>
        <v>2038.9968316346622</v>
      </c>
      <c r="CJ25" s="211">
        <f t="shared" si="24"/>
        <v>2030.4055059349544</v>
      </c>
      <c r="CK25" s="211">
        <f t="shared" si="24"/>
        <v>2001.8264543142179</v>
      </c>
      <c r="CL25" s="211">
        <f t="shared" si="24"/>
        <v>1953.2596767724535</v>
      </c>
      <c r="CM25" s="211">
        <f t="shared" si="24"/>
        <v>1904.6928992306891</v>
      </c>
      <c r="CN25" s="211">
        <f t="shared" si="24"/>
        <v>1856.1261216889245</v>
      </c>
      <c r="CO25" s="211">
        <f t="shared" si="24"/>
        <v>1807.5593441471601</v>
      </c>
      <c r="CP25" s="211">
        <f t="shared" si="24"/>
        <v>1758.9925666053955</v>
      </c>
      <c r="CQ25" s="211">
        <f t="shared" si="24"/>
        <v>1710.4257890636311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1661.8590115218667</v>
      </c>
      <c r="CS25" s="211">
        <f t="shared" si="25"/>
        <v>1613.2922339801021</v>
      </c>
      <c r="CT25" s="211">
        <f t="shared" si="25"/>
        <v>1564.7254564383377</v>
      </c>
      <c r="CU25" s="211">
        <f t="shared" si="25"/>
        <v>1516.1586788965733</v>
      </c>
      <c r="CV25" s="211">
        <f t="shared" si="25"/>
        <v>1467.5919013548087</v>
      </c>
      <c r="CW25" s="211">
        <f t="shared" si="25"/>
        <v>1419.0251238130443</v>
      </c>
      <c r="CX25" s="211">
        <f t="shared" si="25"/>
        <v>1419.0251238130443</v>
      </c>
      <c r="CY25" s="211">
        <f t="shared" si="25"/>
        <v>1419.0251238130443</v>
      </c>
      <c r="CZ25" s="211">
        <f t="shared" si="25"/>
        <v>1419.0251238130443</v>
      </c>
      <c r="DA25" s="211">
        <f t="shared" si="25"/>
        <v>1419.0251238130443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1873.4523626894602</v>
      </c>
      <c r="D26" s="204">
        <f>Income!D73</f>
        <v>28569.34239832807</v>
      </c>
      <c r="E26" s="204">
        <f>Income!E73</f>
        <v>11321.972350904014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49.958729671718942</v>
      </c>
      <c r="AG26" s="211">
        <f t="shared" si="18"/>
        <v>99.917459343437883</v>
      </c>
      <c r="AH26" s="211">
        <f t="shared" si="18"/>
        <v>149.8761890151568</v>
      </c>
      <c r="AI26" s="211">
        <f t="shared" si="18"/>
        <v>199.83491868687577</v>
      </c>
      <c r="AJ26" s="211">
        <f t="shared" si="19"/>
        <v>249.79364835859471</v>
      </c>
      <c r="AK26" s="211">
        <f t="shared" si="19"/>
        <v>299.75237803031359</v>
      </c>
      <c r="AL26" s="211">
        <f t="shared" si="19"/>
        <v>349.71110770203256</v>
      </c>
      <c r="AM26" s="211">
        <f t="shared" si="19"/>
        <v>399.66983737375153</v>
      </c>
      <c r="AN26" s="211">
        <f t="shared" si="19"/>
        <v>449.62856704547039</v>
      </c>
      <c r="AO26" s="211">
        <f t="shared" si="19"/>
        <v>499.58729671718942</v>
      </c>
      <c r="AP26" s="211">
        <f t="shared" si="19"/>
        <v>549.54602638890833</v>
      </c>
      <c r="AQ26" s="211">
        <f t="shared" si="19"/>
        <v>599.50475606062719</v>
      </c>
      <c r="AR26" s="211">
        <f t="shared" si="19"/>
        <v>649.46348573234616</v>
      </c>
      <c r="AS26" s="211">
        <f t="shared" si="19"/>
        <v>699.42221540406513</v>
      </c>
      <c r="AT26" s="211">
        <f t="shared" si="20"/>
        <v>749.3809450757841</v>
      </c>
      <c r="AU26" s="211">
        <f t="shared" si="20"/>
        <v>799.33967474750307</v>
      </c>
      <c r="AV26" s="211">
        <f t="shared" si="20"/>
        <v>849.29840441922192</v>
      </c>
      <c r="AW26" s="211">
        <f t="shared" si="20"/>
        <v>899.25713409094078</v>
      </c>
      <c r="AX26" s="211">
        <f t="shared" si="20"/>
        <v>949.21586376265986</v>
      </c>
      <c r="AY26" s="211">
        <f t="shared" si="20"/>
        <v>999.17459343437883</v>
      </c>
      <c r="AZ26" s="211">
        <f t="shared" si="20"/>
        <v>1049.1333231060978</v>
      </c>
      <c r="BA26" s="211">
        <f t="shared" si="20"/>
        <v>1099.0920527778167</v>
      </c>
      <c r="BB26" s="211">
        <f t="shared" si="20"/>
        <v>1149.0507824495355</v>
      </c>
      <c r="BC26" s="211">
        <f t="shared" si="20"/>
        <v>1199.0095121212544</v>
      </c>
      <c r="BD26" s="211">
        <f t="shared" si="21"/>
        <v>1248.9682417929735</v>
      </c>
      <c r="BE26" s="211">
        <f t="shared" si="21"/>
        <v>1298.9269714646923</v>
      </c>
      <c r="BF26" s="211">
        <f t="shared" si="21"/>
        <v>1348.8857011364114</v>
      </c>
      <c r="BG26" s="211">
        <f t="shared" si="21"/>
        <v>1398.8444308081303</v>
      </c>
      <c r="BH26" s="211">
        <f t="shared" si="21"/>
        <v>1448.8031604798491</v>
      </c>
      <c r="BI26" s="211">
        <f t="shared" si="21"/>
        <v>1498.7618901515682</v>
      </c>
      <c r="BJ26" s="211">
        <f t="shared" si="21"/>
        <v>1548.7206198232871</v>
      </c>
      <c r="BK26" s="211">
        <f t="shared" si="21"/>
        <v>1598.6793494950061</v>
      </c>
      <c r="BL26" s="211">
        <f t="shared" si="21"/>
        <v>1648.638079166725</v>
      </c>
      <c r="BM26" s="211">
        <f t="shared" si="21"/>
        <v>1698.5968088384438</v>
      </c>
      <c r="BN26" s="211">
        <f t="shared" si="22"/>
        <v>1748.5555385101629</v>
      </c>
      <c r="BO26" s="211">
        <f t="shared" si="22"/>
        <v>1798.5142681818816</v>
      </c>
      <c r="BP26" s="211">
        <f t="shared" si="22"/>
        <v>1848.4729978536006</v>
      </c>
      <c r="BQ26" s="211">
        <f t="shared" si="22"/>
        <v>2540.8496135804253</v>
      </c>
      <c r="BR26" s="211">
        <f t="shared" si="22"/>
        <v>3875.6441153623559</v>
      </c>
      <c r="BS26" s="211">
        <f t="shared" si="22"/>
        <v>5210.4386171442857</v>
      </c>
      <c r="BT26" s="211">
        <f t="shared" si="22"/>
        <v>6545.2331189262168</v>
      </c>
      <c r="BU26" s="211">
        <f t="shared" si="22"/>
        <v>7880.0276207081479</v>
      </c>
      <c r="BV26" s="211">
        <f t="shared" si="22"/>
        <v>9214.822122490079</v>
      </c>
      <c r="BW26" s="211">
        <f t="shared" si="22"/>
        <v>10549.61662427201</v>
      </c>
      <c r="BX26" s="211">
        <f t="shared" si="23"/>
        <v>11884.411126053941</v>
      </c>
      <c r="BY26" s="211">
        <f t="shared" si="23"/>
        <v>13219.20562783587</v>
      </c>
      <c r="BZ26" s="211">
        <f t="shared" si="23"/>
        <v>14554.0001296178</v>
      </c>
      <c r="CA26" s="211">
        <f t="shared" si="23"/>
        <v>15888.794631399733</v>
      </c>
      <c r="CB26" s="211">
        <f t="shared" si="23"/>
        <v>17223.58913318166</v>
      </c>
      <c r="CC26" s="211">
        <f t="shared" si="23"/>
        <v>18558.383634963589</v>
      </c>
      <c r="CD26" s="211">
        <f t="shared" si="23"/>
        <v>19893.178136745522</v>
      </c>
      <c r="CE26" s="211">
        <f t="shared" si="23"/>
        <v>21227.972638527452</v>
      </c>
      <c r="CF26" s="211">
        <f t="shared" si="23"/>
        <v>22562.767140309385</v>
      </c>
      <c r="CG26" s="211">
        <f t="shared" si="23"/>
        <v>23897.561642091314</v>
      </c>
      <c r="CH26" s="211">
        <f t="shared" si="24"/>
        <v>25232.356143873243</v>
      </c>
      <c r="CI26" s="211">
        <f t="shared" si="24"/>
        <v>26567.150645655172</v>
      </c>
      <c r="CJ26" s="211">
        <f t="shared" si="24"/>
        <v>27901.945147437105</v>
      </c>
      <c r="CK26" s="211">
        <f t="shared" si="24"/>
        <v>27879.44759643111</v>
      </c>
      <c r="CL26" s="211">
        <f t="shared" si="24"/>
        <v>26499.657992637185</v>
      </c>
      <c r="CM26" s="211">
        <f t="shared" si="24"/>
        <v>25119.868388843261</v>
      </c>
      <c r="CN26" s="211">
        <f t="shared" si="24"/>
        <v>23740.078785049336</v>
      </c>
      <c r="CO26" s="211">
        <f t="shared" si="24"/>
        <v>22360.289181255412</v>
      </c>
      <c r="CP26" s="211">
        <f t="shared" si="24"/>
        <v>20980.499577461487</v>
      </c>
      <c r="CQ26" s="211">
        <f t="shared" si="24"/>
        <v>19600.709973667563</v>
      </c>
      <c r="CR26" s="211">
        <f t="shared" si="25"/>
        <v>18220.920369873638</v>
      </c>
      <c r="CS26" s="211">
        <f t="shared" si="25"/>
        <v>16841.130766079714</v>
      </c>
      <c r="CT26" s="211">
        <f t="shared" si="25"/>
        <v>15461.341162285789</v>
      </c>
      <c r="CU26" s="211">
        <f t="shared" si="25"/>
        <v>14081.551558491863</v>
      </c>
      <c r="CV26" s="211">
        <f t="shared" si="25"/>
        <v>12701.76195469794</v>
      </c>
      <c r="CW26" s="211">
        <f t="shared" si="25"/>
        <v>11321.972350904016</v>
      </c>
      <c r="CX26" s="211">
        <f t="shared" si="25"/>
        <v>11321.972350904014</v>
      </c>
      <c r="CY26" s="211">
        <f t="shared" si="25"/>
        <v>11321.972350904014</v>
      </c>
      <c r="CZ26" s="211">
        <f t="shared" si="25"/>
        <v>11321.972350904014</v>
      </c>
      <c r="DA26" s="211">
        <f t="shared" si="25"/>
        <v>11321.972350904014</v>
      </c>
    </row>
    <row r="27" spans="1:105">
      <c r="A27" s="202" t="str">
        <f>Income!A74</f>
        <v>Animal products consumed</v>
      </c>
      <c r="B27" s="204">
        <f>Income!B74</f>
        <v>96.869535494374745</v>
      </c>
      <c r="C27" s="204">
        <f>Income!C74</f>
        <v>463.63063076441824</v>
      </c>
      <c r="D27" s="204">
        <f>Income!D74</f>
        <v>1346.236645800577</v>
      </c>
      <c r="E27" s="204">
        <f>Income!E74</f>
        <v>1651.7050147108682</v>
      </c>
      <c r="F27" s="211">
        <f t="shared" si="16"/>
        <v>96.869535494374745</v>
      </c>
      <c r="G27" s="211">
        <f t="shared" si="16"/>
        <v>96.869535494374745</v>
      </c>
      <c r="H27" s="211">
        <f t="shared" si="16"/>
        <v>96.869535494374745</v>
      </c>
      <c r="I27" s="211">
        <f t="shared" si="16"/>
        <v>96.869535494374745</v>
      </c>
      <c r="J27" s="211">
        <f t="shared" si="16"/>
        <v>96.869535494374745</v>
      </c>
      <c r="K27" s="211">
        <f t="shared" si="16"/>
        <v>96.869535494374745</v>
      </c>
      <c r="L27" s="211">
        <f t="shared" si="16"/>
        <v>96.869535494374745</v>
      </c>
      <c r="M27" s="211">
        <f t="shared" si="16"/>
        <v>96.869535494374745</v>
      </c>
      <c r="N27" s="211">
        <f t="shared" si="16"/>
        <v>96.869535494374745</v>
      </c>
      <c r="O27" s="211">
        <f t="shared" si="16"/>
        <v>96.869535494374745</v>
      </c>
      <c r="P27" s="211">
        <f t="shared" si="17"/>
        <v>96.869535494374745</v>
      </c>
      <c r="Q27" s="211">
        <f t="shared" si="17"/>
        <v>96.869535494374745</v>
      </c>
      <c r="R27" s="211">
        <f t="shared" si="17"/>
        <v>96.869535494374745</v>
      </c>
      <c r="S27" s="211">
        <f t="shared" si="17"/>
        <v>96.869535494374745</v>
      </c>
      <c r="T27" s="211">
        <f t="shared" si="17"/>
        <v>96.869535494374745</v>
      </c>
      <c r="U27" s="211">
        <f t="shared" si="17"/>
        <v>96.869535494374745</v>
      </c>
      <c r="V27" s="211">
        <f t="shared" si="17"/>
        <v>96.869535494374745</v>
      </c>
      <c r="W27" s="211">
        <f t="shared" si="17"/>
        <v>96.869535494374745</v>
      </c>
      <c r="X27" s="211">
        <f t="shared" si="17"/>
        <v>96.869535494374745</v>
      </c>
      <c r="Y27" s="211">
        <f t="shared" si="17"/>
        <v>96.869535494374745</v>
      </c>
      <c r="Z27" s="211">
        <f t="shared" si="18"/>
        <v>96.869535494374745</v>
      </c>
      <c r="AA27" s="211">
        <f t="shared" si="18"/>
        <v>96.869535494374745</v>
      </c>
      <c r="AB27" s="211">
        <f t="shared" si="18"/>
        <v>96.869535494374745</v>
      </c>
      <c r="AC27" s="211">
        <f t="shared" si="18"/>
        <v>96.869535494374745</v>
      </c>
      <c r="AD27" s="211">
        <f t="shared" si="18"/>
        <v>96.869535494374745</v>
      </c>
      <c r="AE27" s="211">
        <f t="shared" si="18"/>
        <v>96.869535494374745</v>
      </c>
      <c r="AF27" s="211">
        <f t="shared" si="18"/>
        <v>106.64983136824257</v>
      </c>
      <c r="AG27" s="211">
        <f t="shared" si="18"/>
        <v>116.4301272421104</v>
      </c>
      <c r="AH27" s="211">
        <f t="shared" si="18"/>
        <v>126.21042311597823</v>
      </c>
      <c r="AI27" s="211">
        <f t="shared" si="18"/>
        <v>135.99071898984604</v>
      </c>
      <c r="AJ27" s="211">
        <f t="shared" si="19"/>
        <v>145.77101486371387</v>
      </c>
      <c r="AK27" s="211">
        <f t="shared" si="19"/>
        <v>155.5513107375817</v>
      </c>
      <c r="AL27" s="211">
        <f t="shared" si="19"/>
        <v>165.33160661144953</v>
      </c>
      <c r="AM27" s="211">
        <f t="shared" si="19"/>
        <v>175.11190248531736</v>
      </c>
      <c r="AN27" s="211">
        <f t="shared" si="19"/>
        <v>184.89219835918516</v>
      </c>
      <c r="AO27" s="211">
        <f t="shared" si="19"/>
        <v>194.67249423305299</v>
      </c>
      <c r="AP27" s="211">
        <f t="shared" si="19"/>
        <v>204.45279010692082</v>
      </c>
      <c r="AQ27" s="211">
        <f t="shared" si="19"/>
        <v>214.23308598078867</v>
      </c>
      <c r="AR27" s="211">
        <f t="shared" si="19"/>
        <v>224.0133818546565</v>
      </c>
      <c r="AS27" s="211">
        <f t="shared" si="19"/>
        <v>233.7936777285243</v>
      </c>
      <c r="AT27" s="211">
        <f t="shared" si="20"/>
        <v>243.57397360239213</v>
      </c>
      <c r="AU27" s="211">
        <f t="shared" si="20"/>
        <v>253.35426947625996</v>
      </c>
      <c r="AV27" s="211">
        <f t="shared" si="20"/>
        <v>263.13456535012779</v>
      </c>
      <c r="AW27" s="211">
        <f t="shared" si="20"/>
        <v>272.91486122399562</v>
      </c>
      <c r="AX27" s="211">
        <f t="shared" si="20"/>
        <v>282.69515709786344</v>
      </c>
      <c r="AY27" s="211">
        <f t="shared" si="20"/>
        <v>292.47545297173127</v>
      </c>
      <c r="AZ27" s="211">
        <f t="shared" si="20"/>
        <v>302.2557488455991</v>
      </c>
      <c r="BA27" s="211">
        <f t="shared" si="20"/>
        <v>312.03604471946693</v>
      </c>
      <c r="BB27" s="211">
        <f t="shared" si="20"/>
        <v>321.8163405933347</v>
      </c>
      <c r="BC27" s="211">
        <f t="shared" si="20"/>
        <v>331.59663646720259</v>
      </c>
      <c r="BD27" s="211">
        <f t="shared" si="21"/>
        <v>341.37693234107041</v>
      </c>
      <c r="BE27" s="211">
        <f t="shared" si="21"/>
        <v>351.15722821493824</v>
      </c>
      <c r="BF27" s="211">
        <f t="shared" si="21"/>
        <v>360.93752408880607</v>
      </c>
      <c r="BG27" s="211">
        <f t="shared" si="21"/>
        <v>370.7178199626739</v>
      </c>
      <c r="BH27" s="211">
        <f t="shared" si="21"/>
        <v>380.49811583654173</v>
      </c>
      <c r="BI27" s="211">
        <f t="shared" si="21"/>
        <v>390.27841171040956</v>
      </c>
      <c r="BJ27" s="211">
        <f t="shared" si="21"/>
        <v>400.05870758427739</v>
      </c>
      <c r="BK27" s="211">
        <f t="shared" si="21"/>
        <v>409.83900345814521</v>
      </c>
      <c r="BL27" s="211">
        <f t="shared" si="21"/>
        <v>419.61929933201304</v>
      </c>
      <c r="BM27" s="211">
        <f t="shared" si="21"/>
        <v>429.39959520588087</v>
      </c>
      <c r="BN27" s="211">
        <f t="shared" si="22"/>
        <v>439.17989107974864</v>
      </c>
      <c r="BO27" s="211">
        <f t="shared" si="22"/>
        <v>448.96018695361647</v>
      </c>
      <c r="BP27" s="211">
        <f t="shared" si="22"/>
        <v>458.7404828274843</v>
      </c>
      <c r="BQ27" s="211">
        <f t="shared" si="22"/>
        <v>485.6957811403222</v>
      </c>
      <c r="BR27" s="211">
        <f t="shared" si="22"/>
        <v>529.82608189213011</v>
      </c>
      <c r="BS27" s="211">
        <f t="shared" si="22"/>
        <v>573.95638264393813</v>
      </c>
      <c r="BT27" s="211">
        <f t="shared" si="22"/>
        <v>618.08668339574604</v>
      </c>
      <c r="BU27" s="211">
        <f t="shared" si="22"/>
        <v>662.21698414755394</v>
      </c>
      <c r="BV27" s="211">
        <f t="shared" si="22"/>
        <v>706.34728489936197</v>
      </c>
      <c r="BW27" s="211">
        <f t="shared" si="22"/>
        <v>750.47758565116987</v>
      </c>
      <c r="BX27" s="211">
        <f t="shared" si="23"/>
        <v>794.60788640297778</v>
      </c>
      <c r="BY27" s="211">
        <f t="shared" si="23"/>
        <v>838.73818715478569</v>
      </c>
      <c r="BZ27" s="211">
        <f t="shared" si="23"/>
        <v>882.8684879065936</v>
      </c>
      <c r="CA27" s="211">
        <f t="shared" si="23"/>
        <v>926.99878865840151</v>
      </c>
      <c r="CB27" s="211">
        <f t="shared" si="23"/>
        <v>971.12908941020953</v>
      </c>
      <c r="CC27" s="211">
        <f t="shared" si="23"/>
        <v>1015.2593901620174</v>
      </c>
      <c r="CD27" s="211">
        <f t="shared" si="23"/>
        <v>1059.3896909138252</v>
      </c>
      <c r="CE27" s="211">
        <f t="shared" si="23"/>
        <v>1103.5199916656334</v>
      </c>
      <c r="CF27" s="211">
        <f t="shared" si="23"/>
        <v>1147.6502924174413</v>
      </c>
      <c r="CG27" s="211">
        <f t="shared" si="23"/>
        <v>1191.7805931692492</v>
      </c>
      <c r="CH27" s="211">
        <f t="shared" si="24"/>
        <v>1235.9108939210573</v>
      </c>
      <c r="CI27" s="211">
        <f t="shared" si="24"/>
        <v>1280.041194672865</v>
      </c>
      <c r="CJ27" s="211">
        <f t="shared" si="24"/>
        <v>1324.1714954246731</v>
      </c>
      <c r="CK27" s="211">
        <f t="shared" si="24"/>
        <v>1358.4553805569885</v>
      </c>
      <c r="CL27" s="211">
        <f t="shared" si="24"/>
        <v>1382.8928500698119</v>
      </c>
      <c r="CM27" s="211">
        <f t="shared" si="24"/>
        <v>1407.3303195826352</v>
      </c>
      <c r="CN27" s="211">
        <f t="shared" si="24"/>
        <v>1431.7677890954585</v>
      </c>
      <c r="CO27" s="211">
        <f t="shared" si="24"/>
        <v>1456.2052586082818</v>
      </c>
      <c r="CP27" s="211">
        <f t="shared" si="24"/>
        <v>1480.6427281211052</v>
      </c>
      <c r="CQ27" s="211">
        <f t="shared" si="24"/>
        <v>1505.0801976339285</v>
      </c>
      <c r="CR27" s="211">
        <f t="shared" si="25"/>
        <v>1529.5176671467518</v>
      </c>
      <c r="CS27" s="211">
        <f t="shared" si="25"/>
        <v>1553.9551366595751</v>
      </c>
      <c r="CT27" s="211">
        <f t="shared" si="25"/>
        <v>1578.3926061723982</v>
      </c>
      <c r="CU27" s="211">
        <f t="shared" si="25"/>
        <v>1602.8300756852216</v>
      </c>
      <c r="CV27" s="211">
        <f t="shared" si="25"/>
        <v>1627.2675451980449</v>
      </c>
      <c r="CW27" s="211">
        <f t="shared" si="25"/>
        <v>1651.7050147108682</v>
      </c>
      <c r="CX27" s="211">
        <f t="shared" si="25"/>
        <v>1651.7050147108682</v>
      </c>
      <c r="CY27" s="211">
        <f t="shared" si="25"/>
        <v>1651.7050147108682</v>
      </c>
      <c r="CZ27" s="211">
        <f t="shared" si="25"/>
        <v>1651.7050147108682</v>
      </c>
      <c r="DA27" s="211">
        <f t="shared" si="25"/>
        <v>1651.7050147108682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1451.0388351295303</v>
      </c>
      <c r="C29" s="204">
        <f>Income!C76</f>
        <v>11003.711166398934</v>
      </c>
      <c r="D29" s="204">
        <f>Income!D76</f>
        <v>32116.326217533588</v>
      </c>
      <c r="E29" s="204">
        <f>Income!E76</f>
        <v>36961.183661493866</v>
      </c>
      <c r="F29" s="211">
        <f t="shared" si="16"/>
        <v>1451.0388351295303</v>
      </c>
      <c r="G29" s="211">
        <f t="shared" si="16"/>
        <v>1451.0388351295303</v>
      </c>
      <c r="H29" s="211">
        <f t="shared" si="16"/>
        <v>1451.0388351295303</v>
      </c>
      <c r="I29" s="211">
        <f t="shared" si="16"/>
        <v>1451.0388351295303</v>
      </c>
      <c r="J29" s="211">
        <f t="shared" si="16"/>
        <v>1451.0388351295303</v>
      </c>
      <c r="K29" s="211">
        <f t="shared" si="16"/>
        <v>1451.0388351295303</v>
      </c>
      <c r="L29" s="211">
        <f t="shared" si="16"/>
        <v>1451.0388351295303</v>
      </c>
      <c r="M29" s="211">
        <f t="shared" si="16"/>
        <v>1451.0388351295303</v>
      </c>
      <c r="N29" s="211">
        <f t="shared" si="16"/>
        <v>1451.0388351295303</v>
      </c>
      <c r="O29" s="211">
        <f t="shared" si="16"/>
        <v>1451.0388351295303</v>
      </c>
      <c r="P29" s="211">
        <f t="shared" si="17"/>
        <v>1451.0388351295303</v>
      </c>
      <c r="Q29" s="211">
        <f t="shared" si="17"/>
        <v>1451.0388351295303</v>
      </c>
      <c r="R29" s="211">
        <f t="shared" si="17"/>
        <v>1451.0388351295303</v>
      </c>
      <c r="S29" s="211">
        <f t="shared" si="17"/>
        <v>1451.0388351295303</v>
      </c>
      <c r="T29" s="211">
        <f t="shared" si="17"/>
        <v>1451.0388351295303</v>
      </c>
      <c r="U29" s="211">
        <f t="shared" si="17"/>
        <v>1451.0388351295303</v>
      </c>
      <c r="V29" s="211">
        <f t="shared" si="17"/>
        <v>1451.0388351295303</v>
      </c>
      <c r="W29" s="211">
        <f t="shared" si="17"/>
        <v>1451.0388351295303</v>
      </c>
      <c r="X29" s="211">
        <f t="shared" si="17"/>
        <v>1451.0388351295303</v>
      </c>
      <c r="Y29" s="211">
        <f t="shared" si="17"/>
        <v>1451.0388351295303</v>
      </c>
      <c r="Z29" s="211">
        <f t="shared" si="18"/>
        <v>1451.0388351295303</v>
      </c>
      <c r="AA29" s="211">
        <f t="shared" si="18"/>
        <v>1451.0388351295303</v>
      </c>
      <c r="AB29" s="211">
        <f t="shared" si="18"/>
        <v>1451.0388351295303</v>
      </c>
      <c r="AC29" s="211">
        <f t="shared" si="18"/>
        <v>1451.0388351295303</v>
      </c>
      <c r="AD29" s="211">
        <f t="shared" si="18"/>
        <v>1451.0388351295303</v>
      </c>
      <c r="AE29" s="211">
        <f t="shared" si="18"/>
        <v>1451.0388351295303</v>
      </c>
      <c r="AF29" s="211">
        <f t="shared" si="18"/>
        <v>1705.7767639633812</v>
      </c>
      <c r="AG29" s="211">
        <f t="shared" si="18"/>
        <v>1960.5146927972319</v>
      </c>
      <c r="AH29" s="211">
        <f t="shared" si="18"/>
        <v>2215.2526216310825</v>
      </c>
      <c r="AI29" s="211">
        <f t="shared" si="18"/>
        <v>2469.9905504649332</v>
      </c>
      <c r="AJ29" s="211">
        <f t="shared" si="19"/>
        <v>2724.7284792987844</v>
      </c>
      <c r="AK29" s="211">
        <f t="shared" si="19"/>
        <v>2979.466408132635</v>
      </c>
      <c r="AL29" s="211">
        <f t="shared" si="19"/>
        <v>3234.2043369664857</v>
      </c>
      <c r="AM29" s="211">
        <f t="shared" si="19"/>
        <v>3488.9422658003368</v>
      </c>
      <c r="AN29" s="211">
        <f t="shared" si="19"/>
        <v>3743.6801946341875</v>
      </c>
      <c r="AO29" s="211">
        <f t="shared" si="19"/>
        <v>3998.4181234680382</v>
      </c>
      <c r="AP29" s="211">
        <f t="shared" si="19"/>
        <v>4253.1560523018888</v>
      </c>
      <c r="AQ29" s="211">
        <f t="shared" si="19"/>
        <v>4507.8939811357395</v>
      </c>
      <c r="AR29" s="211">
        <f t="shared" si="19"/>
        <v>4762.6319099695911</v>
      </c>
      <c r="AS29" s="211">
        <f t="shared" si="19"/>
        <v>5017.3698388034409</v>
      </c>
      <c r="AT29" s="211">
        <f t="shared" si="20"/>
        <v>5272.1077676372925</v>
      </c>
      <c r="AU29" s="211">
        <f t="shared" si="20"/>
        <v>5526.8456964711431</v>
      </c>
      <c r="AV29" s="211">
        <f t="shared" si="20"/>
        <v>5781.5836253049938</v>
      </c>
      <c r="AW29" s="211">
        <f t="shared" si="20"/>
        <v>6036.3215541388454</v>
      </c>
      <c r="AX29" s="211">
        <f t="shared" si="20"/>
        <v>6291.0594829726952</v>
      </c>
      <c r="AY29" s="211">
        <f t="shared" si="20"/>
        <v>6545.7974118065467</v>
      </c>
      <c r="AZ29" s="211">
        <f t="shared" si="20"/>
        <v>6800.5353406403974</v>
      </c>
      <c r="BA29" s="211">
        <f t="shared" si="20"/>
        <v>7055.2732694742481</v>
      </c>
      <c r="BB29" s="211">
        <f t="shared" si="20"/>
        <v>7310.0111983080988</v>
      </c>
      <c r="BC29" s="211">
        <f t="shared" si="20"/>
        <v>7564.7491271419494</v>
      </c>
      <c r="BD29" s="211">
        <f t="shared" si="21"/>
        <v>7819.4870559758001</v>
      </c>
      <c r="BE29" s="211">
        <f t="shared" si="21"/>
        <v>8074.2249848096517</v>
      </c>
      <c r="BF29" s="211">
        <f t="shared" si="21"/>
        <v>8328.9629136435015</v>
      </c>
      <c r="BG29" s="211">
        <f t="shared" si="21"/>
        <v>8583.7008424773521</v>
      </c>
      <c r="BH29" s="211">
        <f t="shared" si="21"/>
        <v>8838.4387713112028</v>
      </c>
      <c r="BI29" s="211">
        <f t="shared" si="21"/>
        <v>9093.1767001450553</v>
      </c>
      <c r="BJ29" s="211">
        <f t="shared" si="21"/>
        <v>9347.9146289789041</v>
      </c>
      <c r="BK29" s="211">
        <f t="shared" si="21"/>
        <v>9602.6525578127548</v>
      </c>
      <c r="BL29" s="211">
        <f t="shared" si="21"/>
        <v>9857.3904866466055</v>
      </c>
      <c r="BM29" s="211">
        <f t="shared" si="21"/>
        <v>10112.128415480456</v>
      </c>
      <c r="BN29" s="211">
        <f t="shared" si="22"/>
        <v>10366.866344314307</v>
      </c>
      <c r="BO29" s="211">
        <f t="shared" si="22"/>
        <v>10621.604273148159</v>
      </c>
      <c r="BP29" s="211">
        <f t="shared" si="22"/>
        <v>10876.342201982008</v>
      </c>
      <c r="BQ29" s="211">
        <f t="shared" si="22"/>
        <v>11531.5265426773</v>
      </c>
      <c r="BR29" s="211">
        <f t="shared" si="22"/>
        <v>12587.157295234034</v>
      </c>
      <c r="BS29" s="211">
        <f t="shared" si="22"/>
        <v>13642.788047790766</v>
      </c>
      <c r="BT29" s="211">
        <f t="shared" si="22"/>
        <v>14698.418800347499</v>
      </c>
      <c r="BU29" s="211">
        <f t="shared" si="22"/>
        <v>15754.049552904231</v>
      </c>
      <c r="BV29" s="211">
        <f t="shared" si="22"/>
        <v>16809.680305460963</v>
      </c>
      <c r="BW29" s="211">
        <f t="shared" si="22"/>
        <v>17865.311058017698</v>
      </c>
      <c r="BX29" s="211">
        <f t="shared" si="23"/>
        <v>18920.94181057443</v>
      </c>
      <c r="BY29" s="211">
        <f t="shared" si="23"/>
        <v>19976.572563131162</v>
      </c>
      <c r="BZ29" s="211">
        <f t="shared" si="23"/>
        <v>21032.203315687893</v>
      </c>
      <c r="CA29" s="211">
        <f t="shared" si="23"/>
        <v>22087.834068244629</v>
      </c>
      <c r="CB29" s="211">
        <f t="shared" si="23"/>
        <v>23143.46482080136</v>
      </c>
      <c r="CC29" s="211">
        <f t="shared" si="23"/>
        <v>24199.095573358092</v>
      </c>
      <c r="CD29" s="211">
        <f t="shared" si="23"/>
        <v>25254.726325914824</v>
      </c>
      <c r="CE29" s="211">
        <f t="shared" si="23"/>
        <v>26310.357078471559</v>
      </c>
      <c r="CF29" s="211">
        <f t="shared" si="23"/>
        <v>27365.987831028291</v>
      </c>
      <c r="CG29" s="211">
        <f t="shared" si="23"/>
        <v>28421.618583585023</v>
      </c>
      <c r="CH29" s="211">
        <f t="shared" si="24"/>
        <v>29477.249336141755</v>
      </c>
      <c r="CI29" s="211">
        <f t="shared" si="24"/>
        <v>30532.88008869849</v>
      </c>
      <c r="CJ29" s="211">
        <f t="shared" si="24"/>
        <v>31588.510841255222</v>
      </c>
      <c r="CK29" s="211">
        <f t="shared" si="24"/>
        <v>32310.120515291997</v>
      </c>
      <c r="CL29" s="211">
        <f t="shared" si="24"/>
        <v>32697.709110808821</v>
      </c>
      <c r="CM29" s="211">
        <f t="shared" si="24"/>
        <v>33085.29770632564</v>
      </c>
      <c r="CN29" s="211">
        <f t="shared" si="24"/>
        <v>33472.886301842467</v>
      </c>
      <c r="CO29" s="211">
        <f t="shared" si="24"/>
        <v>33860.474897359287</v>
      </c>
      <c r="CP29" s="211">
        <f t="shared" si="24"/>
        <v>34248.063492876106</v>
      </c>
      <c r="CQ29" s="211">
        <f t="shared" si="24"/>
        <v>34635.652088392933</v>
      </c>
      <c r="CR29" s="211">
        <f t="shared" si="25"/>
        <v>35023.240683909753</v>
      </c>
      <c r="CS29" s="211">
        <f t="shared" si="25"/>
        <v>35410.82927942658</v>
      </c>
      <c r="CT29" s="211">
        <f t="shared" si="25"/>
        <v>35798.4178749434</v>
      </c>
      <c r="CU29" s="211">
        <f t="shared" si="25"/>
        <v>36186.006470460219</v>
      </c>
      <c r="CV29" s="211">
        <f t="shared" si="25"/>
        <v>36573.595065977046</v>
      </c>
      <c r="CW29" s="211">
        <f t="shared" si="25"/>
        <v>36961.183661493866</v>
      </c>
      <c r="CX29" s="211">
        <f t="shared" si="25"/>
        <v>36961.183661493866</v>
      </c>
      <c r="CY29" s="211">
        <f t="shared" si="25"/>
        <v>36961.183661493866</v>
      </c>
      <c r="CZ29" s="211">
        <f t="shared" si="25"/>
        <v>36961.183661493866</v>
      </c>
      <c r="DA29" s="211">
        <f t="shared" si="25"/>
        <v>36961.183661493866</v>
      </c>
    </row>
    <row r="30" spans="1:105">
      <c r="A30" s="202" t="str">
        <f>Income!A77</f>
        <v>Wild foods consumed and sold</v>
      </c>
      <c r="B30" s="204">
        <f>Income!B77</f>
        <v>0</v>
      </c>
      <c r="C30" s="204">
        <f>Income!C77</f>
        <v>0</v>
      </c>
      <c r="D30" s="204">
        <f>Income!D77</f>
        <v>0</v>
      </c>
      <c r="E30" s="204">
        <f>Income!E77</f>
        <v>0</v>
      </c>
      <c r="F30" s="211">
        <f t="shared" si="16"/>
        <v>0</v>
      </c>
      <c r="G30" s="211">
        <f t="shared" si="16"/>
        <v>0</v>
      </c>
      <c r="H30" s="211">
        <f t="shared" si="16"/>
        <v>0</v>
      </c>
      <c r="I30" s="211">
        <f t="shared" si="16"/>
        <v>0</v>
      </c>
      <c r="J30" s="211">
        <f t="shared" si="16"/>
        <v>0</v>
      </c>
      <c r="K30" s="211">
        <f t="shared" si="16"/>
        <v>0</v>
      </c>
      <c r="L30" s="211">
        <f t="shared" si="16"/>
        <v>0</v>
      </c>
      <c r="M30" s="211">
        <f t="shared" si="16"/>
        <v>0</v>
      </c>
      <c r="N30" s="211">
        <f t="shared" si="16"/>
        <v>0</v>
      </c>
      <c r="O30" s="211">
        <f t="shared" si="16"/>
        <v>0</v>
      </c>
      <c r="P30" s="211">
        <f t="shared" si="17"/>
        <v>0</v>
      </c>
      <c r="Q30" s="211">
        <f t="shared" si="17"/>
        <v>0</v>
      </c>
      <c r="R30" s="211">
        <f t="shared" si="17"/>
        <v>0</v>
      </c>
      <c r="S30" s="211">
        <f t="shared" si="17"/>
        <v>0</v>
      </c>
      <c r="T30" s="211">
        <f t="shared" si="17"/>
        <v>0</v>
      </c>
      <c r="U30" s="211">
        <f t="shared" si="17"/>
        <v>0</v>
      </c>
      <c r="V30" s="211">
        <f t="shared" si="17"/>
        <v>0</v>
      </c>
      <c r="W30" s="211">
        <f t="shared" si="17"/>
        <v>0</v>
      </c>
      <c r="X30" s="211">
        <f t="shared" si="17"/>
        <v>0</v>
      </c>
      <c r="Y30" s="211">
        <f t="shared" si="17"/>
        <v>0</v>
      </c>
      <c r="Z30" s="211">
        <f t="shared" si="18"/>
        <v>0</v>
      </c>
      <c r="AA30" s="211">
        <f t="shared" si="18"/>
        <v>0</v>
      </c>
      <c r="AB30" s="211">
        <f t="shared" si="18"/>
        <v>0</v>
      </c>
      <c r="AC30" s="211">
        <f t="shared" si="18"/>
        <v>0</v>
      </c>
      <c r="AD30" s="211">
        <f t="shared" si="18"/>
        <v>0</v>
      </c>
      <c r="AE30" s="211">
        <f t="shared" si="18"/>
        <v>0</v>
      </c>
      <c r="AF30" s="211">
        <f t="shared" si="18"/>
        <v>0</v>
      </c>
      <c r="AG30" s="211">
        <f t="shared" si="18"/>
        <v>0</v>
      </c>
      <c r="AH30" s="211">
        <f t="shared" si="18"/>
        <v>0</v>
      </c>
      <c r="AI30" s="211">
        <f t="shared" si="18"/>
        <v>0</v>
      </c>
      <c r="AJ30" s="211">
        <f t="shared" si="19"/>
        <v>0</v>
      </c>
      <c r="AK30" s="211">
        <f t="shared" si="19"/>
        <v>0</v>
      </c>
      <c r="AL30" s="211">
        <f t="shared" si="19"/>
        <v>0</v>
      </c>
      <c r="AM30" s="211">
        <f t="shared" si="19"/>
        <v>0</v>
      </c>
      <c r="AN30" s="211">
        <f t="shared" si="19"/>
        <v>0</v>
      </c>
      <c r="AO30" s="211">
        <f t="shared" si="19"/>
        <v>0</v>
      </c>
      <c r="AP30" s="211">
        <f t="shared" si="19"/>
        <v>0</v>
      </c>
      <c r="AQ30" s="211">
        <f t="shared" si="19"/>
        <v>0</v>
      </c>
      <c r="AR30" s="211">
        <f t="shared" si="19"/>
        <v>0</v>
      </c>
      <c r="AS30" s="211">
        <f t="shared" si="19"/>
        <v>0</v>
      </c>
      <c r="AT30" s="211">
        <f t="shared" si="20"/>
        <v>0</v>
      </c>
      <c r="AU30" s="211">
        <f t="shared" si="20"/>
        <v>0</v>
      </c>
      <c r="AV30" s="211">
        <f t="shared" si="20"/>
        <v>0</v>
      </c>
      <c r="AW30" s="211">
        <f t="shared" si="20"/>
        <v>0</v>
      </c>
      <c r="AX30" s="211">
        <f t="shared" si="20"/>
        <v>0</v>
      </c>
      <c r="AY30" s="211">
        <f t="shared" si="20"/>
        <v>0</v>
      </c>
      <c r="AZ30" s="211">
        <f t="shared" si="20"/>
        <v>0</v>
      </c>
      <c r="BA30" s="211">
        <f t="shared" si="20"/>
        <v>0</v>
      </c>
      <c r="BB30" s="211">
        <f t="shared" si="20"/>
        <v>0</v>
      </c>
      <c r="BC30" s="211">
        <f t="shared" si="20"/>
        <v>0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8383.7799363039539</v>
      </c>
      <c r="C31" s="204">
        <f>Income!C78</f>
        <v>5597.7853728552527</v>
      </c>
      <c r="D31" s="204">
        <f>Income!D78</f>
        <v>0</v>
      </c>
      <c r="E31" s="204">
        <f>Income!E78</f>
        <v>0</v>
      </c>
      <c r="F31" s="211">
        <f t="shared" si="16"/>
        <v>8383.7799363039539</v>
      </c>
      <c r="G31" s="211">
        <f t="shared" si="16"/>
        <v>8383.7799363039539</v>
      </c>
      <c r="H31" s="211">
        <f t="shared" si="16"/>
        <v>8383.7799363039539</v>
      </c>
      <c r="I31" s="211">
        <f t="shared" si="16"/>
        <v>8383.7799363039539</v>
      </c>
      <c r="J31" s="211">
        <f t="shared" si="16"/>
        <v>8383.7799363039539</v>
      </c>
      <c r="K31" s="211">
        <f t="shared" si="16"/>
        <v>8383.7799363039539</v>
      </c>
      <c r="L31" s="211">
        <f t="shared" si="16"/>
        <v>8383.7799363039539</v>
      </c>
      <c r="M31" s="211">
        <f t="shared" si="16"/>
        <v>8383.7799363039539</v>
      </c>
      <c r="N31" s="211">
        <f t="shared" si="16"/>
        <v>8383.7799363039539</v>
      </c>
      <c r="O31" s="211">
        <f t="shared" si="16"/>
        <v>8383.7799363039539</v>
      </c>
      <c r="P31" s="211">
        <f t="shared" si="17"/>
        <v>8383.7799363039539</v>
      </c>
      <c r="Q31" s="211">
        <f t="shared" si="17"/>
        <v>8383.7799363039539</v>
      </c>
      <c r="R31" s="211">
        <f t="shared" si="17"/>
        <v>8383.7799363039539</v>
      </c>
      <c r="S31" s="211">
        <f t="shared" si="17"/>
        <v>8383.7799363039539</v>
      </c>
      <c r="T31" s="211">
        <f t="shared" si="17"/>
        <v>8383.7799363039539</v>
      </c>
      <c r="U31" s="211">
        <f t="shared" si="17"/>
        <v>8383.7799363039539</v>
      </c>
      <c r="V31" s="211">
        <f t="shared" si="17"/>
        <v>8383.7799363039539</v>
      </c>
      <c r="W31" s="211">
        <f t="shared" si="17"/>
        <v>8383.7799363039539</v>
      </c>
      <c r="X31" s="211">
        <f t="shared" si="17"/>
        <v>8383.7799363039539</v>
      </c>
      <c r="Y31" s="211">
        <f t="shared" si="17"/>
        <v>8383.7799363039539</v>
      </c>
      <c r="Z31" s="211">
        <f t="shared" si="18"/>
        <v>8383.7799363039539</v>
      </c>
      <c r="AA31" s="211">
        <f t="shared" si="18"/>
        <v>8383.7799363039539</v>
      </c>
      <c r="AB31" s="211">
        <f t="shared" si="18"/>
        <v>8383.7799363039539</v>
      </c>
      <c r="AC31" s="211">
        <f t="shared" si="18"/>
        <v>8383.7799363039539</v>
      </c>
      <c r="AD31" s="211">
        <f t="shared" si="18"/>
        <v>8383.7799363039539</v>
      </c>
      <c r="AE31" s="211">
        <f t="shared" si="18"/>
        <v>8383.7799363039539</v>
      </c>
      <c r="AF31" s="211">
        <f t="shared" si="18"/>
        <v>8309.4867479453223</v>
      </c>
      <c r="AG31" s="211">
        <f t="shared" si="18"/>
        <v>8235.1935595866908</v>
      </c>
      <c r="AH31" s="211">
        <f t="shared" si="18"/>
        <v>8160.9003712280582</v>
      </c>
      <c r="AI31" s="211">
        <f t="shared" si="18"/>
        <v>8086.6071828694257</v>
      </c>
      <c r="AJ31" s="211">
        <f t="shared" si="19"/>
        <v>8012.3139945107941</v>
      </c>
      <c r="AK31" s="211">
        <f t="shared" si="19"/>
        <v>7938.0208061521616</v>
      </c>
      <c r="AL31" s="211">
        <f t="shared" si="19"/>
        <v>7863.72761779353</v>
      </c>
      <c r="AM31" s="211">
        <f t="shared" si="19"/>
        <v>7789.4344294348975</v>
      </c>
      <c r="AN31" s="211">
        <f t="shared" si="19"/>
        <v>7715.1412410762659</v>
      </c>
      <c r="AO31" s="211">
        <f t="shared" si="19"/>
        <v>7640.8480527176334</v>
      </c>
      <c r="AP31" s="211">
        <f t="shared" si="19"/>
        <v>7566.5548643590018</v>
      </c>
      <c r="AQ31" s="211">
        <f t="shared" si="19"/>
        <v>7492.2616760003693</v>
      </c>
      <c r="AR31" s="211">
        <f t="shared" si="19"/>
        <v>7417.9684876417377</v>
      </c>
      <c r="AS31" s="211">
        <f t="shared" si="19"/>
        <v>7343.6752992831052</v>
      </c>
      <c r="AT31" s="211">
        <f t="shared" si="20"/>
        <v>7269.3821109244736</v>
      </c>
      <c r="AU31" s="211">
        <f t="shared" si="20"/>
        <v>7195.0889225658411</v>
      </c>
      <c r="AV31" s="211">
        <f t="shared" si="20"/>
        <v>7120.7957342072095</v>
      </c>
      <c r="AW31" s="211">
        <f t="shared" si="20"/>
        <v>7046.502545848577</v>
      </c>
      <c r="AX31" s="211">
        <f t="shared" si="20"/>
        <v>6972.2093574899454</v>
      </c>
      <c r="AY31" s="211">
        <f t="shared" si="20"/>
        <v>6897.9161691313129</v>
      </c>
      <c r="AZ31" s="211">
        <f t="shared" si="20"/>
        <v>6823.6229807726813</v>
      </c>
      <c r="BA31" s="211">
        <f t="shared" si="20"/>
        <v>6749.3297924140497</v>
      </c>
      <c r="BB31" s="211">
        <f t="shared" si="20"/>
        <v>6675.0366040554172</v>
      </c>
      <c r="BC31" s="211">
        <f t="shared" si="20"/>
        <v>6600.7434156967847</v>
      </c>
      <c r="BD31" s="211">
        <f t="shared" si="21"/>
        <v>6526.4502273381531</v>
      </c>
      <c r="BE31" s="211">
        <f t="shared" si="21"/>
        <v>6452.1570389795215</v>
      </c>
      <c r="BF31" s="211">
        <f t="shared" si="21"/>
        <v>6377.863850620889</v>
      </c>
      <c r="BG31" s="211">
        <f t="shared" si="21"/>
        <v>6303.5706622622565</v>
      </c>
      <c r="BH31" s="211">
        <f t="shared" si="21"/>
        <v>6229.2774739036249</v>
      </c>
      <c r="BI31" s="211">
        <f t="shared" si="21"/>
        <v>6154.9842855449933</v>
      </c>
      <c r="BJ31" s="211">
        <f t="shared" si="21"/>
        <v>6080.6910971863617</v>
      </c>
      <c r="BK31" s="211">
        <f t="shared" si="21"/>
        <v>6006.3979088277283</v>
      </c>
      <c r="BL31" s="211">
        <f t="shared" si="21"/>
        <v>5932.1047204690967</v>
      </c>
      <c r="BM31" s="211">
        <f t="shared" si="21"/>
        <v>5857.8115321104651</v>
      </c>
      <c r="BN31" s="211">
        <f t="shared" si="22"/>
        <v>5783.5183437518335</v>
      </c>
      <c r="BO31" s="211">
        <f t="shared" si="22"/>
        <v>5709.2251553932001</v>
      </c>
      <c r="BP31" s="211">
        <f t="shared" si="22"/>
        <v>5634.9319670345685</v>
      </c>
      <c r="BQ31" s="211">
        <f t="shared" si="22"/>
        <v>5457.8407385338714</v>
      </c>
      <c r="BR31" s="211">
        <f t="shared" si="22"/>
        <v>5177.9514698911089</v>
      </c>
      <c r="BS31" s="211">
        <f t="shared" si="22"/>
        <v>4898.0622012483464</v>
      </c>
      <c r="BT31" s="211">
        <f t="shared" si="22"/>
        <v>4618.1729326055838</v>
      </c>
      <c r="BU31" s="211">
        <f t="shared" si="22"/>
        <v>4338.2836639628204</v>
      </c>
      <c r="BV31" s="211">
        <f t="shared" si="22"/>
        <v>4058.3943953200583</v>
      </c>
      <c r="BW31" s="211">
        <f t="shared" si="22"/>
        <v>3778.5051266772957</v>
      </c>
      <c r="BX31" s="211">
        <f t="shared" si="23"/>
        <v>3498.6158580345332</v>
      </c>
      <c r="BY31" s="211">
        <f t="shared" si="23"/>
        <v>3218.7265893917702</v>
      </c>
      <c r="BZ31" s="211">
        <f t="shared" si="23"/>
        <v>2938.8373207490076</v>
      </c>
      <c r="CA31" s="211">
        <f t="shared" si="23"/>
        <v>2658.9480521062451</v>
      </c>
      <c r="CB31" s="211">
        <f t="shared" si="23"/>
        <v>2379.0587834634825</v>
      </c>
      <c r="CC31" s="211">
        <f t="shared" si="23"/>
        <v>2099.16951482072</v>
      </c>
      <c r="CD31" s="211">
        <f t="shared" si="23"/>
        <v>1819.280246177957</v>
      </c>
      <c r="CE31" s="211">
        <f t="shared" si="23"/>
        <v>1539.390977535194</v>
      </c>
      <c r="CF31" s="211">
        <f t="shared" si="23"/>
        <v>1259.5017088924324</v>
      </c>
      <c r="CG31" s="211">
        <f t="shared" si="23"/>
        <v>979.61244024966891</v>
      </c>
      <c r="CH31" s="211">
        <f t="shared" si="24"/>
        <v>699.72317160690727</v>
      </c>
      <c r="CI31" s="211">
        <f t="shared" si="24"/>
        <v>419.83390296414382</v>
      </c>
      <c r="CJ31" s="211">
        <f t="shared" si="24"/>
        <v>139.94463432138127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24764.396119543973</v>
      </c>
      <c r="E32" s="204">
        <f>Income!E79</f>
        <v>85321.083505616378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619.10990298859929</v>
      </c>
      <c r="BR32" s="211">
        <f t="shared" si="22"/>
        <v>1857.3297089657979</v>
      </c>
      <c r="BS32" s="211">
        <f t="shared" si="22"/>
        <v>3095.5495149429967</v>
      </c>
      <c r="BT32" s="211">
        <f t="shared" si="22"/>
        <v>4333.7693209201952</v>
      </c>
      <c r="BU32" s="211">
        <f t="shared" si="22"/>
        <v>5571.9891268973934</v>
      </c>
      <c r="BV32" s="211">
        <f t="shared" si="22"/>
        <v>6810.2089328745933</v>
      </c>
      <c r="BW32" s="211">
        <f t="shared" si="22"/>
        <v>8048.4287388517914</v>
      </c>
      <c r="BX32" s="211">
        <f t="shared" si="23"/>
        <v>9286.6485448289895</v>
      </c>
      <c r="BY32" s="211">
        <f t="shared" si="23"/>
        <v>10524.868350806189</v>
      </c>
      <c r="BZ32" s="211">
        <f t="shared" si="23"/>
        <v>11763.088156783388</v>
      </c>
      <c r="CA32" s="211">
        <f t="shared" si="23"/>
        <v>13001.307962760586</v>
      </c>
      <c r="CB32" s="211">
        <f t="shared" si="23"/>
        <v>14239.527768737786</v>
      </c>
      <c r="CC32" s="211">
        <f t="shared" si="23"/>
        <v>15477.747574714984</v>
      </c>
      <c r="CD32" s="211">
        <f t="shared" si="23"/>
        <v>16715.967380692182</v>
      </c>
      <c r="CE32" s="211">
        <f t="shared" si="23"/>
        <v>17954.18718666938</v>
      </c>
      <c r="CF32" s="211">
        <f t="shared" si="23"/>
        <v>19192.406992646582</v>
      </c>
      <c r="CG32" s="211">
        <f t="shared" si="23"/>
        <v>20430.626798623776</v>
      </c>
      <c r="CH32" s="211">
        <f t="shared" si="24"/>
        <v>21668.846604600978</v>
      </c>
      <c r="CI32" s="211">
        <f t="shared" si="24"/>
        <v>22907.066410578176</v>
      </c>
      <c r="CJ32" s="211">
        <f t="shared" si="24"/>
        <v>24145.286216555374</v>
      </c>
      <c r="CK32" s="211">
        <f t="shared" si="24"/>
        <v>27186.663614986868</v>
      </c>
      <c r="CL32" s="211">
        <f t="shared" si="24"/>
        <v>32031.198605872662</v>
      </c>
      <c r="CM32" s="211">
        <f t="shared" si="24"/>
        <v>36875.733596758451</v>
      </c>
      <c r="CN32" s="211">
        <f t="shared" si="24"/>
        <v>41720.268587644241</v>
      </c>
      <c r="CO32" s="211">
        <f t="shared" si="24"/>
        <v>46564.803578530031</v>
      </c>
      <c r="CP32" s="211">
        <f t="shared" si="24"/>
        <v>51409.338569415828</v>
      </c>
      <c r="CQ32" s="211">
        <f t="shared" si="24"/>
        <v>56253.873560301625</v>
      </c>
      <c r="CR32" s="211">
        <f t="shared" si="25"/>
        <v>61098.408551187415</v>
      </c>
      <c r="CS32" s="211">
        <f t="shared" si="25"/>
        <v>65942.943542073204</v>
      </c>
      <c r="CT32" s="211">
        <f t="shared" si="25"/>
        <v>70787.478532958994</v>
      </c>
      <c r="CU32" s="211">
        <f t="shared" si="25"/>
        <v>75632.013523844784</v>
      </c>
      <c r="CV32" s="211">
        <f t="shared" si="25"/>
        <v>80476.548514730588</v>
      </c>
      <c r="CW32" s="211">
        <f t="shared" si="25"/>
        <v>85321.083505616378</v>
      </c>
      <c r="CX32" s="211">
        <f t="shared" si="25"/>
        <v>85321.083505616378</v>
      </c>
      <c r="CY32" s="211">
        <f t="shared" si="25"/>
        <v>85321.083505616378</v>
      </c>
      <c r="CZ32" s="211">
        <f t="shared" si="25"/>
        <v>85321.083505616378</v>
      </c>
      <c r="DA32" s="211">
        <f t="shared" si="25"/>
        <v>85321.083505616378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0</v>
      </c>
      <c r="D34" s="204">
        <f>Income!D82</f>
        <v>0</v>
      </c>
      <c r="E34" s="204">
        <f>Income!E82</f>
        <v>70762.327193150093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0</v>
      </c>
      <c r="AF34" s="211">
        <f t="shared" si="18"/>
        <v>0</v>
      </c>
      <c r="AG34" s="211">
        <f t="shared" si="18"/>
        <v>0</v>
      </c>
      <c r="AH34" s="211">
        <f t="shared" si="18"/>
        <v>0</v>
      </c>
      <c r="AI34" s="211">
        <f t="shared" si="18"/>
        <v>0</v>
      </c>
      <c r="AJ34" s="211">
        <f t="shared" si="19"/>
        <v>0</v>
      </c>
      <c r="AK34" s="211">
        <f t="shared" si="19"/>
        <v>0</v>
      </c>
      <c r="AL34" s="211">
        <f t="shared" si="19"/>
        <v>0</v>
      </c>
      <c r="AM34" s="211">
        <f t="shared" si="19"/>
        <v>0</v>
      </c>
      <c r="AN34" s="211">
        <f t="shared" si="19"/>
        <v>0</v>
      </c>
      <c r="AO34" s="211">
        <f t="shared" si="19"/>
        <v>0</v>
      </c>
      <c r="AP34" s="211">
        <f t="shared" si="19"/>
        <v>0</v>
      </c>
      <c r="AQ34" s="211">
        <f t="shared" si="19"/>
        <v>0</v>
      </c>
      <c r="AR34" s="211">
        <f t="shared" si="19"/>
        <v>0</v>
      </c>
      <c r="AS34" s="211">
        <f t="shared" si="19"/>
        <v>0</v>
      </c>
      <c r="AT34" s="211">
        <f t="shared" si="20"/>
        <v>0</v>
      </c>
      <c r="AU34" s="211">
        <f t="shared" si="20"/>
        <v>0</v>
      </c>
      <c r="AV34" s="211">
        <f t="shared" si="20"/>
        <v>0</v>
      </c>
      <c r="AW34" s="211">
        <f t="shared" si="20"/>
        <v>0</v>
      </c>
      <c r="AX34" s="211">
        <f t="shared" si="20"/>
        <v>0</v>
      </c>
      <c r="AY34" s="211">
        <f t="shared" si="20"/>
        <v>0</v>
      </c>
      <c r="AZ34" s="211">
        <f t="shared" si="20"/>
        <v>0</v>
      </c>
      <c r="BA34" s="211">
        <f t="shared" si="20"/>
        <v>0</v>
      </c>
      <c r="BB34" s="211">
        <f t="shared" si="20"/>
        <v>0</v>
      </c>
      <c r="BC34" s="211">
        <f t="shared" si="20"/>
        <v>0</v>
      </c>
      <c r="BD34" s="211">
        <f t="shared" si="21"/>
        <v>0</v>
      </c>
      <c r="BE34" s="211">
        <f t="shared" si="21"/>
        <v>0</v>
      </c>
      <c r="BF34" s="211">
        <f t="shared" si="21"/>
        <v>0</v>
      </c>
      <c r="BG34" s="211">
        <f t="shared" si="21"/>
        <v>0</v>
      </c>
      <c r="BH34" s="211">
        <f t="shared" si="21"/>
        <v>0</v>
      </c>
      <c r="BI34" s="211">
        <f t="shared" si="21"/>
        <v>0</v>
      </c>
      <c r="BJ34" s="211">
        <f t="shared" si="21"/>
        <v>0</v>
      </c>
      <c r="BK34" s="211">
        <f t="shared" si="21"/>
        <v>0</v>
      </c>
      <c r="BL34" s="211">
        <f t="shared" si="21"/>
        <v>0</v>
      </c>
      <c r="BM34" s="211">
        <f t="shared" si="21"/>
        <v>0</v>
      </c>
      <c r="BN34" s="211">
        <f t="shared" si="22"/>
        <v>0</v>
      </c>
      <c r="BO34" s="211">
        <f t="shared" si="22"/>
        <v>0</v>
      </c>
      <c r="BP34" s="211">
        <f t="shared" si="22"/>
        <v>0</v>
      </c>
      <c r="BQ34" s="211">
        <f t="shared" si="22"/>
        <v>0</v>
      </c>
      <c r="BR34" s="211">
        <f t="shared" si="22"/>
        <v>0</v>
      </c>
      <c r="BS34" s="211">
        <f t="shared" si="22"/>
        <v>0</v>
      </c>
      <c r="BT34" s="211">
        <f t="shared" si="22"/>
        <v>0</v>
      </c>
      <c r="BU34" s="211">
        <f t="shared" si="22"/>
        <v>0</v>
      </c>
      <c r="BV34" s="211">
        <f t="shared" si="22"/>
        <v>0</v>
      </c>
      <c r="BW34" s="211">
        <f t="shared" si="22"/>
        <v>0</v>
      </c>
      <c r="BX34" s="211">
        <f t="shared" si="23"/>
        <v>0</v>
      </c>
      <c r="BY34" s="211">
        <f t="shared" si="23"/>
        <v>0</v>
      </c>
      <c r="BZ34" s="211">
        <f t="shared" si="23"/>
        <v>0</v>
      </c>
      <c r="CA34" s="211">
        <f t="shared" si="23"/>
        <v>0</v>
      </c>
      <c r="CB34" s="211">
        <f t="shared" si="23"/>
        <v>0</v>
      </c>
      <c r="CC34" s="211">
        <f t="shared" si="23"/>
        <v>0</v>
      </c>
      <c r="CD34" s="211">
        <f t="shared" si="23"/>
        <v>0</v>
      </c>
      <c r="CE34" s="211">
        <f t="shared" si="23"/>
        <v>0</v>
      </c>
      <c r="CF34" s="211">
        <f t="shared" si="23"/>
        <v>0</v>
      </c>
      <c r="CG34" s="211">
        <f t="shared" si="23"/>
        <v>0</v>
      </c>
      <c r="CH34" s="211">
        <f t="shared" si="24"/>
        <v>0</v>
      </c>
      <c r="CI34" s="211">
        <f t="shared" si="24"/>
        <v>0</v>
      </c>
      <c r="CJ34" s="211">
        <f t="shared" si="24"/>
        <v>0</v>
      </c>
      <c r="CK34" s="211">
        <f t="shared" si="24"/>
        <v>2830.4930877260035</v>
      </c>
      <c r="CL34" s="211">
        <f t="shared" si="24"/>
        <v>8491.479263178011</v>
      </c>
      <c r="CM34" s="211">
        <f t="shared" si="24"/>
        <v>14152.465438630017</v>
      </c>
      <c r="CN34" s="211">
        <f t="shared" si="24"/>
        <v>19813.451614082027</v>
      </c>
      <c r="CO34" s="211">
        <f t="shared" si="24"/>
        <v>25474.437789534033</v>
      </c>
      <c r="CP34" s="211">
        <f t="shared" si="24"/>
        <v>31135.423964986043</v>
      </c>
      <c r="CQ34" s="211">
        <f t="shared" si="24"/>
        <v>36796.410140438049</v>
      </c>
      <c r="CR34" s="211">
        <f t="shared" si="25"/>
        <v>42457.396315890059</v>
      </c>
      <c r="CS34" s="211">
        <f t="shared" si="25"/>
        <v>48118.382491342061</v>
      </c>
      <c r="CT34" s="211">
        <f t="shared" si="25"/>
        <v>53779.368666794064</v>
      </c>
      <c r="CU34" s="211">
        <f t="shared" si="25"/>
        <v>59440.354842246081</v>
      </c>
      <c r="CV34" s="211">
        <f t="shared" si="25"/>
        <v>65101.341017698083</v>
      </c>
      <c r="CW34" s="211">
        <f t="shared" si="25"/>
        <v>70762.327193150093</v>
      </c>
      <c r="CX34" s="211">
        <f t="shared" si="25"/>
        <v>70762.327193150093</v>
      </c>
      <c r="CY34" s="211">
        <f t="shared" si="25"/>
        <v>70762.327193150093</v>
      </c>
      <c r="CZ34" s="211">
        <f t="shared" si="25"/>
        <v>70762.327193150093</v>
      </c>
      <c r="DA34" s="211">
        <f t="shared" si="25"/>
        <v>70762.327193150093</v>
      </c>
    </row>
    <row r="35" spans="1:105">
      <c r="A35" s="202" t="str">
        <f>Income!A83</f>
        <v>Food transfer - official</v>
      </c>
      <c r="B35" s="204">
        <f>Income!B83</f>
        <v>1138.937840430192</v>
      </c>
      <c r="C35" s="204">
        <f>Income!C83</f>
        <v>1138.937840430192</v>
      </c>
      <c r="D35" s="204">
        <f>Income!D83</f>
        <v>1138.9378404301915</v>
      </c>
      <c r="E35" s="204">
        <f>Income!E83</f>
        <v>0</v>
      </c>
      <c r="F35" s="211">
        <f t="shared" si="16"/>
        <v>1138.937840430192</v>
      </c>
      <c r="G35" s="211">
        <f t="shared" si="16"/>
        <v>1138.937840430192</v>
      </c>
      <c r="H35" s="211">
        <f t="shared" si="16"/>
        <v>1138.937840430192</v>
      </c>
      <c r="I35" s="211">
        <f t="shared" si="16"/>
        <v>1138.937840430192</v>
      </c>
      <c r="J35" s="211">
        <f t="shared" si="16"/>
        <v>1138.937840430192</v>
      </c>
      <c r="K35" s="211">
        <f t="shared" si="16"/>
        <v>1138.937840430192</v>
      </c>
      <c r="L35" s="211">
        <f t="shared" si="16"/>
        <v>1138.937840430192</v>
      </c>
      <c r="M35" s="211">
        <f t="shared" si="16"/>
        <v>1138.937840430192</v>
      </c>
      <c r="N35" s="211">
        <f t="shared" si="16"/>
        <v>1138.937840430192</v>
      </c>
      <c r="O35" s="211">
        <f t="shared" si="16"/>
        <v>1138.937840430192</v>
      </c>
      <c r="P35" s="211">
        <f t="shared" si="17"/>
        <v>1138.937840430192</v>
      </c>
      <c r="Q35" s="211">
        <f t="shared" si="17"/>
        <v>1138.937840430192</v>
      </c>
      <c r="R35" s="211">
        <f t="shared" si="17"/>
        <v>1138.937840430192</v>
      </c>
      <c r="S35" s="211">
        <f t="shared" si="17"/>
        <v>1138.937840430192</v>
      </c>
      <c r="T35" s="211">
        <f t="shared" si="17"/>
        <v>1138.937840430192</v>
      </c>
      <c r="U35" s="211">
        <f t="shared" si="17"/>
        <v>1138.937840430192</v>
      </c>
      <c r="V35" s="211">
        <f t="shared" si="17"/>
        <v>1138.937840430192</v>
      </c>
      <c r="W35" s="211">
        <f t="shared" si="17"/>
        <v>1138.937840430192</v>
      </c>
      <c r="X35" s="211">
        <f t="shared" si="17"/>
        <v>1138.937840430192</v>
      </c>
      <c r="Y35" s="211">
        <f t="shared" si="17"/>
        <v>1138.937840430192</v>
      </c>
      <c r="Z35" s="211">
        <f t="shared" si="18"/>
        <v>1138.937840430192</v>
      </c>
      <c r="AA35" s="211">
        <f t="shared" si="18"/>
        <v>1138.937840430192</v>
      </c>
      <c r="AB35" s="211">
        <f t="shared" si="18"/>
        <v>1138.937840430192</v>
      </c>
      <c r="AC35" s="211">
        <f t="shared" si="18"/>
        <v>1138.937840430192</v>
      </c>
      <c r="AD35" s="211">
        <f t="shared" si="18"/>
        <v>1138.937840430192</v>
      </c>
      <c r="AE35" s="211">
        <f t="shared" si="18"/>
        <v>1138.937840430192</v>
      </c>
      <c r="AF35" s="211">
        <f t="shared" si="18"/>
        <v>1138.937840430192</v>
      </c>
      <c r="AG35" s="211">
        <f t="shared" si="18"/>
        <v>1138.937840430192</v>
      </c>
      <c r="AH35" s="211">
        <f t="shared" si="18"/>
        <v>1138.937840430192</v>
      </c>
      <c r="AI35" s="211">
        <f t="shared" si="18"/>
        <v>1138.937840430192</v>
      </c>
      <c r="AJ35" s="211">
        <f t="shared" si="19"/>
        <v>1138.937840430192</v>
      </c>
      <c r="AK35" s="211">
        <f t="shared" si="19"/>
        <v>1138.937840430192</v>
      </c>
      <c r="AL35" s="211">
        <f t="shared" si="19"/>
        <v>1138.937840430192</v>
      </c>
      <c r="AM35" s="211">
        <f t="shared" si="19"/>
        <v>1138.937840430192</v>
      </c>
      <c r="AN35" s="211">
        <f t="shared" si="19"/>
        <v>1138.937840430192</v>
      </c>
      <c r="AO35" s="211">
        <f t="shared" si="19"/>
        <v>1138.937840430192</v>
      </c>
      <c r="AP35" s="211">
        <f t="shared" si="19"/>
        <v>1138.937840430192</v>
      </c>
      <c r="AQ35" s="211">
        <f t="shared" si="19"/>
        <v>1138.937840430192</v>
      </c>
      <c r="AR35" s="211">
        <f t="shared" si="19"/>
        <v>1138.937840430192</v>
      </c>
      <c r="AS35" s="211">
        <f t="shared" si="19"/>
        <v>1138.937840430192</v>
      </c>
      <c r="AT35" s="211">
        <f t="shared" si="20"/>
        <v>1138.937840430192</v>
      </c>
      <c r="AU35" s="211">
        <f t="shared" si="20"/>
        <v>1138.937840430192</v>
      </c>
      <c r="AV35" s="211">
        <f t="shared" si="20"/>
        <v>1138.937840430192</v>
      </c>
      <c r="AW35" s="211">
        <f t="shared" si="20"/>
        <v>1138.937840430192</v>
      </c>
      <c r="AX35" s="211">
        <f t="shared" si="20"/>
        <v>1138.937840430192</v>
      </c>
      <c r="AY35" s="211">
        <f t="shared" si="20"/>
        <v>1138.937840430192</v>
      </c>
      <c r="AZ35" s="211">
        <f t="shared" si="20"/>
        <v>1138.937840430192</v>
      </c>
      <c r="BA35" s="211">
        <f t="shared" si="20"/>
        <v>1138.937840430192</v>
      </c>
      <c r="BB35" s="211">
        <f t="shared" si="20"/>
        <v>1138.937840430192</v>
      </c>
      <c r="BC35" s="211">
        <f t="shared" si="20"/>
        <v>1138.937840430192</v>
      </c>
      <c r="BD35" s="211">
        <f t="shared" si="21"/>
        <v>1138.937840430192</v>
      </c>
      <c r="BE35" s="211">
        <f t="shared" si="21"/>
        <v>1138.937840430192</v>
      </c>
      <c r="BF35" s="211">
        <f t="shared" si="21"/>
        <v>1138.937840430192</v>
      </c>
      <c r="BG35" s="211">
        <f t="shared" si="21"/>
        <v>1138.937840430192</v>
      </c>
      <c r="BH35" s="211">
        <f t="shared" si="21"/>
        <v>1138.937840430192</v>
      </c>
      <c r="BI35" s="211">
        <f t="shared" si="21"/>
        <v>1138.937840430192</v>
      </c>
      <c r="BJ35" s="211">
        <f t="shared" si="21"/>
        <v>1138.937840430192</v>
      </c>
      <c r="BK35" s="211">
        <f t="shared" si="21"/>
        <v>1138.937840430192</v>
      </c>
      <c r="BL35" s="211">
        <f t="shared" si="21"/>
        <v>1138.937840430192</v>
      </c>
      <c r="BM35" s="211">
        <f t="shared" si="21"/>
        <v>1138.937840430192</v>
      </c>
      <c r="BN35" s="211">
        <f t="shared" si="22"/>
        <v>1138.937840430192</v>
      </c>
      <c r="BO35" s="211">
        <f t="shared" si="22"/>
        <v>1138.937840430192</v>
      </c>
      <c r="BP35" s="211">
        <f t="shared" si="22"/>
        <v>1138.937840430192</v>
      </c>
      <c r="BQ35" s="211">
        <f t="shared" si="22"/>
        <v>1138.937840430192</v>
      </c>
      <c r="BR35" s="211">
        <f t="shared" si="22"/>
        <v>1138.937840430192</v>
      </c>
      <c r="BS35" s="211">
        <f t="shared" si="22"/>
        <v>1138.937840430192</v>
      </c>
      <c r="BT35" s="211">
        <f t="shared" si="22"/>
        <v>1138.937840430192</v>
      </c>
      <c r="BU35" s="211">
        <f t="shared" si="22"/>
        <v>1138.937840430192</v>
      </c>
      <c r="BV35" s="211">
        <f t="shared" si="22"/>
        <v>1138.9378404301917</v>
      </c>
      <c r="BW35" s="211">
        <f t="shared" si="22"/>
        <v>1138.9378404301917</v>
      </c>
      <c r="BX35" s="211">
        <f t="shared" si="23"/>
        <v>1138.9378404301917</v>
      </c>
      <c r="BY35" s="211">
        <f t="shared" si="23"/>
        <v>1138.9378404301917</v>
      </c>
      <c r="BZ35" s="211">
        <f t="shared" si="23"/>
        <v>1138.9378404301917</v>
      </c>
      <c r="CA35" s="211">
        <f t="shared" si="23"/>
        <v>1138.9378404301917</v>
      </c>
      <c r="CB35" s="211">
        <f t="shared" si="23"/>
        <v>1138.9378404301917</v>
      </c>
      <c r="CC35" s="211">
        <f t="shared" si="23"/>
        <v>1138.9378404301917</v>
      </c>
      <c r="CD35" s="211">
        <f t="shared" si="23"/>
        <v>1138.9378404301917</v>
      </c>
      <c r="CE35" s="211">
        <f t="shared" si="23"/>
        <v>1138.9378404301917</v>
      </c>
      <c r="CF35" s="211">
        <f t="shared" si="23"/>
        <v>1138.9378404301915</v>
      </c>
      <c r="CG35" s="211">
        <f t="shared" si="23"/>
        <v>1138.9378404301915</v>
      </c>
      <c r="CH35" s="211">
        <f t="shared" si="24"/>
        <v>1138.9378404301915</v>
      </c>
      <c r="CI35" s="211">
        <f t="shared" si="24"/>
        <v>1138.9378404301915</v>
      </c>
      <c r="CJ35" s="211">
        <f t="shared" si="24"/>
        <v>1138.9378404301915</v>
      </c>
      <c r="CK35" s="211">
        <f t="shared" si="24"/>
        <v>1093.3803268129839</v>
      </c>
      <c r="CL35" s="211">
        <f t="shared" si="24"/>
        <v>1002.2652995785685</v>
      </c>
      <c r="CM35" s="211">
        <f t="shared" si="24"/>
        <v>911.15027234415322</v>
      </c>
      <c r="CN35" s="211">
        <f t="shared" si="24"/>
        <v>820.03524510973784</v>
      </c>
      <c r="CO35" s="211">
        <f t="shared" si="24"/>
        <v>728.92021787532258</v>
      </c>
      <c r="CP35" s="211">
        <f t="shared" si="24"/>
        <v>637.80519064090731</v>
      </c>
      <c r="CQ35" s="211">
        <f t="shared" si="24"/>
        <v>546.69016340649193</v>
      </c>
      <c r="CR35" s="211">
        <f t="shared" si="25"/>
        <v>455.57513617207655</v>
      </c>
      <c r="CS35" s="211">
        <f t="shared" si="25"/>
        <v>364.4601089376614</v>
      </c>
      <c r="CT35" s="211">
        <f t="shared" si="25"/>
        <v>273.34508170324591</v>
      </c>
      <c r="CU35" s="211">
        <f t="shared" si="25"/>
        <v>182.23005446883076</v>
      </c>
      <c r="CV35" s="211">
        <f t="shared" si="25"/>
        <v>91.115027234415265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26080.00466339476</v>
      </c>
      <c r="C36" s="204">
        <f>Income!C85</f>
        <v>24851.458449651753</v>
      </c>
      <c r="D36" s="204">
        <f>Income!D85</f>
        <v>9828.369709944016</v>
      </c>
      <c r="E36" s="204">
        <f>Income!E85</f>
        <v>8599.8234962010156</v>
      </c>
      <c r="F36" s="211">
        <f t="shared" si="16"/>
        <v>26080.00466339476</v>
      </c>
      <c r="G36" s="211">
        <f t="shared" si="16"/>
        <v>26080.00466339476</v>
      </c>
      <c r="H36" s="211">
        <f t="shared" si="16"/>
        <v>26080.00466339476</v>
      </c>
      <c r="I36" s="211">
        <f t="shared" si="16"/>
        <v>26080.00466339476</v>
      </c>
      <c r="J36" s="211">
        <f t="shared" si="16"/>
        <v>26080.00466339476</v>
      </c>
      <c r="K36" s="211">
        <f t="shared" si="16"/>
        <v>26080.00466339476</v>
      </c>
      <c r="L36" s="211">
        <f t="shared" si="16"/>
        <v>26080.00466339476</v>
      </c>
      <c r="M36" s="211">
        <f t="shared" si="16"/>
        <v>26080.00466339476</v>
      </c>
      <c r="N36" s="211">
        <f t="shared" si="16"/>
        <v>26080.00466339476</v>
      </c>
      <c r="O36" s="211">
        <f t="shared" si="16"/>
        <v>26080.00466339476</v>
      </c>
      <c r="P36" s="211">
        <f t="shared" si="16"/>
        <v>26080.00466339476</v>
      </c>
      <c r="Q36" s="211">
        <f t="shared" si="16"/>
        <v>26080.00466339476</v>
      </c>
      <c r="R36" s="211">
        <f t="shared" si="16"/>
        <v>26080.00466339476</v>
      </c>
      <c r="S36" s="211">
        <f t="shared" si="16"/>
        <v>26080.00466339476</v>
      </c>
      <c r="T36" s="211">
        <f t="shared" si="16"/>
        <v>26080.00466339476</v>
      </c>
      <c r="U36" s="211">
        <f t="shared" si="16"/>
        <v>26080.00466339476</v>
      </c>
      <c r="V36" s="211">
        <f t="shared" si="17"/>
        <v>26080.00466339476</v>
      </c>
      <c r="W36" s="211">
        <f t="shared" si="17"/>
        <v>26080.00466339476</v>
      </c>
      <c r="X36" s="211">
        <f t="shared" si="17"/>
        <v>26080.00466339476</v>
      </c>
      <c r="Y36" s="211">
        <f t="shared" si="17"/>
        <v>26080.00466339476</v>
      </c>
      <c r="Z36" s="211">
        <f t="shared" si="17"/>
        <v>26080.00466339476</v>
      </c>
      <c r="AA36" s="211">
        <f t="shared" si="17"/>
        <v>26080.00466339476</v>
      </c>
      <c r="AB36" s="211">
        <f t="shared" si="17"/>
        <v>26080.00466339476</v>
      </c>
      <c r="AC36" s="211">
        <f t="shared" si="17"/>
        <v>26080.00466339476</v>
      </c>
      <c r="AD36" s="211">
        <f t="shared" si="17"/>
        <v>26080.00466339476</v>
      </c>
      <c r="AE36" s="211">
        <f t="shared" si="17"/>
        <v>26080.00466339476</v>
      </c>
      <c r="AF36" s="211">
        <f t="shared" si="18"/>
        <v>26047.243431028281</v>
      </c>
      <c r="AG36" s="211">
        <f t="shared" si="18"/>
        <v>26014.482198661801</v>
      </c>
      <c r="AH36" s="211">
        <f t="shared" si="18"/>
        <v>25981.720966295321</v>
      </c>
      <c r="AI36" s="211">
        <f t="shared" si="18"/>
        <v>25948.959733928841</v>
      </c>
      <c r="AJ36" s="211">
        <f t="shared" si="18"/>
        <v>25916.198501562358</v>
      </c>
      <c r="AK36" s="211">
        <f t="shared" si="18"/>
        <v>25883.437269195878</v>
      </c>
      <c r="AL36" s="211">
        <f t="shared" si="18"/>
        <v>25850.676036829398</v>
      </c>
      <c r="AM36" s="211">
        <f t="shared" si="18"/>
        <v>25817.914804462918</v>
      </c>
      <c r="AN36" s="211">
        <f t="shared" si="18"/>
        <v>25785.153572096438</v>
      </c>
      <c r="AO36" s="211">
        <f t="shared" si="18"/>
        <v>25752.392339729959</v>
      </c>
      <c r="AP36" s="211">
        <f t="shared" si="19"/>
        <v>25719.631107363479</v>
      </c>
      <c r="AQ36" s="211">
        <f t="shared" si="19"/>
        <v>25686.869874996999</v>
      </c>
      <c r="AR36" s="211">
        <f t="shared" si="19"/>
        <v>25654.108642630519</v>
      </c>
      <c r="AS36" s="211">
        <f t="shared" si="19"/>
        <v>25621.347410264039</v>
      </c>
      <c r="AT36" s="211">
        <f t="shared" si="19"/>
        <v>25588.586177897556</v>
      </c>
      <c r="AU36" s="211">
        <f t="shared" si="19"/>
        <v>25555.824945531076</v>
      </c>
      <c r="AV36" s="211">
        <f t="shared" si="19"/>
        <v>25523.063713164596</v>
      </c>
      <c r="AW36" s="211">
        <f t="shared" si="19"/>
        <v>25490.302480798116</v>
      </c>
      <c r="AX36" s="211">
        <f t="shared" si="19"/>
        <v>25457.541248431637</v>
      </c>
      <c r="AY36" s="211">
        <f t="shared" si="19"/>
        <v>25424.780016065157</v>
      </c>
      <c r="AZ36" s="211">
        <f t="shared" si="20"/>
        <v>25392.018783698677</v>
      </c>
      <c r="BA36" s="211">
        <f t="shared" si="20"/>
        <v>25359.257551332197</v>
      </c>
      <c r="BB36" s="211">
        <f t="shared" si="20"/>
        <v>25326.496318965717</v>
      </c>
      <c r="BC36" s="211">
        <f t="shared" si="20"/>
        <v>25293.735086599234</v>
      </c>
      <c r="BD36" s="211">
        <f t="shared" si="20"/>
        <v>25260.973854232754</v>
      </c>
      <c r="BE36" s="211">
        <f t="shared" si="20"/>
        <v>25228.212621866274</v>
      </c>
      <c r="BF36" s="211">
        <f t="shared" si="20"/>
        <v>25195.451389499794</v>
      </c>
      <c r="BG36" s="211">
        <f t="shared" si="20"/>
        <v>25162.690157133315</v>
      </c>
      <c r="BH36" s="211">
        <f t="shared" si="20"/>
        <v>25129.928924766835</v>
      </c>
      <c r="BI36" s="211">
        <f t="shared" si="20"/>
        <v>25097.167692400355</v>
      </c>
      <c r="BJ36" s="211">
        <f t="shared" si="21"/>
        <v>25064.406460033875</v>
      </c>
      <c r="BK36" s="211">
        <f t="shared" si="21"/>
        <v>25031.645227667395</v>
      </c>
      <c r="BL36" s="211">
        <f t="shared" si="21"/>
        <v>24998.883995300916</v>
      </c>
      <c r="BM36" s="211">
        <f t="shared" si="21"/>
        <v>24966.122762934432</v>
      </c>
      <c r="BN36" s="211">
        <f t="shared" si="21"/>
        <v>24933.361530567952</v>
      </c>
      <c r="BO36" s="211">
        <f t="shared" si="21"/>
        <v>24900.600298201472</v>
      </c>
      <c r="BP36" s="211">
        <f t="shared" si="21"/>
        <v>24867.839065834993</v>
      </c>
      <c r="BQ36" s="211">
        <f t="shared" si="21"/>
        <v>24475.881231159059</v>
      </c>
      <c r="BR36" s="211">
        <f t="shared" si="21"/>
        <v>23724.726794173672</v>
      </c>
      <c r="BS36" s="211">
        <f t="shared" si="21"/>
        <v>22973.572357188285</v>
      </c>
      <c r="BT36" s="211">
        <f t="shared" si="22"/>
        <v>22222.417920202897</v>
      </c>
      <c r="BU36" s="211">
        <f t="shared" si="22"/>
        <v>21471.263483217514</v>
      </c>
      <c r="BV36" s="211">
        <f t="shared" si="22"/>
        <v>20720.109046232123</v>
      </c>
      <c r="BW36" s="211">
        <f t="shared" si="22"/>
        <v>19968.954609246739</v>
      </c>
      <c r="BX36" s="211">
        <f t="shared" si="22"/>
        <v>19217.800172261352</v>
      </c>
      <c r="BY36" s="211">
        <f t="shared" si="22"/>
        <v>18466.645735275964</v>
      </c>
      <c r="BZ36" s="211">
        <f t="shared" si="22"/>
        <v>17715.491298290577</v>
      </c>
      <c r="CA36" s="211">
        <f t="shared" si="22"/>
        <v>16964.336861305193</v>
      </c>
      <c r="CB36" s="211">
        <f t="shared" si="22"/>
        <v>16213.182424319804</v>
      </c>
      <c r="CC36" s="211">
        <f t="shared" si="22"/>
        <v>15462.027987334417</v>
      </c>
      <c r="CD36" s="211">
        <f t="shared" si="23"/>
        <v>14710.873550349032</v>
      </c>
      <c r="CE36" s="211">
        <f t="shared" si="23"/>
        <v>13959.719113363644</v>
      </c>
      <c r="CF36" s="211">
        <f t="shared" si="23"/>
        <v>13208.564676378257</v>
      </c>
      <c r="CG36" s="211">
        <f t="shared" si="23"/>
        <v>12457.41023939287</v>
      </c>
      <c r="CH36" s="211">
        <f t="shared" si="23"/>
        <v>11706.255802407482</v>
      </c>
      <c r="CI36" s="211">
        <f t="shared" si="23"/>
        <v>10955.101365422097</v>
      </c>
      <c r="CJ36" s="211">
        <f t="shared" si="23"/>
        <v>10203.946928436708</v>
      </c>
      <c r="CK36" s="211">
        <f t="shared" si="23"/>
        <v>9779.2278613942963</v>
      </c>
      <c r="CL36" s="211">
        <f t="shared" si="23"/>
        <v>9680.9441642948568</v>
      </c>
      <c r="CM36" s="211">
        <f t="shared" si="23"/>
        <v>9582.6604671954155</v>
      </c>
      <c r="CN36" s="211">
        <f t="shared" si="24"/>
        <v>9484.3767700959761</v>
      </c>
      <c r="CO36" s="211">
        <f t="shared" si="24"/>
        <v>9386.0930729965366</v>
      </c>
      <c r="CP36" s="211">
        <f t="shared" si="24"/>
        <v>9287.8093758970954</v>
      </c>
      <c r="CQ36" s="211">
        <f t="shared" si="24"/>
        <v>9189.5256787976559</v>
      </c>
      <c r="CR36" s="211">
        <f t="shared" si="24"/>
        <v>9091.2419816982165</v>
      </c>
      <c r="CS36" s="211">
        <f t="shared" si="24"/>
        <v>8992.9582845987752</v>
      </c>
      <c r="CT36" s="211">
        <f t="shared" si="24"/>
        <v>8894.6745874993358</v>
      </c>
      <c r="CU36" s="211">
        <f t="shared" si="24"/>
        <v>8796.3908903998963</v>
      </c>
      <c r="CV36" s="211">
        <f t="shared" si="24"/>
        <v>8698.107193300455</v>
      </c>
      <c r="CW36" s="211">
        <f t="shared" si="24"/>
        <v>8599.8234962010156</v>
      </c>
      <c r="CX36" s="211">
        <f t="shared" si="25"/>
        <v>8599.8234962010156</v>
      </c>
      <c r="CY36" s="211">
        <f t="shared" si="25"/>
        <v>8599.8234962010156</v>
      </c>
      <c r="CZ36" s="211">
        <f t="shared" si="25"/>
        <v>8599.8234962010156</v>
      </c>
      <c r="DA36" s="211">
        <f t="shared" si="25"/>
        <v>8599.8234962010156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15477.747574714986</v>
      </c>
      <c r="E37" s="204">
        <f>Income!E86</f>
        <v>29388.373207490084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386.94368936787464</v>
      </c>
      <c r="BR37" s="211">
        <f t="shared" si="22"/>
        <v>1160.8310681036239</v>
      </c>
      <c r="BS37" s="211">
        <f t="shared" si="22"/>
        <v>1934.718446839373</v>
      </c>
      <c r="BT37" s="211">
        <f t="shared" si="22"/>
        <v>2708.6058255751223</v>
      </c>
      <c r="BU37" s="211">
        <f t="shared" si="22"/>
        <v>3482.493204310872</v>
      </c>
      <c r="BV37" s="211">
        <f t="shared" si="22"/>
        <v>4256.3805830466208</v>
      </c>
      <c r="BW37" s="211">
        <f t="shared" si="22"/>
        <v>5030.2679617823705</v>
      </c>
      <c r="BX37" s="211">
        <f t="shared" si="23"/>
        <v>5804.1553405181203</v>
      </c>
      <c r="BY37" s="211">
        <f t="shared" si="23"/>
        <v>6578.0427192538682</v>
      </c>
      <c r="BZ37" s="211">
        <f t="shared" si="23"/>
        <v>7351.9300979896188</v>
      </c>
      <c r="CA37" s="211">
        <f t="shared" si="23"/>
        <v>8125.8174767253677</v>
      </c>
      <c r="CB37" s="211">
        <f t="shared" si="23"/>
        <v>8899.7048554611174</v>
      </c>
      <c r="CC37" s="211">
        <f t="shared" si="23"/>
        <v>9673.5922341968653</v>
      </c>
      <c r="CD37" s="211">
        <f t="shared" si="23"/>
        <v>10447.479612932615</v>
      </c>
      <c r="CE37" s="211">
        <f t="shared" si="23"/>
        <v>11221.366991668365</v>
      </c>
      <c r="CF37" s="211">
        <f t="shared" si="23"/>
        <v>11995.254370404113</v>
      </c>
      <c r="CG37" s="211">
        <f t="shared" si="23"/>
        <v>12769.141749139864</v>
      </c>
      <c r="CH37" s="211">
        <f t="shared" si="24"/>
        <v>13543.029127875614</v>
      </c>
      <c r="CI37" s="211">
        <f t="shared" si="24"/>
        <v>14316.91650661136</v>
      </c>
      <c r="CJ37" s="211">
        <f t="shared" si="24"/>
        <v>15090.803885347112</v>
      </c>
      <c r="CK37" s="211">
        <f t="shared" si="24"/>
        <v>16034.17260002599</v>
      </c>
      <c r="CL37" s="211">
        <f t="shared" si="24"/>
        <v>17147.022650647996</v>
      </c>
      <c r="CM37" s="211">
        <f t="shared" si="24"/>
        <v>18259.872701270004</v>
      </c>
      <c r="CN37" s="211">
        <f t="shared" si="24"/>
        <v>19372.722751892012</v>
      </c>
      <c r="CO37" s="211">
        <f t="shared" si="24"/>
        <v>20485.57280251402</v>
      </c>
      <c r="CP37" s="211">
        <f t="shared" si="24"/>
        <v>21598.422853136028</v>
      </c>
      <c r="CQ37" s="211">
        <f t="shared" si="24"/>
        <v>22711.272903758036</v>
      </c>
      <c r="CR37" s="211">
        <f t="shared" si="25"/>
        <v>23824.122954380044</v>
      </c>
      <c r="CS37" s="211">
        <f t="shared" si="25"/>
        <v>24936.973005002052</v>
      </c>
      <c r="CT37" s="211">
        <f t="shared" si="25"/>
        <v>26049.82305562406</v>
      </c>
      <c r="CU37" s="211">
        <f t="shared" si="25"/>
        <v>27162.673106246068</v>
      </c>
      <c r="CV37" s="211">
        <f t="shared" si="25"/>
        <v>28275.523156868076</v>
      </c>
      <c r="CW37" s="211">
        <f t="shared" si="25"/>
        <v>29388.373207490084</v>
      </c>
      <c r="CX37" s="211">
        <f t="shared" si="25"/>
        <v>29388.373207490084</v>
      </c>
      <c r="CY37" s="211">
        <f t="shared" si="25"/>
        <v>29388.373207490084</v>
      </c>
      <c r="CZ37" s="211">
        <f t="shared" si="25"/>
        <v>29388.373207490084</v>
      </c>
      <c r="DA37" s="211">
        <f t="shared" si="25"/>
        <v>29388.373207490084</v>
      </c>
    </row>
    <row r="38" spans="1:105">
      <c r="A38" s="202" t="str">
        <f>Income!A88</f>
        <v>TOTAL</v>
      </c>
      <c r="B38" s="204">
        <f>Income!B88</f>
        <v>37950.599476838222</v>
      </c>
      <c r="C38" s="204">
        <f>Income!C88</f>
        <v>63960.897385818665</v>
      </c>
      <c r="D38" s="204">
        <f>Income!D88</f>
        <v>115267.46634938051</v>
      </c>
      <c r="E38" s="204">
        <f>Income!E88</f>
        <v>245425.49355337935</v>
      </c>
      <c r="F38" s="205">
        <f t="shared" ref="F38:AK38" si="26">SUM(F25:F37)</f>
        <v>37950.599476838222</v>
      </c>
      <c r="G38" s="205">
        <f t="shared" si="26"/>
        <v>37950.599476838222</v>
      </c>
      <c r="H38" s="205">
        <f t="shared" si="26"/>
        <v>37950.599476838222</v>
      </c>
      <c r="I38" s="205">
        <f t="shared" si="26"/>
        <v>37950.599476838222</v>
      </c>
      <c r="J38" s="205">
        <f t="shared" si="26"/>
        <v>37950.599476838222</v>
      </c>
      <c r="K38" s="205">
        <f t="shared" si="26"/>
        <v>37950.599476838222</v>
      </c>
      <c r="L38" s="205">
        <f t="shared" si="26"/>
        <v>37950.599476838222</v>
      </c>
      <c r="M38" s="205">
        <f t="shared" si="26"/>
        <v>37950.599476838222</v>
      </c>
      <c r="N38" s="205">
        <f t="shared" si="26"/>
        <v>37950.599476838222</v>
      </c>
      <c r="O38" s="205">
        <f t="shared" si="26"/>
        <v>37950.599476838222</v>
      </c>
      <c r="P38" s="205">
        <f t="shared" si="26"/>
        <v>37950.599476838222</v>
      </c>
      <c r="Q38" s="205">
        <f t="shared" si="26"/>
        <v>37950.599476838222</v>
      </c>
      <c r="R38" s="205">
        <f t="shared" si="26"/>
        <v>37950.599476838222</v>
      </c>
      <c r="S38" s="205">
        <f t="shared" si="26"/>
        <v>37950.599476838222</v>
      </c>
      <c r="T38" s="205">
        <f t="shared" si="26"/>
        <v>37950.599476838222</v>
      </c>
      <c r="U38" s="205">
        <f t="shared" si="26"/>
        <v>37950.599476838222</v>
      </c>
      <c r="V38" s="205">
        <f t="shared" si="26"/>
        <v>37950.599476838222</v>
      </c>
      <c r="W38" s="205">
        <f t="shared" si="26"/>
        <v>37950.599476838222</v>
      </c>
      <c r="X38" s="205">
        <f t="shared" si="26"/>
        <v>37950.599476838222</v>
      </c>
      <c r="Y38" s="205">
        <f t="shared" si="26"/>
        <v>37950.599476838222</v>
      </c>
      <c r="Z38" s="205">
        <f t="shared" si="26"/>
        <v>37950.599476838222</v>
      </c>
      <c r="AA38" s="205">
        <f t="shared" si="26"/>
        <v>37950.599476838222</v>
      </c>
      <c r="AB38" s="205">
        <f t="shared" si="26"/>
        <v>37950.599476838222</v>
      </c>
      <c r="AC38" s="205">
        <f t="shared" si="26"/>
        <v>37950.599476838222</v>
      </c>
      <c r="AD38" s="205">
        <f t="shared" si="26"/>
        <v>37950.599476838222</v>
      </c>
      <c r="AE38" s="205">
        <f t="shared" si="26"/>
        <v>37950.599476838222</v>
      </c>
      <c r="AF38" s="205">
        <f t="shared" si="26"/>
        <v>38195.301148919047</v>
      </c>
      <c r="AG38" s="205">
        <f t="shared" si="26"/>
        <v>38440.002820999878</v>
      </c>
      <c r="AH38" s="205">
        <f t="shared" si="26"/>
        <v>38684.704493080702</v>
      </c>
      <c r="AI38" s="205">
        <f t="shared" si="26"/>
        <v>38929.406165161534</v>
      </c>
      <c r="AJ38" s="205">
        <f t="shared" si="26"/>
        <v>39174.107837242358</v>
      </c>
      <c r="AK38" s="205">
        <f t="shared" si="26"/>
        <v>39418.809509323182</v>
      </c>
      <c r="AL38" s="205">
        <f t="shared" ref="AL38:BQ38" si="27">SUM(AL25:AL37)</f>
        <v>39663.511181404014</v>
      </c>
      <c r="AM38" s="205">
        <f t="shared" si="27"/>
        <v>39908.212853484845</v>
      </c>
      <c r="AN38" s="205">
        <f t="shared" si="27"/>
        <v>40152.914525565669</v>
      </c>
      <c r="AO38" s="205">
        <f t="shared" si="27"/>
        <v>40397.616197646501</v>
      </c>
      <c r="AP38" s="205">
        <f t="shared" si="27"/>
        <v>40642.317869727325</v>
      </c>
      <c r="AQ38" s="205">
        <f t="shared" si="27"/>
        <v>40887.019541808157</v>
      </c>
      <c r="AR38" s="205">
        <f t="shared" si="27"/>
        <v>41131.721213888988</v>
      </c>
      <c r="AS38" s="205">
        <f t="shared" si="27"/>
        <v>41376.422885969812</v>
      </c>
      <c r="AT38" s="205">
        <f t="shared" si="27"/>
        <v>41621.124558050637</v>
      </c>
      <c r="AU38" s="205">
        <f t="shared" si="27"/>
        <v>41865.826230131468</v>
      </c>
      <c r="AV38" s="205">
        <f t="shared" si="27"/>
        <v>42110.5279022123</v>
      </c>
      <c r="AW38" s="205">
        <f t="shared" si="27"/>
        <v>42355.229574293124</v>
      </c>
      <c r="AX38" s="205">
        <f t="shared" si="27"/>
        <v>42599.931246373955</v>
      </c>
      <c r="AY38" s="205">
        <f t="shared" si="27"/>
        <v>42844.632918454779</v>
      </c>
      <c r="AZ38" s="205">
        <f t="shared" si="27"/>
        <v>43089.334590535611</v>
      </c>
      <c r="BA38" s="205">
        <f t="shared" si="27"/>
        <v>43334.036262616442</v>
      </c>
      <c r="BB38" s="205">
        <f t="shared" si="27"/>
        <v>43578.737934697267</v>
      </c>
      <c r="BC38" s="205">
        <f t="shared" si="27"/>
        <v>43823.439606778091</v>
      </c>
      <c r="BD38" s="205">
        <f t="shared" si="27"/>
        <v>44068.141278858922</v>
      </c>
      <c r="BE38" s="205">
        <f t="shared" si="27"/>
        <v>44312.842950939754</v>
      </c>
      <c r="BF38" s="205">
        <f t="shared" si="27"/>
        <v>44557.544623020578</v>
      </c>
      <c r="BG38" s="205">
        <f t="shared" si="27"/>
        <v>44802.246295101402</v>
      </c>
      <c r="BH38" s="205">
        <f t="shared" si="27"/>
        <v>45046.947967182234</v>
      </c>
      <c r="BI38" s="205">
        <f t="shared" si="27"/>
        <v>45291.649639263065</v>
      </c>
      <c r="BJ38" s="205">
        <f t="shared" si="27"/>
        <v>45536.351311343897</v>
      </c>
      <c r="BK38" s="205">
        <f t="shared" si="27"/>
        <v>45781.052983424714</v>
      </c>
      <c r="BL38" s="205">
        <f t="shared" si="27"/>
        <v>46025.754655505545</v>
      </c>
      <c r="BM38" s="205">
        <f t="shared" si="27"/>
        <v>46270.456327586377</v>
      </c>
      <c r="BN38" s="205">
        <f t="shared" si="27"/>
        <v>46515.157999667201</v>
      </c>
      <c r="BO38" s="205">
        <f t="shared" si="27"/>
        <v>46759.859671748032</v>
      </c>
      <c r="BP38" s="205">
        <f t="shared" si="27"/>
        <v>47004.561343828856</v>
      </c>
      <c r="BQ38" s="205">
        <f t="shared" si="27"/>
        <v>48830.426034107055</v>
      </c>
      <c r="BR38" s="205">
        <f t="shared" ref="BR38:CW38" si="28">SUM(BR25:BR37)</f>
        <v>52237.453742582613</v>
      </c>
      <c r="BS38" s="205">
        <f t="shared" si="28"/>
        <v>55644.481451058171</v>
      </c>
      <c r="BT38" s="205">
        <f t="shared" si="28"/>
        <v>59051.509159533729</v>
      </c>
      <c r="BU38" s="205">
        <f t="shared" si="28"/>
        <v>62458.536868009294</v>
      </c>
      <c r="BV38" s="205">
        <f t="shared" si="28"/>
        <v>65865.56457648486</v>
      </c>
      <c r="BW38" s="205">
        <f t="shared" si="28"/>
        <v>69272.592284960425</v>
      </c>
      <c r="BX38" s="205">
        <f t="shared" si="28"/>
        <v>72679.61999343599</v>
      </c>
      <c r="BY38" s="205">
        <f t="shared" si="28"/>
        <v>76086.647701911541</v>
      </c>
      <c r="BZ38" s="205">
        <f t="shared" si="28"/>
        <v>79493.675410387106</v>
      </c>
      <c r="CA38" s="205">
        <f t="shared" si="28"/>
        <v>82900.703118862672</v>
      </c>
      <c r="CB38" s="205">
        <f t="shared" si="28"/>
        <v>86307.730827338208</v>
      </c>
      <c r="CC38" s="205">
        <f t="shared" si="28"/>
        <v>89714.758535813788</v>
      </c>
      <c r="CD38" s="205">
        <f t="shared" si="28"/>
        <v>93121.786244289353</v>
      </c>
      <c r="CE38" s="205">
        <f t="shared" si="28"/>
        <v>96528.813952764904</v>
      </c>
      <c r="CF38" s="205">
        <f t="shared" si="28"/>
        <v>99935.841661240498</v>
      </c>
      <c r="CG38" s="205">
        <f t="shared" si="28"/>
        <v>103342.86936971605</v>
      </c>
      <c r="CH38" s="205">
        <f t="shared" si="28"/>
        <v>106749.8970781916</v>
      </c>
      <c r="CI38" s="205">
        <f t="shared" si="28"/>
        <v>110156.92478666718</v>
      </c>
      <c r="CJ38" s="205">
        <f t="shared" si="28"/>
        <v>113563.95249514272</v>
      </c>
      <c r="CK38" s="205">
        <f t="shared" si="28"/>
        <v>120473.78743754046</v>
      </c>
      <c r="CL38" s="205">
        <f t="shared" si="28"/>
        <v>130886.42961386037</v>
      </c>
      <c r="CM38" s="205">
        <f t="shared" si="28"/>
        <v>141299.07179018026</v>
      </c>
      <c r="CN38" s="205">
        <f t="shared" si="28"/>
        <v>151711.71396650019</v>
      </c>
      <c r="CO38" s="205">
        <f t="shared" si="28"/>
        <v>162124.35614282009</v>
      </c>
      <c r="CP38" s="205">
        <f t="shared" si="28"/>
        <v>172536.99831914002</v>
      </c>
      <c r="CQ38" s="205">
        <f t="shared" si="28"/>
        <v>182949.64049545993</v>
      </c>
      <c r="CR38" s="205">
        <f t="shared" si="28"/>
        <v>193362.28267177986</v>
      </c>
      <c r="CS38" s="205">
        <f t="shared" si="28"/>
        <v>203774.9248480997</v>
      </c>
      <c r="CT38" s="205">
        <f t="shared" si="28"/>
        <v>214187.56702441964</v>
      </c>
      <c r="CU38" s="205">
        <f t="shared" si="28"/>
        <v>224600.20920073954</v>
      </c>
      <c r="CV38" s="205">
        <f t="shared" si="28"/>
        <v>235012.85137705947</v>
      </c>
      <c r="CW38" s="205">
        <f t="shared" si="28"/>
        <v>245425.49355337935</v>
      </c>
      <c r="CX38" s="205">
        <f>SUM(CX25:CX37)</f>
        <v>245425.49355337935</v>
      </c>
      <c r="CY38" s="205">
        <f>SUM(CY25:CY37)</f>
        <v>245425.49355337935</v>
      </c>
      <c r="CZ38" s="205">
        <f>SUM(CZ25:CZ37)</f>
        <v>245425.49355337935</v>
      </c>
      <c r="DA38" s="205">
        <f>SUM(DA25:DA37)</f>
        <v>245425.49355337935</v>
      </c>
    </row>
    <row r="39" spans="1:105">
      <c r="A39" s="202" t="str">
        <f>Income!A89</f>
        <v>Food Poverty line</v>
      </c>
      <c r="B39" s="204">
        <f>Income!B89</f>
        <v>21766.704681689174</v>
      </c>
      <c r="C39" s="204">
        <f>Income!C89</f>
        <v>21766.704681689174</v>
      </c>
      <c r="D39" s="204">
        <f>Income!D89</f>
        <v>21766.704681689171</v>
      </c>
      <c r="E39" s="204">
        <f>Income!E89</f>
        <v>21766.704681689178</v>
      </c>
      <c r="F39" s="205">
        <f t="shared" ref="F39:U39" si="29">IF(F$2&lt;=($B$2+$C$2+$D$2),IF(F$2&lt;=($B$2+$C$2),IF(F$2&lt;=$B$2,$B39,$C39),$D39),$E39)</f>
        <v>21766.704681689174</v>
      </c>
      <c r="G39" s="205">
        <f t="shared" si="29"/>
        <v>21766.704681689174</v>
      </c>
      <c r="H39" s="205">
        <f t="shared" si="29"/>
        <v>21766.704681689174</v>
      </c>
      <c r="I39" s="205">
        <f t="shared" si="29"/>
        <v>21766.704681689174</v>
      </c>
      <c r="J39" s="205">
        <f t="shared" si="29"/>
        <v>21766.704681689174</v>
      </c>
      <c r="K39" s="205">
        <f t="shared" si="29"/>
        <v>21766.704681689174</v>
      </c>
      <c r="L39" s="205">
        <f t="shared" si="29"/>
        <v>21766.704681689174</v>
      </c>
      <c r="M39" s="205">
        <f t="shared" si="29"/>
        <v>21766.704681689174</v>
      </c>
      <c r="N39" s="205">
        <f t="shared" si="29"/>
        <v>21766.704681689174</v>
      </c>
      <c r="O39" s="205">
        <f t="shared" si="29"/>
        <v>21766.704681689174</v>
      </c>
      <c r="P39" s="205">
        <f t="shared" si="29"/>
        <v>21766.704681689174</v>
      </c>
      <c r="Q39" s="205">
        <f t="shared" si="29"/>
        <v>21766.704681689174</v>
      </c>
      <c r="R39" s="205">
        <f t="shared" si="29"/>
        <v>21766.704681689174</v>
      </c>
      <c r="S39" s="205">
        <f t="shared" si="29"/>
        <v>21766.704681689174</v>
      </c>
      <c r="T39" s="205">
        <f t="shared" si="29"/>
        <v>21766.704681689174</v>
      </c>
      <c r="U39" s="205">
        <f t="shared" si="29"/>
        <v>21766.704681689174</v>
      </c>
      <c r="V39" s="205">
        <f t="shared" ref="V39:AK40" si="30">IF(V$2&lt;=($B$2+$C$2+$D$2),IF(V$2&lt;=($B$2+$C$2),IF(V$2&lt;=$B$2,$B39,$C39),$D39),$E39)</f>
        <v>21766.704681689174</v>
      </c>
      <c r="W39" s="205">
        <f t="shared" si="30"/>
        <v>21766.704681689174</v>
      </c>
      <c r="X39" s="205">
        <f t="shared" si="30"/>
        <v>21766.704681689174</v>
      </c>
      <c r="Y39" s="205">
        <f t="shared" si="30"/>
        <v>21766.704681689174</v>
      </c>
      <c r="Z39" s="205">
        <f t="shared" si="30"/>
        <v>21766.704681689174</v>
      </c>
      <c r="AA39" s="205">
        <f t="shared" si="30"/>
        <v>21766.704681689174</v>
      </c>
      <c r="AB39" s="205">
        <f t="shared" si="30"/>
        <v>21766.704681689174</v>
      </c>
      <c r="AC39" s="205">
        <f t="shared" si="30"/>
        <v>21766.704681689174</v>
      </c>
      <c r="AD39" s="205">
        <f t="shared" si="30"/>
        <v>21766.704681689174</v>
      </c>
      <c r="AE39" s="205">
        <f t="shared" si="30"/>
        <v>21766.704681689174</v>
      </c>
      <c r="AF39" s="205">
        <f t="shared" si="30"/>
        <v>21766.704681689174</v>
      </c>
      <c r="AG39" s="205">
        <f t="shared" si="30"/>
        <v>21766.704681689174</v>
      </c>
      <c r="AH39" s="205">
        <f t="shared" si="30"/>
        <v>21766.704681689174</v>
      </c>
      <c r="AI39" s="205">
        <f t="shared" si="30"/>
        <v>21766.704681689174</v>
      </c>
      <c r="AJ39" s="205">
        <f t="shared" si="30"/>
        <v>21766.704681689174</v>
      </c>
      <c r="AK39" s="205">
        <f t="shared" si="30"/>
        <v>21766.704681689174</v>
      </c>
      <c r="AL39" s="205">
        <f t="shared" ref="AL39:BA40" si="31">IF(AL$2&lt;=($B$2+$C$2+$D$2),IF(AL$2&lt;=($B$2+$C$2),IF(AL$2&lt;=$B$2,$B39,$C39),$D39),$E39)</f>
        <v>21766.704681689174</v>
      </c>
      <c r="AM39" s="205">
        <f t="shared" si="31"/>
        <v>21766.704681689174</v>
      </c>
      <c r="AN39" s="205">
        <f t="shared" si="31"/>
        <v>21766.704681689174</v>
      </c>
      <c r="AO39" s="205">
        <f t="shared" si="31"/>
        <v>21766.704681689174</v>
      </c>
      <c r="AP39" s="205">
        <f t="shared" si="31"/>
        <v>21766.704681689174</v>
      </c>
      <c r="AQ39" s="205">
        <f t="shared" si="31"/>
        <v>21766.704681689174</v>
      </c>
      <c r="AR39" s="205">
        <f t="shared" si="31"/>
        <v>21766.704681689174</v>
      </c>
      <c r="AS39" s="205">
        <f t="shared" si="31"/>
        <v>21766.704681689174</v>
      </c>
      <c r="AT39" s="205">
        <f t="shared" si="31"/>
        <v>21766.704681689174</v>
      </c>
      <c r="AU39" s="205">
        <f t="shared" si="31"/>
        <v>21766.704681689174</v>
      </c>
      <c r="AV39" s="205">
        <f t="shared" si="31"/>
        <v>21766.704681689174</v>
      </c>
      <c r="AW39" s="205">
        <f t="shared" si="31"/>
        <v>21766.704681689174</v>
      </c>
      <c r="AX39" s="205">
        <f t="shared" si="31"/>
        <v>21766.704681689174</v>
      </c>
      <c r="AY39" s="205">
        <f t="shared" si="31"/>
        <v>21766.704681689174</v>
      </c>
      <c r="AZ39" s="205">
        <f t="shared" si="31"/>
        <v>21766.704681689174</v>
      </c>
      <c r="BA39" s="205">
        <f t="shared" si="31"/>
        <v>21766.704681689174</v>
      </c>
      <c r="BB39" s="205">
        <f t="shared" ref="BB39:CD40" si="32">IF(BB$2&lt;=($B$2+$C$2+$D$2),IF(BB$2&lt;=($B$2+$C$2),IF(BB$2&lt;=$B$2,$B39,$C39),$D39),$E39)</f>
        <v>21766.704681689174</v>
      </c>
      <c r="BC39" s="205">
        <f t="shared" si="32"/>
        <v>21766.704681689174</v>
      </c>
      <c r="BD39" s="205">
        <f t="shared" si="32"/>
        <v>21766.704681689174</v>
      </c>
      <c r="BE39" s="205">
        <f t="shared" si="32"/>
        <v>21766.704681689174</v>
      </c>
      <c r="BF39" s="205">
        <f t="shared" si="32"/>
        <v>21766.704681689174</v>
      </c>
      <c r="BG39" s="205">
        <f t="shared" si="32"/>
        <v>21766.704681689174</v>
      </c>
      <c r="BH39" s="205">
        <f t="shared" si="32"/>
        <v>21766.704681689174</v>
      </c>
      <c r="BI39" s="205">
        <f t="shared" si="32"/>
        <v>21766.704681689174</v>
      </c>
      <c r="BJ39" s="205">
        <f t="shared" si="32"/>
        <v>21766.704681689174</v>
      </c>
      <c r="BK39" s="205">
        <f t="shared" si="32"/>
        <v>21766.704681689174</v>
      </c>
      <c r="BL39" s="205">
        <f t="shared" si="32"/>
        <v>21766.704681689174</v>
      </c>
      <c r="BM39" s="205">
        <f t="shared" si="32"/>
        <v>21766.704681689174</v>
      </c>
      <c r="BN39" s="205">
        <f t="shared" si="32"/>
        <v>21766.704681689174</v>
      </c>
      <c r="BO39" s="205">
        <f t="shared" si="32"/>
        <v>21766.704681689174</v>
      </c>
      <c r="BP39" s="205">
        <f t="shared" si="32"/>
        <v>21766.704681689174</v>
      </c>
      <c r="BQ39" s="205">
        <f t="shared" si="32"/>
        <v>21766.704681689174</v>
      </c>
      <c r="BR39" s="205">
        <f t="shared" si="32"/>
        <v>21766.704681689174</v>
      </c>
      <c r="BS39" s="205">
        <f t="shared" si="32"/>
        <v>21766.704681689174</v>
      </c>
      <c r="BT39" s="205">
        <f t="shared" si="32"/>
        <v>21766.704681689174</v>
      </c>
      <c r="BU39" s="205">
        <f t="shared" si="32"/>
        <v>21766.704681689174</v>
      </c>
      <c r="BV39" s="205">
        <f t="shared" si="32"/>
        <v>21766.704681689174</v>
      </c>
      <c r="BW39" s="205">
        <f t="shared" si="32"/>
        <v>21766.704681689174</v>
      </c>
      <c r="BX39" s="205">
        <f t="shared" si="32"/>
        <v>21766.704681689174</v>
      </c>
      <c r="BY39" s="205">
        <f t="shared" si="32"/>
        <v>21766.704681689174</v>
      </c>
      <c r="BZ39" s="205">
        <f t="shared" si="32"/>
        <v>21766.704681689174</v>
      </c>
      <c r="CA39" s="205">
        <f t="shared" si="32"/>
        <v>21766.704681689174</v>
      </c>
      <c r="CB39" s="205">
        <f t="shared" si="32"/>
        <v>21766.704681689174</v>
      </c>
      <c r="CC39" s="205">
        <f t="shared" si="32"/>
        <v>21766.704681689171</v>
      </c>
      <c r="CD39" s="205">
        <f t="shared" si="32"/>
        <v>21766.704681689171</v>
      </c>
      <c r="CE39" s="205">
        <f t="shared" ref="CE39:CR40" si="33">IF(CE$2&lt;=($B$2+$C$2+$D$2),IF(CE$2&lt;=($B$2+$C$2),IF(CE$2&lt;=$B$2,$B39,$C39),$D39),$E39)</f>
        <v>21766.704681689171</v>
      </c>
      <c r="CF39" s="205">
        <f t="shared" si="33"/>
        <v>21766.704681689171</v>
      </c>
      <c r="CG39" s="205">
        <f t="shared" si="33"/>
        <v>21766.704681689171</v>
      </c>
      <c r="CH39" s="205">
        <f t="shared" si="33"/>
        <v>21766.704681689171</v>
      </c>
      <c r="CI39" s="205">
        <f t="shared" si="33"/>
        <v>21766.704681689171</v>
      </c>
      <c r="CJ39" s="205">
        <f t="shared" si="33"/>
        <v>21766.704681689171</v>
      </c>
      <c r="CK39" s="205">
        <f t="shared" si="33"/>
        <v>21766.704681689171</v>
      </c>
      <c r="CL39" s="205">
        <f t="shared" si="33"/>
        <v>21766.704681689171</v>
      </c>
      <c r="CM39" s="205">
        <f t="shared" si="33"/>
        <v>21766.704681689171</v>
      </c>
      <c r="CN39" s="205">
        <f t="shared" si="33"/>
        <v>21766.704681689171</v>
      </c>
      <c r="CO39" s="205">
        <f t="shared" si="33"/>
        <v>21766.704681689171</v>
      </c>
      <c r="CP39" s="205">
        <f t="shared" si="33"/>
        <v>21766.704681689171</v>
      </c>
      <c r="CQ39" s="205">
        <f t="shared" si="33"/>
        <v>21766.704681689171</v>
      </c>
      <c r="CR39" s="205">
        <f t="shared" si="33"/>
        <v>21766.704681689178</v>
      </c>
      <c r="CS39" s="205">
        <f t="shared" ref="CS39:DA40" si="34">IF(CS$2&lt;=($B$2+$C$2+$D$2),IF(CS$2&lt;=($B$2+$C$2),IF(CS$2&lt;=$B$2,$B39,$C39),$D39),$E39)</f>
        <v>21766.704681689178</v>
      </c>
      <c r="CT39" s="205">
        <f t="shared" si="34"/>
        <v>21766.704681689178</v>
      </c>
      <c r="CU39" s="205">
        <f t="shared" si="34"/>
        <v>21766.704681689178</v>
      </c>
      <c r="CV39" s="205">
        <f t="shared" si="34"/>
        <v>21766.704681689178</v>
      </c>
      <c r="CW39" s="205">
        <f t="shared" si="34"/>
        <v>21766.704681689178</v>
      </c>
      <c r="CX39" s="205">
        <f t="shared" si="34"/>
        <v>21766.704681689178</v>
      </c>
      <c r="CY39" s="205">
        <f t="shared" si="34"/>
        <v>21766.704681689178</v>
      </c>
      <c r="CZ39" s="205">
        <f t="shared" si="34"/>
        <v>21766.704681689178</v>
      </c>
      <c r="DA39" s="205">
        <f t="shared" si="34"/>
        <v>21766.704681689178</v>
      </c>
    </row>
    <row r="40" spans="1:105">
      <c r="A40" s="202" t="str">
        <f>Income!A90</f>
        <v>Lower Bound Poverty line</v>
      </c>
      <c r="B40" s="204">
        <f>Income!B90</f>
        <v>39348.566051700145</v>
      </c>
      <c r="C40" s="204">
        <f>Income!C90</f>
        <v>39348.566051700145</v>
      </c>
      <c r="D40" s="204">
        <f>Income!D90</f>
        <v>39348.566051700138</v>
      </c>
      <c r="E40" s="204">
        <f>Income!E90</f>
        <v>39348.566051700145</v>
      </c>
      <c r="F40" s="205">
        <f t="shared" ref="F40:U40" si="35">IF(F$2&lt;=($B$2+$C$2+$D$2),IF(F$2&lt;=($B$2+$C$2),IF(F$2&lt;=$B$2,$B40,$C40),$D40),$E40)</f>
        <v>39348.566051700145</v>
      </c>
      <c r="G40" s="205">
        <f t="shared" si="35"/>
        <v>39348.566051700145</v>
      </c>
      <c r="H40" s="205">
        <f t="shared" si="35"/>
        <v>39348.566051700145</v>
      </c>
      <c r="I40" s="205">
        <f t="shared" si="35"/>
        <v>39348.566051700145</v>
      </c>
      <c r="J40" s="205">
        <f t="shared" si="35"/>
        <v>39348.566051700145</v>
      </c>
      <c r="K40" s="205">
        <f t="shared" si="35"/>
        <v>39348.566051700145</v>
      </c>
      <c r="L40" s="205">
        <f t="shared" si="35"/>
        <v>39348.566051700145</v>
      </c>
      <c r="M40" s="205">
        <f t="shared" si="35"/>
        <v>39348.566051700145</v>
      </c>
      <c r="N40" s="205">
        <f t="shared" si="35"/>
        <v>39348.566051700145</v>
      </c>
      <c r="O40" s="205">
        <f t="shared" si="35"/>
        <v>39348.566051700145</v>
      </c>
      <c r="P40" s="205">
        <f t="shared" si="35"/>
        <v>39348.566051700145</v>
      </c>
      <c r="Q40" s="205">
        <f t="shared" si="35"/>
        <v>39348.566051700145</v>
      </c>
      <c r="R40" s="205">
        <f t="shared" si="35"/>
        <v>39348.566051700145</v>
      </c>
      <c r="S40" s="205">
        <f t="shared" si="35"/>
        <v>39348.566051700145</v>
      </c>
      <c r="T40" s="205">
        <f t="shared" si="35"/>
        <v>39348.566051700145</v>
      </c>
      <c r="U40" s="205">
        <f t="shared" si="35"/>
        <v>39348.566051700145</v>
      </c>
      <c r="V40" s="205">
        <f t="shared" si="30"/>
        <v>39348.566051700145</v>
      </c>
      <c r="W40" s="205">
        <f t="shared" si="30"/>
        <v>39348.566051700145</v>
      </c>
      <c r="X40" s="205">
        <f t="shared" si="30"/>
        <v>39348.566051700145</v>
      </c>
      <c r="Y40" s="205">
        <f t="shared" si="30"/>
        <v>39348.566051700145</v>
      </c>
      <c r="Z40" s="205">
        <f t="shared" si="30"/>
        <v>39348.566051700145</v>
      </c>
      <c r="AA40" s="205">
        <f t="shared" si="30"/>
        <v>39348.566051700145</v>
      </c>
      <c r="AB40" s="205">
        <f t="shared" si="30"/>
        <v>39348.566051700145</v>
      </c>
      <c r="AC40" s="205">
        <f t="shared" si="30"/>
        <v>39348.566051700145</v>
      </c>
      <c r="AD40" s="205">
        <f t="shared" si="30"/>
        <v>39348.566051700145</v>
      </c>
      <c r="AE40" s="205">
        <f t="shared" si="30"/>
        <v>39348.566051700145</v>
      </c>
      <c r="AF40" s="205">
        <f t="shared" si="30"/>
        <v>39348.566051700145</v>
      </c>
      <c r="AG40" s="205">
        <f t="shared" si="30"/>
        <v>39348.566051700145</v>
      </c>
      <c r="AH40" s="205">
        <f t="shared" si="30"/>
        <v>39348.566051700145</v>
      </c>
      <c r="AI40" s="205">
        <f t="shared" si="30"/>
        <v>39348.566051700145</v>
      </c>
      <c r="AJ40" s="205">
        <f t="shared" si="30"/>
        <v>39348.566051700145</v>
      </c>
      <c r="AK40" s="205">
        <f t="shared" si="30"/>
        <v>39348.566051700145</v>
      </c>
      <c r="AL40" s="205">
        <f t="shared" si="31"/>
        <v>39348.566051700145</v>
      </c>
      <c r="AM40" s="205">
        <f t="shared" si="31"/>
        <v>39348.566051700145</v>
      </c>
      <c r="AN40" s="205">
        <f t="shared" si="31"/>
        <v>39348.566051700145</v>
      </c>
      <c r="AO40" s="205">
        <f t="shared" si="31"/>
        <v>39348.566051700145</v>
      </c>
      <c r="AP40" s="205">
        <f t="shared" si="31"/>
        <v>39348.566051700145</v>
      </c>
      <c r="AQ40" s="205">
        <f t="shared" si="31"/>
        <v>39348.566051700145</v>
      </c>
      <c r="AR40" s="205">
        <f t="shared" si="31"/>
        <v>39348.566051700145</v>
      </c>
      <c r="AS40" s="205">
        <f t="shared" si="31"/>
        <v>39348.566051700145</v>
      </c>
      <c r="AT40" s="205">
        <f t="shared" si="31"/>
        <v>39348.566051700145</v>
      </c>
      <c r="AU40" s="205">
        <f t="shared" si="31"/>
        <v>39348.566051700145</v>
      </c>
      <c r="AV40" s="205">
        <f t="shared" si="31"/>
        <v>39348.566051700145</v>
      </c>
      <c r="AW40" s="205">
        <f t="shared" si="31"/>
        <v>39348.566051700145</v>
      </c>
      <c r="AX40" s="205">
        <f t="shared" si="31"/>
        <v>39348.566051700145</v>
      </c>
      <c r="AY40" s="205">
        <f t="shared" si="31"/>
        <v>39348.566051700145</v>
      </c>
      <c r="AZ40" s="205">
        <f t="shared" si="31"/>
        <v>39348.566051700145</v>
      </c>
      <c r="BA40" s="205">
        <f t="shared" si="31"/>
        <v>39348.566051700145</v>
      </c>
      <c r="BB40" s="205">
        <f t="shared" si="32"/>
        <v>39348.566051700145</v>
      </c>
      <c r="BC40" s="205">
        <f t="shared" si="32"/>
        <v>39348.566051700145</v>
      </c>
      <c r="BD40" s="205">
        <f t="shared" si="32"/>
        <v>39348.566051700145</v>
      </c>
      <c r="BE40" s="205">
        <f t="shared" si="32"/>
        <v>39348.566051700145</v>
      </c>
      <c r="BF40" s="205">
        <f t="shared" si="32"/>
        <v>39348.566051700145</v>
      </c>
      <c r="BG40" s="205">
        <f t="shared" si="32"/>
        <v>39348.566051700145</v>
      </c>
      <c r="BH40" s="205">
        <f t="shared" si="32"/>
        <v>39348.566051700145</v>
      </c>
      <c r="BI40" s="205">
        <f t="shared" si="32"/>
        <v>39348.566051700145</v>
      </c>
      <c r="BJ40" s="205">
        <f t="shared" si="32"/>
        <v>39348.566051700145</v>
      </c>
      <c r="BK40" s="205">
        <f t="shared" si="32"/>
        <v>39348.566051700145</v>
      </c>
      <c r="BL40" s="205">
        <f t="shared" si="32"/>
        <v>39348.566051700145</v>
      </c>
      <c r="BM40" s="205">
        <f t="shared" si="32"/>
        <v>39348.566051700145</v>
      </c>
      <c r="BN40" s="205">
        <f t="shared" si="32"/>
        <v>39348.566051700145</v>
      </c>
      <c r="BO40" s="205">
        <f t="shared" si="32"/>
        <v>39348.566051700145</v>
      </c>
      <c r="BP40" s="205">
        <f t="shared" si="32"/>
        <v>39348.566051700145</v>
      </c>
      <c r="BQ40" s="205">
        <f t="shared" si="32"/>
        <v>39348.566051700145</v>
      </c>
      <c r="BR40" s="205">
        <f t="shared" si="32"/>
        <v>39348.566051700145</v>
      </c>
      <c r="BS40" s="205">
        <f t="shared" si="32"/>
        <v>39348.566051700145</v>
      </c>
      <c r="BT40" s="205">
        <f t="shared" si="32"/>
        <v>39348.566051700145</v>
      </c>
      <c r="BU40" s="205">
        <f t="shared" si="32"/>
        <v>39348.566051700145</v>
      </c>
      <c r="BV40" s="205">
        <f t="shared" si="32"/>
        <v>39348.566051700145</v>
      </c>
      <c r="BW40" s="205">
        <f t="shared" si="32"/>
        <v>39348.566051700145</v>
      </c>
      <c r="BX40" s="205">
        <f t="shared" si="32"/>
        <v>39348.566051700145</v>
      </c>
      <c r="BY40" s="205">
        <f t="shared" si="32"/>
        <v>39348.566051700145</v>
      </c>
      <c r="BZ40" s="205">
        <f t="shared" si="32"/>
        <v>39348.566051700145</v>
      </c>
      <c r="CA40" s="205">
        <f t="shared" si="32"/>
        <v>39348.566051700145</v>
      </c>
      <c r="CB40" s="205">
        <f t="shared" si="32"/>
        <v>39348.566051700145</v>
      </c>
      <c r="CC40" s="205">
        <f t="shared" si="32"/>
        <v>39348.566051700138</v>
      </c>
      <c r="CD40" s="205">
        <f t="shared" si="32"/>
        <v>39348.566051700138</v>
      </c>
      <c r="CE40" s="205">
        <f t="shared" si="33"/>
        <v>39348.566051700138</v>
      </c>
      <c r="CF40" s="205">
        <f t="shared" si="33"/>
        <v>39348.566051700138</v>
      </c>
      <c r="CG40" s="205">
        <f t="shared" si="33"/>
        <v>39348.566051700138</v>
      </c>
      <c r="CH40" s="205">
        <f t="shared" si="33"/>
        <v>39348.566051700138</v>
      </c>
      <c r="CI40" s="205">
        <f t="shared" si="33"/>
        <v>39348.566051700138</v>
      </c>
      <c r="CJ40" s="205">
        <f t="shared" si="33"/>
        <v>39348.566051700138</v>
      </c>
      <c r="CK40" s="205">
        <f t="shared" si="33"/>
        <v>39348.566051700138</v>
      </c>
      <c r="CL40" s="205">
        <f t="shared" si="33"/>
        <v>39348.566051700138</v>
      </c>
      <c r="CM40" s="205">
        <f t="shared" si="33"/>
        <v>39348.566051700138</v>
      </c>
      <c r="CN40" s="205">
        <f t="shared" si="33"/>
        <v>39348.566051700138</v>
      </c>
      <c r="CO40" s="205">
        <f t="shared" si="33"/>
        <v>39348.566051700138</v>
      </c>
      <c r="CP40" s="205">
        <f t="shared" si="33"/>
        <v>39348.566051700138</v>
      </c>
      <c r="CQ40" s="205">
        <f t="shared" si="33"/>
        <v>39348.566051700138</v>
      </c>
      <c r="CR40" s="205">
        <f t="shared" si="33"/>
        <v>39348.566051700145</v>
      </c>
      <c r="CS40" s="205">
        <f t="shared" si="34"/>
        <v>39348.566051700145</v>
      </c>
      <c r="CT40" s="205">
        <f t="shared" si="34"/>
        <v>39348.566051700145</v>
      </c>
      <c r="CU40" s="205">
        <f t="shared" si="34"/>
        <v>39348.566051700145</v>
      </c>
      <c r="CV40" s="205">
        <f t="shared" si="34"/>
        <v>39348.566051700145</v>
      </c>
      <c r="CW40" s="205">
        <f t="shared" si="34"/>
        <v>39348.566051700145</v>
      </c>
      <c r="CX40" s="205">
        <f t="shared" si="34"/>
        <v>39348.566051700145</v>
      </c>
      <c r="CY40" s="205">
        <f t="shared" si="34"/>
        <v>39348.566051700145</v>
      </c>
      <c r="CZ40" s="205">
        <f t="shared" si="34"/>
        <v>39348.566051700145</v>
      </c>
      <c r="DA40" s="205">
        <f t="shared" si="34"/>
        <v>39348.566051700145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0</v>
      </c>
      <c r="AF42" s="211">
        <f t="shared" si="36"/>
        <v>37.279138426502762</v>
      </c>
      <c r="AG42" s="211">
        <f t="shared" si="36"/>
        <v>37.279138426502762</v>
      </c>
      <c r="AH42" s="211">
        <f t="shared" si="36"/>
        <v>37.279138426502762</v>
      </c>
      <c r="AI42" s="211">
        <f t="shared" si="36"/>
        <v>37.279138426502762</v>
      </c>
      <c r="AJ42" s="211">
        <f t="shared" si="36"/>
        <v>37.279138426502762</v>
      </c>
      <c r="AK42" s="211">
        <f t="shared" si="36"/>
        <v>37.279138426502762</v>
      </c>
      <c r="AL42" s="211">
        <f t="shared" ref="AL42:BQ42" si="37">IF(AL$22&lt;=$E$24,IF(AL$22&lt;=$D$24,IF(AL$22&lt;=$C$24,IF(AL$22&lt;=$B$24,$B108,($C25-$B25)/($C$24-$B$24)),($D25-$C25)/($D$24-$C$24)),($E25-$D25)/($E$24-$D$24)),$F108)</f>
        <v>37.279138426502762</v>
      </c>
      <c r="AM42" s="211">
        <f t="shared" si="37"/>
        <v>37.279138426502762</v>
      </c>
      <c r="AN42" s="211">
        <f t="shared" si="37"/>
        <v>37.279138426502762</v>
      </c>
      <c r="AO42" s="211">
        <f t="shared" si="37"/>
        <v>37.279138426502762</v>
      </c>
      <c r="AP42" s="211">
        <f t="shared" si="37"/>
        <v>37.279138426502762</v>
      </c>
      <c r="AQ42" s="211">
        <f t="shared" si="37"/>
        <v>37.279138426502762</v>
      </c>
      <c r="AR42" s="211">
        <f t="shared" si="37"/>
        <v>37.279138426502762</v>
      </c>
      <c r="AS42" s="211">
        <f t="shared" si="37"/>
        <v>37.279138426502762</v>
      </c>
      <c r="AT42" s="211">
        <f t="shared" si="37"/>
        <v>37.279138426502762</v>
      </c>
      <c r="AU42" s="211">
        <f t="shared" si="37"/>
        <v>37.279138426502762</v>
      </c>
      <c r="AV42" s="211">
        <f t="shared" si="37"/>
        <v>37.279138426502762</v>
      </c>
      <c r="AW42" s="211">
        <f t="shared" si="37"/>
        <v>37.279138426502762</v>
      </c>
      <c r="AX42" s="211">
        <f t="shared" si="37"/>
        <v>37.279138426502762</v>
      </c>
      <c r="AY42" s="211">
        <f t="shared" si="37"/>
        <v>37.279138426502762</v>
      </c>
      <c r="AZ42" s="211">
        <f t="shared" si="37"/>
        <v>37.279138426502762</v>
      </c>
      <c r="BA42" s="211">
        <f t="shared" si="37"/>
        <v>37.279138426502762</v>
      </c>
      <c r="BB42" s="211">
        <f t="shared" si="37"/>
        <v>37.279138426502762</v>
      </c>
      <c r="BC42" s="211">
        <f t="shared" si="37"/>
        <v>37.279138426502762</v>
      </c>
      <c r="BD42" s="211">
        <f t="shared" si="37"/>
        <v>37.279138426502762</v>
      </c>
      <c r="BE42" s="211">
        <f t="shared" si="37"/>
        <v>37.279138426502762</v>
      </c>
      <c r="BF42" s="211">
        <f t="shared" si="37"/>
        <v>37.279138426502762</v>
      </c>
      <c r="BG42" s="211">
        <f t="shared" si="37"/>
        <v>37.279138426502762</v>
      </c>
      <c r="BH42" s="211">
        <f t="shared" si="37"/>
        <v>37.279138426502762</v>
      </c>
      <c r="BI42" s="211">
        <f t="shared" si="37"/>
        <v>37.279138426502762</v>
      </c>
      <c r="BJ42" s="211">
        <f t="shared" si="37"/>
        <v>37.279138426502762</v>
      </c>
      <c r="BK42" s="211">
        <f t="shared" si="37"/>
        <v>37.279138426502762</v>
      </c>
      <c r="BL42" s="211">
        <f t="shared" si="37"/>
        <v>37.279138426502762</v>
      </c>
      <c r="BM42" s="211">
        <f t="shared" si="37"/>
        <v>37.279138426502762</v>
      </c>
      <c r="BN42" s="211">
        <f t="shared" si="37"/>
        <v>37.279138426502762</v>
      </c>
      <c r="BO42" s="211">
        <f t="shared" si="37"/>
        <v>37.279138426502762</v>
      </c>
      <c r="BP42" s="211">
        <f t="shared" si="37"/>
        <v>37.279138426502762</v>
      </c>
      <c r="BQ42" s="211">
        <f t="shared" si="37"/>
        <v>-8.5913256997080225</v>
      </c>
      <c r="BR42" s="211">
        <f t="shared" ref="BR42:DA42" si="38">IF(BR$22&lt;=$E$24,IF(BR$22&lt;=$D$24,IF(BR$22&lt;=$C$24,IF(BR$22&lt;=$B$24,$B108,($C25-$B25)/($C$24-$B$24)),($D25-$C25)/($D$24-$C$24)),($E25-$D25)/($E$24-$D$24)),$F108)</f>
        <v>-8.5913256997080225</v>
      </c>
      <c r="BS42" s="211">
        <f t="shared" si="38"/>
        <v>-8.5913256997080225</v>
      </c>
      <c r="BT42" s="211">
        <f t="shared" si="38"/>
        <v>-8.5913256997080225</v>
      </c>
      <c r="BU42" s="211">
        <f t="shared" si="38"/>
        <v>-8.5913256997080225</v>
      </c>
      <c r="BV42" s="211">
        <f t="shared" si="38"/>
        <v>-8.5913256997080225</v>
      </c>
      <c r="BW42" s="211">
        <f t="shared" si="38"/>
        <v>-8.5913256997080225</v>
      </c>
      <c r="BX42" s="211">
        <f t="shared" si="38"/>
        <v>-8.5913256997080225</v>
      </c>
      <c r="BY42" s="211">
        <f t="shared" si="38"/>
        <v>-8.5913256997080225</v>
      </c>
      <c r="BZ42" s="211">
        <f t="shared" si="38"/>
        <v>-8.5913256997080225</v>
      </c>
      <c r="CA42" s="211">
        <f t="shared" si="38"/>
        <v>-8.5913256997080225</v>
      </c>
      <c r="CB42" s="211">
        <f t="shared" si="38"/>
        <v>-8.5913256997080225</v>
      </c>
      <c r="CC42" s="211">
        <f t="shared" si="38"/>
        <v>-8.5913256997080225</v>
      </c>
      <c r="CD42" s="211">
        <f t="shared" si="38"/>
        <v>-8.5913256997080225</v>
      </c>
      <c r="CE42" s="211">
        <f t="shared" si="38"/>
        <v>-8.5913256997080225</v>
      </c>
      <c r="CF42" s="211">
        <f t="shared" si="38"/>
        <v>-8.5913256997080225</v>
      </c>
      <c r="CG42" s="211">
        <f t="shared" si="38"/>
        <v>-8.5913256997080225</v>
      </c>
      <c r="CH42" s="211">
        <f t="shared" si="38"/>
        <v>-8.5913256997080225</v>
      </c>
      <c r="CI42" s="211">
        <f t="shared" si="38"/>
        <v>-8.5913256997080225</v>
      </c>
      <c r="CJ42" s="211">
        <f t="shared" si="38"/>
        <v>-8.5913256997080225</v>
      </c>
      <c r="CK42" s="211">
        <f t="shared" si="38"/>
        <v>-48.56677754176448</v>
      </c>
      <c r="CL42" s="211">
        <f t="shared" si="38"/>
        <v>-48.56677754176448</v>
      </c>
      <c r="CM42" s="211">
        <f t="shared" si="38"/>
        <v>-48.56677754176448</v>
      </c>
      <c r="CN42" s="211">
        <f t="shared" si="38"/>
        <v>-48.56677754176448</v>
      </c>
      <c r="CO42" s="211">
        <f t="shared" si="38"/>
        <v>-48.56677754176448</v>
      </c>
      <c r="CP42" s="211">
        <f t="shared" si="38"/>
        <v>-48.56677754176448</v>
      </c>
      <c r="CQ42" s="211">
        <f t="shared" si="38"/>
        <v>-48.56677754176448</v>
      </c>
      <c r="CR42" s="211">
        <f t="shared" si="38"/>
        <v>-48.56677754176448</v>
      </c>
      <c r="CS42" s="211">
        <f t="shared" si="38"/>
        <v>-48.56677754176448</v>
      </c>
      <c r="CT42" s="211">
        <f t="shared" si="38"/>
        <v>-48.56677754176448</v>
      </c>
      <c r="CU42" s="211">
        <f t="shared" si="38"/>
        <v>-48.56677754176448</v>
      </c>
      <c r="CV42" s="211">
        <f t="shared" si="38"/>
        <v>-48.56677754176448</v>
      </c>
      <c r="CW42" s="211">
        <f t="shared" si="38"/>
        <v>-48.56677754176448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340.26</v>
      </c>
      <c r="AF43" s="211">
        <f t="shared" si="39"/>
        <v>49.958729671718942</v>
      </c>
      <c r="AG43" s="211">
        <f t="shared" si="39"/>
        <v>49.958729671718942</v>
      </c>
      <c r="AH43" s="211">
        <f t="shared" si="39"/>
        <v>49.958729671718942</v>
      </c>
      <c r="AI43" s="211">
        <f t="shared" si="39"/>
        <v>49.958729671718942</v>
      </c>
      <c r="AJ43" s="211">
        <f t="shared" si="39"/>
        <v>49.958729671718942</v>
      </c>
      <c r="AK43" s="211">
        <f t="shared" si="39"/>
        <v>49.958729671718942</v>
      </c>
      <c r="AL43" s="211">
        <f t="shared" ref="AL43:BQ43" si="40">IF(AL$22&lt;=$E$24,IF(AL$22&lt;=$D$24,IF(AL$22&lt;=$C$24,IF(AL$22&lt;=$B$24,$B109,($C26-$B26)/($C$24-$B$24)),($D26-$C26)/($D$24-$C$24)),($E26-$D26)/($E$24-$D$24)),$F109)</f>
        <v>49.958729671718942</v>
      </c>
      <c r="AM43" s="211">
        <f t="shared" si="40"/>
        <v>49.958729671718942</v>
      </c>
      <c r="AN43" s="211">
        <f t="shared" si="40"/>
        <v>49.958729671718942</v>
      </c>
      <c r="AO43" s="211">
        <f t="shared" si="40"/>
        <v>49.958729671718942</v>
      </c>
      <c r="AP43" s="211">
        <f t="shared" si="40"/>
        <v>49.958729671718942</v>
      </c>
      <c r="AQ43" s="211">
        <f t="shared" si="40"/>
        <v>49.958729671718942</v>
      </c>
      <c r="AR43" s="211">
        <f t="shared" si="40"/>
        <v>49.958729671718942</v>
      </c>
      <c r="AS43" s="211">
        <f t="shared" si="40"/>
        <v>49.958729671718942</v>
      </c>
      <c r="AT43" s="211">
        <f t="shared" si="40"/>
        <v>49.958729671718942</v>
      </c>
      <c r="AU43" s="211">
        <f t="shared" si="40"/>
        <v>49.958729671718942</v>
      </c>
      <c r="AV43" s="211">
        <f t="shared" si="40"/>
        <v>49.958729671718942</v>
      </c>
      <c r="AW43" s="211">
        <f t="shared" si="40"/>
        <v>49.958729671718942</v>
      </c>
      <c r="AX43" s="211">
        <f t="shared" si="40"/>
        <v>49.958729671718942</v>
      </c>
      <c r="AY43" s="211">
        <f t="shared" si="40"/>
        <v>49.958729671718942</v>
      </c>
      <c r="AZ43" s="211">
        <f t="shared" si="40"/>
        <v>49.958729671718942</v>
      </c>
      <c r="BA43" s="211">
        <f t="shared" si="40"/>
        <v>49.958729671718942</v>
      </c>
      <c r="BB43" s="211">
        <f t="shared" si="40"/>
        <v>49.958729671718942</v>
      </c>
      <c r="BC43" s="211">
        <f t="shared" si="40"/>
        <v>49.958729671718942</v>
      </c>
      <c r="BD43" s="211">
        <f t="shared" si="40"/>
        <v>49.958729671718942</v>
      </c>
      <c r="BE43" s="211">
        <f t="shared" si="40"/>
        <v>49.958729671718942</v>
      </c>
      <c r="BF43" s="211">
        <f t="shared" si="40"/>
        <v>49.958729671718942</v>
      </c>
      <c r="BG43" s="211">
        <f t="shared" si="40"/>
        <v>49.958729671718942</v>
      </c>
      <c r="BH43" s="211">
        <f t="shared" si="40"/>
        <v>49.958729671718942</v>
      </c>
      <c r="BI43" s="211">
        <f t="shared" si="40"/>
        <v>49.958729671718942</v>
      </c>
      <c r="BJ43" s="211">
        <f t="shared" si="40"/>
        <v>49.958729671718942</v>
      </c>
      <c r="BK43" s="211">
        <f t="shared" si="40"/>
        <v>49.958729671718942</v>
      </c>
      <c r="BL43" s="211">
        <f t="shared" si="40"/>
        <v>49.958729671718942</v>
      </c>
      <c r="BM43" s="211">
        <f t="shared" si="40"/>
        <v>49.958729671718942</v>
      </c>
      <c r="BN43" s="211">
        <f t="shared" si="40"/>
        <v>49.958729671718942</v>
      </c>
      <c r="BO43" s="211">
        <f t="shared" si="40"/>
        <v>49.958729671718942</v>
      </c>
      <c r="BP43" s="211">
        <f t="shared" si="40"/>
        <v>49.958729671718942</v>
      </c>
      <c r="BQ43" s="211">
        <f t="shared" si="40"/>
        <v>1334.7945017819306</v>
      </c>
      <c r="BR43" s="211">
        <f t="shared" ref="BR43:DA43" si="41">IF(BR$22&lt;=$E$24,IF(BR$22&lt;=$D$24,IF(BR$22&lt;=$C$24,IF(BR$22&lt;=$B$24,$B109,($C26-$B26)/($C$24-$B$24)),($D26-$C26)/($D$24-$C$24)),($E26-$D26)/($E$24-$D$24)),$F109)</f>
        <v>1334.7945017819306</v>
      </c>
      <c r="BS43" s="211">
        <f t="shared" si="41"/>
        <v>1334.7945017819306</v>
      </c>
      <c r="BT43" s="211">
        <f t="shared" si="41"/>
        <v>1334.7945017819306</v>
      </c>
      <c r="BU43" s="211">
        <f t="shared" si="41"/>
        <v>1334.7945017819306</v>
      </c>
      <c r="BV43" s="211">
        <f t="shared" si="41"/>
        <v>1334.7945017819306</v>
      </c>
      <c r="BW43" s="211">
        <f t="shared" si="41"/>
        <v>1334.7945017819306</v>
      </c>
      <c r="BX43" s="211">
        <f t="shared" si="41"/>
        <v>1334.7945017819306</v>
      </c>
      <c r="BY43" s="211">
        <f t="shared" si="41"/>
        <v>1334.7945017819306</v>
      </c>
      <c r="BZ43" s="211">
        <f t="shared" si="41"/>
        <v>1334.7945017819306</v>
      </c>
      <c r="CA43" s="211">
        <f t="shared" si="41"/>
        <v>1334.7945017819306</v>
      </c>
      <c r="CB43" s="211">
        <f t="shared" si="41"/>
        <v>1334.7945017819306</v>
      </c>
      <c r="CC43" s="211">
        <f t="shared" si="41"/>
        <v>1334.7945017819306</v>
      </c>
      <c r="CD43" s="211">
        <f t="shared" si="41"/>
        <v>1334.7945017819306</v>
      </c>
      <c r="CE43" s="211">
        <f t="shared" si="41"/>
        <v>1334.7945017819306</v>
      </c>
      <c r="CF43" s="211">
        <f t="shared" si="41"/>
        <v>1334.7945017819306</v>
      </c>
      <c r="CG43" s="211">
        <f t="shared" si="41"/>
        <v>1334.7945017819306</v>
      </c>
      <c r="CH43" s="211">
        <f t="shared" si="41"/>
        <v>1334.7945017819306</v>
      </c>
      <c r="CI43" s="211">
        <f t="shared" si="41"/>
        <v>1334.7945017819306</v>
      </c>
      <c r="CJ43" s="211">
        <f t="shared" si="41"/>
        <v>1334.7945017819306</v>
      </c>
      <c r="CK43" s="211">
        <f t="shared" si="41"/>
        <v>-1379.7896037939242</v>
      </c>
      <c r="CL43" s="211">
        <f t="shared" si="41"/>
        <v>-1379.7896037939242</v>
      </c>
      <c r="CM43" s="211">
        <f t="shared" si="41"/>
        <v>-1379.7896037939242</v>
      </c>
      <c r="CN43" s="211">
        <f t="shared" si="41"/>
        <v>-1379.7896037939242</v>
      </c>
      <c r="CO43" s="211">
        <f t="shared" si="41"/>
        <v>-1379.7896037939242</v>
      </c>
      <c r="CP43" s="211">
        <f t="shared" si="41"/>
        <v>-1379.7896037939242</v>
      </c>
      <c r="CQ43" s="211">
        <f t="shared" si="41"/>
        <v>-1379.7896037939242</v>
      </c>
      <c r="CR43" s="211">
        <f t="shared" si="41"/>
        <v>-1379.7896037939242</v>
      </c>
      <c r="CS43" s="211">
        <f t="shared" si="41"/>
        <v>-1379.7896037939242</v>
      </c>
      <c r="CT43" s="211">
        <f t="shared" si="41"/>
        <v>-1379.7896037939242</v>
      </c>
      <c r="CU43" s="211">
        <f t="shared" si="41"/>
        <v>-1379.7896037939242</v>
      </c>
      <c r="CV43" s="211">
        <f t="shared" si="41"/>
        <v>-1379.7896037939242</v>
      </c>
      <c r="CW43" s="211">
        <f t="shared" si="41"/>
        <v>-1379.7896037939242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0</v>
      </c>
      <c r="AF44" s="211">
        <f t="shared" si="42"/>
        <v>9.7802958738678267</v>
      </c>
      <c r="AG44" s="211">
        <f t="shared" si="42"/>
        <v>9.7802958738678267</v>
      </c>
      <c r="AH44" s="211">
        <f t="shared" si="42"/>
        <v>9.7802958738678267</v>
      </c>
      <c r="AI44" s="211">
        <f t="shared" si="42"/>
        <v>9.7802958738678267</v>
      </c>
      <c r="AJ44" s="211">
        <f t="shared" si="42"/>
        <v>9.7802958738678267</v>
      </c>
      <c r="AK44" s="211">
        <f t="shared" si="42"/>
        <v>9.7802958738678267</v>
      </c>
      <c r="AL44" s="211">
        <f t="shared" ref="AL44:BQ44" si="43">IF(AL$22&lt;=$E$24,IF(AL$22&lt;=$D$24,IF(AL$22&lt;=$C$24,IF(AL$22&lt;=$B$24,$B110,($C27-$B27)/($C$24-$B$24)),($D27-$C27)/($D$24-$C$24)),($E27-$D27)/($E$24-$D$24)),$F110)</f>
        <v>9.7802958738678267</v>
      </c>
      <c r="AM44" s="211">
        <f t="shared" si="43"/>
        <v>9.7802958738678267</v>
      </c>
      <c r="AN44" s="211">
        <f t="shared" si="43"/>
        <v>9.7802958738678267</v>
      </c>
      <c r="AO44" s="211">
        <f t="shared" si="43"/>
        <v>9.7802958738678267</v>
      </c>
      <c r="AP44" s="211">
        <f t="shared" si="43"/>
        <v>9.7802958738678267</v>
      </c>
      <c r="AQ44" s="211">
        <f t="shared" si="43"/>
        <v>9.7802958738678267</v>
      </c>
      <c r="AR44" s="211">
        <f t="shared" si="43"/>
        <v>9.7802958738678267</v>
      </c>
      <c r="AS44" s="211">
        <f t="shared" si="43"/>
        <v>9.7802958738678267</v>
      </c>
      <c r="AT44" s="211">
        <f t="shared" si="43"/>
        <v>9.7802958738678267</v>
      </c>
      <c r="AU44" s="211">
        <f t="shared" si="43"/>
        <v>9.7802958738678267</v>
      </c>
      <c r="AV44" s="211">
        <f t="shared" si="43"/>
        <v>9.7802958738678267</v>
      </c>
      <c r="AW44" s="211">
        <f t="shared" si="43"/>
        <v>9.7802958738678267</v>
      </c>
      <c r="AX44" s="211">
        <f t="shared" si="43"/>
        <v>9.7802958738678267</v>
      </c>
      <c r="AY44" s="211">
        <f t="shared" si="43"/>
        <v>9.7802958738678267</v>
      </c>
      <c r="AZ44" s="211">
        <f t="shared" si="43"/>
        <v>9.7802958738678267</v>
      </c>
      <c r="BA44" s="211">
        <f t="shared" si="43"/>
        <v>9.7802958738678267</v>
      </c>
      <c r="BB44" s="211">
        <f t="shared" si="43"/>
        <v>9.7802958738678267</v>
      </c>
      <c r="BC44" s="211">
        <f t="shared" si="43"/>
        <v>9.7802958738678267</v>
      </c>
      <c r="BD44" s="211">
        <f t="shared" si="43"/>
        <v>9.7802958738678267</v>
      </c>
      <c r="BE44" s="211">
        <f t="shared" si="43"/>
        <v>9.7802958738678267</v>
      </c>
      <c r="BF44" s="211">
        <f t="shared" si="43"/>
        <v>9.7802958738678267</v>
      </c>
      <c r="BG44" s="211">
        <f t="shared" si="43"/>
        <v>9.7802958738678267</v>
      </c>
      <c r="BH44" s="211">
        <f t="shared" si="43"/>
        <v>9.7802958738678267</v>
      </c>
      <c r="BI44" s="211">
        <f t="shared" si="43"/>
        <v>9.7802958738678267</v>
      </c>
      <c r="BJ44" s="211">
        <f t="shared" si="43"/>
        <v>9.7802958738678267</v>
      </c>
      <c r="BK44" s="211">
        <f t="shared" si="43"/>
        <v>9.7802958738678267</v>
      </c>
      <c r="BL44" s="211">
        <f t="shared" si="43"/>
        <v>9.7802958738678267</v>
      </c>
      <c r="BM44" s="211">
        <f t="shared" si="43"/>
        <v>9.7802958738678267</v>
      </c>
      <c r="BN44" s="211">
        <f t="shared" si="43"/>
        <v>9.7802958738678267</v>
      </c>
      <c r="BO44" s="211">
        <f t="shared" si="43"/>
        <v>9.7802958738678267</v>
      </c>
      <c r="BP44" s="211">
        <f t="shared" si="43"/>
        <v>9.7802958738678267</v>
      </c>
      <c r="BQ44" s="211">
        <f t="shared" si="43"/>
        <v>44.130300751807937</v>
      </c>
      <c r="BR44" s="211">
        <f t="shared" ref="BR44:DA44" si="44">IF(BR$22&lt;=$E$24,IF(BR$22&lt;=$D$24,IF(BR$22&lt;=$C$24,IF(BR$22&lt;=$B$24,$B110,($C27-$B27)/($C$24-$B$24)),($D27-$C27)/($D$24-$C$24)),($E27-$D27)/($E$24-$D$24)),$F110)</f>
        <v>44.130300751807937</v>
      </c>
      <c r="BS44" s="211">
        <f t="shared" si="44"/>
        <v>44.130300751807937</v>
      </c>
      <c r="BT44" s="211">
        <f t="shared" si="44"/>
        <v>44.130300751807937</v>
      </c>
      <c r="BU44" s="211">
        <f t="shared" si="44"/>
        <v>44.130300751807937</v>
      </c>
      <c r="BV44" s="211">
        <f t="shared" si="44"/>
        <v>44.130300751807937</v>
      </c>
      <c r="BW44" s="211">
        <f t="shared" si="44"/>
        <v>44.130300751807937</v>
      </c>
      <c r="BX44" s="211">
        <f t="shared" si="44"/>
        <v>44.130300751807937</v>
      </c>
      <c r="BY44" s="211">
        <f t="shared" si="44"/>
        <v>44.130300751807937</v>
      </c>
      <c r="BZ44" s="211">
        <f t="shared" si="44"/>
        <v>44.130300751807937</v>
      </c>
      <c r="CA44" s="211">
        <f t="shared" si="44"/>
        <v>44.130300751807937</v>
      </c>
      <c r="CB44" s="211">
        <f t="shared" si="44"/>
        <v>44.130300751807937</v>
      </c>
      <c r="CC44" s="211">
        <f t="shared" si="44"/>
        <v>44.130300751807937</v>
      </c>
      <c r="CD44" s="211">
        <f t="shared" si="44"/>
        <v>44.130300751807937</v>
      </c>
      <c r="CE44" s="211">
        <f t="shared" si="44"/>
        <v>44.130300751807937</v>
      </c>
      <c r="CF44" s="211">
        <f t="shared" si="44"/>
        <v>44.130300751807937</v>
      </c>
      <c r="CG44" s="211">
        <f t="shared" si="44"/>
        <v>44.130300751807937</v>
      </c>
      <c r="CH44" s="211">
        <f t="shared" si="44"/>
        <v>44.130300751807937</v>
      </c>
      <c r="CI44" s="211">
        <f t="shared" si="44"/>
        <v>44.130300751807937</v>
      </c>
      <c r="CJ44" s="211">
        <f t="shared" si="44"/>
        <v>44.130300751807937</v>
      </c>
      <c r="CK44" s="211">
        <f t="shared" si="44"/>
        <v>24.437469512823299</v>
      </c>
      <c r="CL44" s="211">
        <f t="shared" si="44"/>
        <v>24.437469512823299</v>
      </c>
      <c r="CM44" s="211">
        <f t="shared" si="44"/>
        <v>24.437469512823299</v>
      </c>
      <c r="CN44" s="211">
        <f t="shared" si="44"/>
        <v>24.437469512823299</v>
      </c>
      <c r="CO44" s="211">
        <f t="shared" si="44"/>
        <v>24.437469512823299</v>
      </c>
      <c r="CP44" s="211">
        <f t="shared" si="44"/>
        <v>24.437469512823299</v>
      </c>
      <c r="CQ44" s="211">
        <f t="shared" si="44"/>
        <v>24.437469512823299</v>
      </c>
      <c r="CR44" s="211">
        <f t="shared" si="44"/>
        <v>24.437469512823299</v>
      </c>
      <c r="CS44" s="211">
        <f t="shared" si="44"/>
        <v>24.437469512823299</v>
      </c>
      <c r="CT44" s="211">
        <f t="shared" si="44"/>
        <v>24.437469512823299</v>
      </c>
      <c r="CU44" s="211">
        <f t="shared" si="44"/>
        <v>24.437469512823299</v>
      </c>
      <c r="CV44" s="211">
        <f t="shared" si="44"/>
        <v>24.437469512823299</v>
      </c>
      <c r="CW44" s="211">
        <f t="shared" si="44"/>
        <v>24.437469512823299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0</v>
      </c>
      <c r="AF46" s="211">
        <f t="shared" si="48"/>
        <v>254.73792883385079</v>
      </c>
      <c r="AG46" s="211">
        <f t="shared" si="48"/>
        <v>254.73792883385079</v>
      </c>
      <c r="AH46" s="211">
        <f t="shared" si="48"/>
        <v>254.73792883385079</v>
      </c>
      <c r="AI46" s="211">
        <f t="shared" si="48"/>
        <v>254.73792883385079</v>
      </c>
      <c r="AJ46" s="211">
        <f t="shared" si="48"/>
        <v>254.73792883385079</v>
      </c>
      <c r="AK46" s="211">
        <f t="shared" si="48"/>
        <v>254.73792883385079</v>
      </c>
      <c r="AL46" s="211">
        <f t="shared" ref="AL46:BQ46" si="49">IF(AL$22&lt;=$E$24,IF(AL$22&lt;=$D$24,IF(AL$22&lt;=$C$24,IF(AL$22&lt;=$B$24,$B112,($C29-$B29)/($C$24-$B$24)),($D29-$C29)/($D$24-$C$24)),($E29-$D29)/($E$24-$D$24)),$F112)</f>
        <v>254.73792883385079</v>
      </c>
      <c r="AM46" s="211">
        <f t="shared" si="49"/>
        <v>254.73792883385079</v>
      </c>
      <c r="AN46" s="211">
        <f t="shared" si="49"/>
        <v>254.73792883385079</v>
      </c>
      <c r="AO46" s="211">
        <f t="shared" si="49"/>
        <v>254.73792883385079</v>
      </c>
      <c r="AP46" s="211">
        <f t="shared" si="49"/>
        <v>254.73792883385079</v>
      </c>
      <c r="AQ46" s="211">
        <f t="shared" si="49"/>
        <v>254.73792883385079</v>
      </c>
      <c r="AR46" s="211">
        <f t="shared" si="49"/>
        <v>254.73792883385079</v>
      </c>
      <c r="AS46" s="211">
        <f t="shared" si="49"/>
        <v>254.73792883385079</v>
      </c>
      <c r="AT46" s="211">
        <f t="shared" si="49"/>
        <v>254.73792883385079</v>
      </c>
      <c r="AU46" s="211">
        <f t="shared" si="49"/>
        <v>254.73792883385079</v>
      </c>
      <c r="AV46" s="211">
        <f t="shared" si="49"/>
        <v>254.73792883385079</v>
      </c>
      <c r="AW46" s="211">
        <f t="shared" si="49"/>
        <v>254.73792883385079</v>
      </c>
      <c r="AX46" s="211">
        <f t="shared" si="49"/>
        <v>254.73792883385079</v>
      </c>
      <c r="AY46" s="211">
        <f t="shared" si="49"/>
        <v>254.73792883385079</v>
      </c>
      <c r="AZ46" s="211">
        <f t="shared" si="49"/>
        <v>254.73792883385079</v>
      </c>
      <c r="BA46" s="211">
        <f t="shared" si="49"/>
        <v>254.73792883385079</v>
      </c>
      <c r="BB46" s="211">
        <f t="shared" si="49"/>
        <v>254.73792883385079</v>
      </c>
      <c r="BC46" s="211">
        <f t="shared" si="49"/>
        <v>254.73792883385079</v>
      </c>
      <c r="BD46" s="211">
        <f t="shared" si="49"/>
        <v>254.73792883385079</v>
      </c>
      <c r="BE46" s="211">
        <f t="shared" si="49"/>
        <v>254.73792883385079</v>
      </c>
      <c r="BF46" s="211">
        <f t="shared" si="49"/>
        <v>254.73792883385079</v>
      </c>
      <c r="BG46" s="211">
        <f t="shared" si="49"/>
        <v>254.73792883385079</v>
      </c>
      <c r="BH46" s="211">
        <f t="shared" si="49"/>
        <v>254.73792883385079</v>
      </c>
      <c r="BI46" s="211">
        <f t="shared" si="49"/>
        <v>254.73792883385079</v>
      </c>
      <c r="BJ46" s="211">
        <f t="shared" si="49"/>
        <v>254.73792883385079</v>
      </c>
      <c r="BK46" s="211">
        <f t="shared" si="49"/>
        <v>254.73792883385079</v>
      </c>
      <c r="BL46" s="211">
        <f t="shared" si="49"/>
        <v>254.73792883385079</v>
      </c>
      <c r="BM46" s="211">
        <f t="shared" si="49"/>
        <v>254.73792883385079</v>
      </c>
      <c r="BN46" s="211">
        <f t="shared" si="49"/>
        <v>254.73792883385079</v>
      </c>
      <c r="BO46" s="211">
        <f t="shared" si="49"/>
        <v>254.73792883385079</v>
      </c>
      <c r="BP46" s="211">
        <f t="shared" si="49"/>
        <v>254.73792883385079</v>
      </c>
      <c r="BQ46" s="211">
        <f t="shared" si="49"/>
        <v>1055.6307525567327</v>
      </c>
      <c r="BR46" s="211">
        <f t="shared" ref="BR46:DA46" si="50">IF(BR$22&lt;=$E$24,IF(BR$22&lt;=$D$24,IF(BR$22&lt;=$C$24,IF(BR$22&lt;=$B$24,$B112,($C29-$B29)/($C$24-$B$24)),($D29-$C29)/($D$24-$C$24)),($E29-$D29)/($E$24-$D$24)),$F112)</f>
        <v>1055.6307525567327</v>
      </c>
      <c r="BS46" s="211">
        <f t="shared" si="50"/>
        <v>1055.6307525567327</v>
      </c>
      <c r="BT46" s="211">
        <f t="shared" si="50"/>
        <v>1055.6307525567327</v>
      </c>
      <c r="BU46" s="211">
        <f t="shared" si="50"/>
        <v>1055.6307525567327</v>
      </c>
      <c r="BV46" s="211">
        <f t="shared" si="50"/>
        <v>1055.6307525567327</v>
      </c>
      <c r="BW46" s="211">
        <f t="shared" si="50"/>
        <v>1055.6307525567327</v>
      </c>
      <c r="BX46" s="211">
        <f t="shared" si="50"/>
        <v>1055.6307525567327</v>
      </c>
      <c r="BY46" s="211">
        <f t="shared" si="50"/>
        <v>1055.6307525567327</v>
      </c>
      <c r="BZ46" s="211">
        <f t="shared" si="50"/>
        <v>1055.6307525567327</v>
      </c>
      <c r="CA46" s="211">
        <f t="shared" si="50"/>
        <v>1055.6307525567327</v>
      </c>
      <c r="CB46" s="211">
        <f t="shared" si="50"/>
        <v>1055.6307525567327</v>
      </c>
      <c r="CC46" s="211">
        <f t="shared" si="50"/>
        <v>1055.6307525567327</v>
      </c>
      <c r="CD46" s="211">
        <f t="shared" si="50"/>
        <v>1055.6307525567327</v>
      </c>
      <c r="CE46" s="211">
        <f t="shared" si="50"/>
        <v>1055.6307525567327</v>
      </c>
      <c r="CF46" s="211">
        <f t="shared" si="50"/>
        <v>1055.6307525567327</v>
      </c>
      <c r="CG46" s="211">
        <f t="shared" si="50"/>
        <v>1055.6307525567327</v>
      </c>
      <c r="CH46" s="211">
        <f t="shared" si="50"/>
        <v>1055.6307525567327</v>
      </c>
      <c r="CI46" s="211">
        <f t="shared" si="50"/>
        <v>1055.6307525567327</v>
      </c>
      <c r="CJ46" s="211">
        <f t="shared" si="50"/>
        <v>1055.6307525567327</v>
      </c>
      <c r="CK46" s="211">
        <f t="shared" si="50"/>
        <v>387.58859551682224</v>
      </c>
      <c r="CL46" s="211">
        <f t="shared" si="50"/>
        <v>387.58859551682224</v>
      </c>
      <c r="CM46" s="211">
        <f t="shared" si="50"/>
        <v>387.58859551682224</v>
      </c>
      <c r="CN46" s="211">
        <f t="shared" si="50"/>
        <v>387.58859551682224</v>
      </c>
      <c r="CO46" s="211">
        <f t="shared" si="50"/>
        <v>387.58859551682224</v>
      </c>
      <c r="CP46" s="211">
        <f t="shared" si="50"/>
        <v>387.58859551682224</v>
      </c>
      <c r="CQ46" s="211">
        <f t="shared" si="50"/>
        <v>387.58859551682224</v>
      </c>
      <c r="CR46" s="211">
        <f t="shared" si="50"/>
        <v>387.58859551682224</v>
      </c>
      <c r="CS46" s="211">
        <f t="shared" si="50"/>
        <v>387.58859551682224</v>
      </c>
      <c r="CT46" s="211">
        <f t="shared" si="50"/>
        <v>387.58859551682224</v>
      </c>
      <c r="CU46" s="211">
        <f t="shared" si="50"/>
        <v>387.58859551682224</v>
      </c>
      <c r="CV46" s="211">
        <f t="shared" si="50"/>
        <v>387.58859551682224</v>
      </c>
      <c r="CW46" s="211">
        <f t="shared" si="50"/>
        <v>387.58859551682224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0</v>
      </c>
      <c r="BE47" s="211">
        <f t="shared" si="52"/>
        <v>0</v>
      </c>
      <c r="BF47" s="211">
        <f t="shared" si="52"/>
        <v>0</v>
      </c>
      <c r="BG47" s="211">
        <f t="shared" si="52"/>
        <v>0</v>
      </c>
      <c r="BH47" s="211">
        <f t="shared" si="52"/>
        <v>0</v>
      </c>
      <c r="BI47" s="211">
        <f t="shared" si="52"/>
        <v>0</v>
      </c>
      <c r="BJ47" s="211">
        <f t="shared" si="52"/>
        <v>0</v>
      </c>
      <c r="BK47" s="211">
        <f t="shared" si="52"/>
        <v>0</v>
      </c>
      <c r="BL47" s="211">
        <f t="shared" si="52"/>
        <v>0</v>
      </c>
      <c r="BM47" s="211">
        <f t="shared" si="52"/>
        <v>0</v>
      </c>
      <c r="BN47" s="211">
        <f t="shared" si="52"/>
        <v>0</v>
      </c>
      <c r="BO47" s="211">
        <f t="shared" si="52"/>
        <v>0</v>
      </c>
      <c r="BP47" s="211">
        <f t="shared" si="52"/>
        <v>0</v>
      </c>
      <c r="BQ47" s="211">
        <f t="shared" si="52"/>
        <v>0</v>
      </c>
      <c r="BR47" s="211">
        <f t="shared" ref="BR47:DA47" si="53">IF(BR$22&lt;=$E$24,IF(BR$22&lt;=$D$24,IF(BR$22&lt;=$C$24,IF(BR$22&lt;=$B$24,$B113,($C30-$B30)/($C$24-$B$24)),($D30-$C30)/($D$24-$C$24)),($E30-$D30)/($E$24-$D$24)),$F113)</f>
        <v>0</v>
      </c>
      <c r="BS47" s="211">
        <f t="shared" si="53"/>
        <v>0</v>
      </c>
      <c r="BT47" s="211">
        <f t="shared" si="53"/>
        <v>0</v>
      </c>
      <c r="BU47" s="211">
        <f t="shared" si="53"/>
        <v>0</v>
      </c>
      <c r="BV47" s="211">
        <f t="shared" si="53"/>
        <v>0</v>
      </c>
      <c r="BW47" s="211">
        <f t="shared" si="53"/>
        <v>0</v>
      </c>
      <c r="BX47" s="211">
        <f t="shared" si="53"/>
        <v>0</v>
      </c>
      <c r="BY47" s="211">
        <f t="shared" si="53"/>
        <v>0</v>
      </c>
      <c r="BZ47" s="211">
        <f t="shared" si="53"/>
        <v>0</v>
      </c>
      <c r="CA47" s="211">
        <f t="shared" si="53"/>
        <v>0</v>
      </c>
      <c r="CB47" s="211">
        <f t="shared" si="53"/>
        <v>0</v>
      </c>
      <c r="CC47" s="211">
        <f t="shared" si="53"/>
        <v>0</v>
      </c>
      <c r="CD47" s="211">
        <f t="shared" si="53"/>
        <v>0</v>
      </c>
      <c r="CE47" s="211">
        <f t="shared" si="53"/>
        <v>0</v>
      </c>
      <c r="CF47" s="211">
        <f t="shared" si="53"/>
        <v>0</v>
      </c>
      <c r="CG47" s="211">
        <f t="shared" si="53"/>
        <v>0</v>
      </c>
      <c r="CH47" s="211">
        <f t="shared" si="53"/>
        <v>0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0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-74.293188358632037</v>
      </c>
      <c r="AG48" s="211">
        <f t="shared" si="54"/>
        <v>-74.293188358632037</v>
      </c>
      <c r="AH48" s="211">
        <f t="shared" si="54"/>
        <v>-74.293188358632037</v>
      </c>
      <c r="AI48" s="211">
        <f t="shared" si="54"/>
        <v>-74.293188358632037</v>
      </c>
      <c r="AJ48" s="211">
        <f t="shared" si="54"/>
        <v>-74.293188358632037</v>
      </c>
      <c r="AK48" s="211">
        <f t="shared" si="54"/>
        <v>-74.293188358632037</v>
      </c>
      <c r="AL48" s="211">
        <f t="shared" ref="AL48:BQ48" si="55">IF(AL$22&lt;=$E$24,IF(AL$22&lt;=$D$24,IF(AL$22&lt;=$C$24,IF(AL$22&lt;=$B$24,$B114,($C31-$B31)/($C$24-$B$24)),($D31-$C31)/($D$24-$C$24)),($E31-$D31)/($E$24-$D$24)),$F114)</f>
        <v>-74.293188358632037</v>
      </c>
      <c r="AM48" s="211">
        <f t="shared" si="55"/>
        <v>-74.293188358632037</v>
      </c>
      <c r="AN48" s="211">
        <f t="shared" si="55"/>
        <v>-74.293188358632037</v>
      </c>
      <c r="AO48" s="211">
        <f t="shared" si="55"/>
        <v>-74.293188358632037</v>
      </c>
      <c r="AP48" s="211">
        <f t="shared" si="55"/>
        <v>-74.293188358632037</v>
      </c>
      <c r="AQ48" s="211">
        <f t="shared" si="55"/>
        <v>-74.293188358632037</v>
      </c>
      <c r="AR48" s="211">
        <f t="shared" si="55"/>
        <v>-74.293188358632037</v>
      </c>
      <c r="AS48" s="211">
        <f t="shared" si="55"/>
        <v>-74.293188358632037</v>
      </c>
      <c r="AT48" s="211">
        <f t="shared" si="55"/>
        <v>-74.293188358632037</v>
      </c>
      <c r="AU48" s="211">
        <f t="shared" si="55"/>
        <v>-74.293188358632037</v>
      </c>
      <c r="AV48" s="211">
        <f t="shared" si="55"/>
        <v>-74.293188358632037</v>
      </c>
      <c r="AW48" s="211">
        <f t="shared" si="55"/>
        <v>-74.293188358632037</v>
      </c>
      <c r="AX48" s="211">
        <f t="shared" si="55"/>
        <v>-74.293188358632037</v>
      </c>
      <c r="AY48" s="211">
        <f t="shared" si="55"/>
        <v>-74.293188358632037</v>
      </c>
      <c r="AZ48" s="211">
        <f t="shared" si="55"/>
        <v>-74.293188358632037</v>
      </c>
      <c r="BA48" s="211">
        <f t="shared" si="55"/>
        <v>-74.293188358632037</v>
      </c>
      <c r="BB48" s="211">
        <f t="shared" si="55"/>
        <v>-74.293188358632037</v>
      </c>
      <c r="BC48" s="211">
        <f t="shared" si="55"/>
        <v>-74.293188358632037</v>
      </c>
      <c r="BD48" s="211">
        <f t="shared" si="55"/>
        <v>-74.293188358632037</v>
      </c>
      <c r="BE48" s="211">
        <f t="shared" si="55"/>
        <v>-74.293188358632037</v>
      </c>
      <c r="BF48" s="211">
        <f t="shared" si="55"/>
        <v>-74.293188358632037</v>
      </c>
      <c r="BG48" s="211">
        <f t="shared" si="55"/>
        <v>-74.293188358632037</v>
      </c>
      <c r="BH48" s="211">
        <f t="shared" si="55"/>
        <v>-74.293188358632037</v>
      </c>
      <c r="BI48" s="211">
        <f t="shared" si="55"/>
        <v>-74.293188358632037</v>
      </c>
      <c r="BJ48" s="211">
        <f t="shared" si="55"/>
        <v>-74.293188358632037</v>
      </c>
      <c r="BK48" s="211">
        <f t="shared" si="55"/>
        <v>-74.293188358632037</v>
      </c>
      <c r="BL48" s="211">
        <f t="shared" si="55"/>
        <v>-74.293188358632037</v>
      </c>
      <c r="BM48" s="211">
        <f t="shared" si="55"/>
        <v>-74.293188358632037</v>
      </c>
      <c r="BN48" s="211">
        <f t="shared" si="55"/>
        <v>-74.293188358632037</v>
      </c>
      <c r="BO48" s="211">
        <f t="shared" si="55"/>
        <v>-74.293188358632037</v>
      </c>
      <c r="BP48" s="211">
        <f t="shared" si="55"/>
        <v>-74.293188358632037</v>
      </c>
      <c r="BQ48" s="211">
        <f t="shared" si="55"/>
        <v>-279.88926864276266</v>
      </c>
      <c r="BR48" s="211">
        <f t="shared" ref="BR48:DA48" si="56">IF(BR$22&lt;=$E$24,IF(BR$22&lt;=$D$24,IF(BR$22&lt;=$C$24,IF(BR$22&lt;=$B$24,$B114,($C31-$B31)/($C$24-$B$24)),($D31-$C31)/($D$24-$C$24)),($E31-$D31)/($E$24-$D$24)),$F114)</f>
        <v>-279.88926864276266</v>
      </c>
      <c r="BS48" s="211">
        <f t="shared" si="56"/>
        <v>-279.88926864276266</v>
      </c>
      <c r="BT48" s="211">
        <f t="shared" si="56"/>
        <v>-279.88926864276266</v>
      </c>
      <c r="BU48" s="211">
        <f t="shared" si="56"/>
        <v>-279.88926864276266</v>
      </c>
      <c r="BV48" s="211">
        <f t="shared" si="56"/>
        <v>-279.88926864276266</v>
      </c>
      <c r="BW48" s="211">
        <f t="shared" si="56"/>
        <v>-279.88926864276266</v>
      </c>
      <c r="BX48" s="211">
        <f t="shared" si="56"/>
        <v>-279.88926864276266</v>
      </c>
      <c r="BY48" s="211">
        <f t="shared" si="56"/>
        <v>-279.88926864276266</v>
      </c>
      <c r="BZ48" s="211">
        <f t="shared" si="56"/>
        <v>-279.88926864276266</v>
      </c>
      <c r="CA48" s="211">
        <f t="shared" si="56"/>
        <v>-279.88926864276266</v>
      </c>
      <c r="CB48" s="211">
        <f t="shared" si="56"/>
        <v>-279.88926864276266</v>
      </c>
      <c r="CC48" s="211">
        <f t="shared" si="56"/>
        <v>-279.88926864276266</v>
      </c>
      <c r="CD48" s="211">
        <f t="shared" si="56"/>
        <v>-279.88926864276266</v>
      </c>
      <c r="CE48" s="211">
        <f t="shared" si="56"/>
        <v>-279.88926864276266</v>
      </c>
      <c r="CF48" s="211">
        <f t="shared" si="56"/>
        <v>-279.88926864276266</v>
      </c>
      <c r="CG48" s="211">
        <f t="shared" si="56"/>
        <v>-279.88926864276266</v>
      </c>
      <c r="CH48" s="211">
        <f t="shared" si="56"/>
        <v>-279.88926864276266</v>
      </c>
      <c r="CI48" s="211">
        <f t="shared" si="56"/>
        <v>-279.88926864276266</v>
      </c>
      <c r="CJ48" s="211">
        <f t="shared" si="56"/>
        <v>-279.88926864276266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1238.2198059771986</v>
      </c>
      <c r="BR49" s="211">
        <f t="shared" ref="BR49:DA49" si="59">IF(BR$22&lt;=$E$24,IF(BR$22&lt;=$D$24,IF(BR$22&lt;=$C$24,IF(BR$22&lt;=$B$24,$B115,($C32-$B32)/($C$24-$B$24)),($D32-$C32)/($D$24-$C$24)),($E32-$D32)/($E$24-$D$24)),$F115)</f>
        <v>1238.2198059771986</v>
      </c>
      <c r="BS49" s="211">
        <f t="shared" si="59"/>
        <v>1238.2198059771986</v>
      </c>
      <c r="BT49" s="211">
        <f t="shared" si="59"/>
        <v>1238.2198059771986</v>
      </c>
      <c r="BU49" s="211">
        <f t="shared" si="59"/>
        <v>1238.2198059771986</v>
      </c>
      <c r="BV49" s="211">
        <f t="shared" si="59"/>
        <v>1238.2198059771986</v>
      </c>
      <c r="BW49" s="211">
        <f t="shared" si="59"/>
        <v>1238.2198059771986</v>
      </c>
      <c r="BX49" s="211">
        <f t="shared" si="59"/>
        <v>1238.2198059771986</v>
      </c>
      <c r="BY49" s="211">
        <f t="shared" si="59"/>
        <v>1238.2198059771986</v>
      </c>
      <c r="BZ49" s="211">
        <f t="shared" si="59"/>
        <v>1238.2198059771986</v>
      </c>
      <c r="CA49" s="211">
        <f t="shared" si="59"/>
        <v>1238.2198059771986</v>
      </c>
      <c r="CB49" s="211">
        <f t="shared" si="59"/>
        <v>1238.2198059771986</v>
      </c>
      <c r="CC49" s="211">
        <f t="shared" si="59"/>
        <v>1238.2198059771986</v>
      </c>
      <c r="CD49" s="211">
        <f t="shared" si="59"/>
        <v>1238.2198059771986</v>
      </c>
      <c r="CE49" s="211">
        <f t="shared" si="59"/>
        <v>1238.2198059771986</v>
      </c>
      <c r="CF49" s="211">
        <f t="shared" si="59"/>
        <v>1238.2198059771986</v>
      </c>
      <c r="CG49" s="211">
        <f t="shared" si="59"/>
        <v>1238.2198059771986</v>
      </c>
      <c r="CH49" s="211">
        <f t="shared" si="59"/>
        <v>1238.2198059771986</v>
      </c>
      <c r="CI49" s="211">
        <f t="shared" si="59"/>
        <v>1238.2198059771986</v>
      </c>
      <c r="CJ49" s="211">
        <f t="shared" si="59"/>
        <v>1238.2198059771986</v>
      </c>
      <c r="CK49" s="211">
        <f t="shared" si="59"/>
        <v>4844.5349908857925</v>
      </c>
      <c r="CL49" s="211">
        <f t="shared" si="59"/>
        <v>4844.5349908857925</v>
      </c>
      <c r="CM49" s="211">
        <f t="shared" si="59"/>
        <v>4844.5349908857925</v>
      </c>
      <c r="CN49" s="211">
        <f t="shared" si="59"/>
        <v>4844.5349908857925</v>
      </c>
      <c r="CO49" s="211">
        <f t="shared" si="59"/>
        <v>4844.5349908857925</v>
      </c>
      <c r="CP49" s="211">
        <f t="shared" si="59"/>
        <v>4844.5349908857925</v>
      </c>
      <c r="CQ49" s="211">
        <f t="shared" si="59"/>
        <v>4844.5349908857925</v>
      </c>
      <c r="CR49" s="211">
        <f t="shared" si="59"/>
        <v>4844.5349908857925</v>
      </c>
      <c r="CS49" s="211">
        <f t="shared" si="59"/>
        <v>4844.5349908857925</v>
      </c>
      <c r="CT49" s="211">
        <f t="shared" si="59"/>
        <v>4844.5349908857925</v>
      </c>
      <c r="CU49" s="211">
        <f t="shared" si="59"/>
        <v>4844.5349908857925</v>
      </c>
      <c r="CV49" s="211">
        <f t="shared" si="59"/>
        <v>4844.5349908857925</v>
      </c>
      <c r="CW49" s="211">
        <f t="shared" si="59"/>
        <v>4844.5349908857925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0</v>
      </c>
      <c r="AF51" s="211">
        <f t="shared" si="63"/>
        <v>0</v>
      </c>
      <c r="AG51" s="211">
        <f t="shared" si="63"/>
        <v>0</v>
      </c>
      <c r="AH51" s="211">
        <f t="shared" si="63"/>
        <v>0</v>
      </c>
      <c r="AI51" s="211">
        <f t="shared" si="63"/>
        <v>0</v>
      </c>
      <c r="AJ51" s="211">
        <f t="shared" si="63"/>
        <v>0</v>
      </c>
      <c r="AK51" s="211">
        <f t="shared" si="63"/>
        <v>0</v>
      </c>
      <c r="AL51" s="211">
        <f t="shared" ref="AL51:BQ51" si="64">IF(AL$22&lt;=$E$24,IF(AL$22&lt;=$D$24,IF(AL$22&lt;=$C$24,IF(AL$22&lt;=$B$24,$B117,($C34-$B34)/($C$24-$B$24)),($D34-$C34)/($D$24-$C$24)),($E34-$D34)/($E$24-$D$24)),$F117)</f>
        <v>0</v>
      </c>
      <c r="AM51" s="211">
        <f t="shared" si="64"/>
        <v>0</v>
      </c>
      <c r="AN51" s="211">
        <f t="shared" si="64"/>
        <v>0</v>
      </c>
      <c r="AO51" s="211">
        <f t="shared" si="64"/>
        <v>0</v>
      </c>
      <c r="AP51" s="211">
        <f t="shared" si="64"/>
        <v>0</v>
      </c>
      <c r="AQ51" s="211">
        <f t="shared" si="64"/>
        <v>0</v>
      </c>
      <c r="AR51" s="211">
        <f t="shared" si="64"/>
        <v>0</v>
      </c>
      <c r="AS51" s="211">
        <f t="shared" si="64"/>
        <v>0</v>
      </c>
      <c r="AT51" s="211">
        <f t="shared" si="64"/>
        <v>0</v>
      </c>
      <c r="AU51" s="211">
        <f t="shared" si="64"/>
        <v>0</v>
      </c>
      <c r="AV51" s="211">
        <f t="shared" si="64"/>
        <v>0</v>
      </c>
      <c r="AW51" s="211">
        <f t="shared" si="64"/>
        <v>0</v>
      </c>
      <c r="AX51" s="211">
        <f t="shared" si="64"/>
        <v>0</v>
      </c>
      <c r="AY51" s="211">
        <f t="shared" si="64"/>
        <v>0</v>
      </c>
      <c r="AZ51" s="211">
        <f t="shared" si="64"/>
        <v>0</v>
      </c>
      <c r="BA51" s="211">
        <f t="shared" si="64"/>
        <v>0</v>
      </c>
      <c r="BB51" s="211">
        <f t="shared" si="64"/>
        <v>0</v>
      </c>
      <c r="BC51" s="211">
        <f t="shared" si="64"/>
        <v>0</v>
      </c>
      <c r="BD51" s="211">
        <f t="shared" si="64"/>
        <v>0</v>
      </c>
      <c r="BE51" s="211">
        <f t="shared" si="64"/>
        <v>0</v>
      </c>
      <c r="BF51" s="211">
        <f t="shared" si="64"/>
        <v>0</v>
      </c>
      <c r="BG51" s="211">
        <f t="shared" si="64"/>
        <v>0</v>
      </c>
      <c r="BH51" s="211">
        <f t="shared" si="64"/>
        <v>0</v>
      </c>
      <c r="BI51" s="211">
        <f t="shared" si="64"/>
        <v>0</v>
      </c>
      <c r="BJ51" s="211">
        <f t="shared" si="64"/>
        <v>0</v>
      </c>
      <c r="BK51" s="211">
        <f t="shared" si="64"/>
        <v>0</v>
      </c>
      <c r="BL51" s="211">
        <f t="shared" si="64"/>
        <v>0</v>
      </c>
      <c r="BM51" s="211">
        <f t="shared" si="64"/>
        <v>0</v>
      </c>
      <c r="BN51" s="211">
        <f t="shared" si="64"/>
        <v>0</v>
      </c>
      <c r="BO51" s="211">
        <f t="shared" si="64"/>
        <v>0</v>
      </c>
      <c r="BP51" s="211">
        <f t="shared" si="64"/>
        <v>0</v>
      </c>
      <c r="BQ51" s="211">
        <f t="shared" si="64"/>
        <v>0</v>
      </c>
      <c r="BR51" s="211">
        <f t="shared" ref="BR51:DA51" si="65">IF(BR$22&lt;=$E$24,IF(BR$22&lt;=$D$24,IF(BR$22&lt;=$C$24,IF(BR$22&lt;=$B$24,$B117,($C34-$B34)/($C$24-$B$24)),($D34-$C34)/($D$24-$C$24)),($E34-$D34)/($E$24-$D$24)),$F117)</f>
        <v>0</v>
      </c>
      <c r="BS51" s="211">
        <f t="shared" si="65"/>
        <v>0</v>
      </c>
      <c r="BT51" s="211">
        <f t="shared" si="65"/>
        <v>0</v>
      </c>
      <c r="BU51" s="211">
        <f t="shared" si="65"/>
        <v>0</v>
      </c>
      <c r="BV51" s="211">
        <f t="shared" si="65"/>
        <v>0</v>
      </c>
      <c r="BW51" s="211">
        <f t="shared" si="65"/>
        <v>0</v>
      </c>
      <c r="BX51" s="211">
        <f t="shared" si="65"/>
        <v>0</v>
      </c>
      <c r="BY51" s="211">
        <f t="shared" si="65"/>
        <v>0</v>
      </c>
      <c r="BZ51" s="211">
        <f t="shared" si="65"/>
        <v>0</v>
      </c>
      <c r="CA51" s="211">
        <f t="shared" si="65"/>
        <v>0</v>
      </c>
      <c r="CB51" s="211">
        <f t="shared" si="65"/>
        <v>0</v>
      </c>
      <c r="CC51" s="211">
        <f t="shared" si="65"/>
        <v>0</v>
      </c>
      <c r="CD51" s="211">
        <f t="shared" si="65"/>
        <v>0</v>
      </c>
      <c r="CE51" s="211">
        <f t="shared" si="65"/>
        <v>0</v>
      </c>
      <c r="CF51" s="211">
        <f t="shared" si="65"/>
        <v>0</v>
      </c>
      <c r="CG51" s="211">
        <f t="shared" si="65"/>
        <v>0</v>
      </c>
      <c r="CH51" s="211">
        <f t="shared" si="65"/>
        <v>0</v>
      </c>
      <c r="CI51" s="211">
        <f t="shared" si="65"/>
        <v>0</v>
      </c>
      <c r="CJ51" s="211">
        <f t="shared" si="65"/>
        <v>0</v>
      </c>
      <c r="CK51" s="211">
        <f t="shared" si="65"/>
        <v>5660.986175452007</v>
      </c>
      <c r="CL51" s="211">
        <f t="shared" si="65"/>
        <v>5660.986175452007</v>
      </c>
      <c r="CM51" s="211">
        <f t="shared" si="65"/>
        <v>5660.986175452007</v>
      </c>
      <c r="CN51" s="211">
        <f t="shared" si="65"/>
        <v>5660.986175452007</v>
      </c>
      <c r="CO51" s="211">
        <f t="shared" si="65"/>
        <v>5660.986175452007</v>
      </c>
      <c r="CP51" s="211">
        <f t="shared" si="65"/>
        <v>5660.986175452007</v>
      </c>
      <c r="CQ51" s="211">
        <f t="shared" si="65"/>
        <v>5660.986175452007</v>
      </c>
      <c r="CR51" s="211">
        <f t="shared" si="65"/>
        <v>5660.986175452007</v>
      </c>
      <c r="CS51" s="211">
        <f t="shared" si="65"/>
        <v>5660.986175452007</v>
      </c>
      <c r="CT51" s="211">
        <f t="shared" si="65"/>
        <v>5660.986175452007</v>
      </c>
      <c r="CU51" s="211">
        <f t="shared" si="65"/>
        <v>5660.986175452007</v>
      </c>
      <c r="CV51" s="211">
        <f t="shared" si="65"/>
        <v>5660.986175452007</v>
      </c>
      <c r="CW51" s="211">
        <f t="shared" si="65"/>
        <v>5660.986175452007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0</v>
      </c>
      <c r="AF52" s="211">
        <f t="shared" si="66"/>
        <v>0</v>
      </c>
      <c r="AG52" s="211">
        <f t="shared" si="66"/>
        <v>0</v>
      </c>
      <c r="AH52" s="211">
        <f t="shared" si="66"/>
        <v>0</v>
      </c>
      <c r="AI52" s="211">
        <f t="shared" si="66"/>
        <v>0</v>
      </c>
      <c r="AJ52" s="211">
        <f t="shared" si="66"/>
        <v>0</v>
      </c>
      <c r="AK52" s="211">
        <f t="shared" si="66"/>
        <v>0</v>
      </c>
      <c r="AL52" s="211">
        <f t="shared" ref="AL52:BQ52" si="67">IF(AL$22&lt;=$E$24,IF(AL$22&lt;=$D$24,IF(AL$22&lt;=$C$24,IF(AL$22&lt;=$B$24,$B118,($C35-$B35)/($C$24-$B$24)),($D35-$C35)/($D$24-$C$24)),($E35-$D35)/($E$24-$D$24)),$F118)</f>
        <v>0</v>
      </c>
      <c r="AM52" s="211">
        <f t="shared" si="67"/>
        <v>0</v>
      </c>
      <c r="AN52" s="211">
        <f t="shared" si="67"/>
        <v>0</v>
      </c>
      <c r="AO52" s="211">
        <f t="shared" si="67"/>
        <v>0</v>
      </c>
      <c r="AP52" s="211">
        <f t="shared" si="67"/>
        <v>0</v>
      </c>
      <c r="AQ52" s="211">
        <f t="shared" si="67"/>
        <v>0</v>
      </c>
      <c r="AR52" s="211">
        <f t="shared" si="67"/>
        <v>0</v>
      </c>
      <c r="AS52" s="211">
        <f t="shared" si="67"/>
        <v>0</v>
      </c>
      <c r="AT52" s="211">
        <f t="shared" si="67"/>
        <v>0</v>
      </c>
      <c r="AU52" s="211">
        <f t="shared" si="67"/>
        <v>0</v>
      </c>
      <c r="AV52" s="211">
        <f t="shared" si="67"/>
        <v>0</v>
      </c>
      <c r="AW52" s="211">
        <f t="shared" si="67"/>
        <v>0</v>
      </c>
      <c r="AX52" s="211">
        <f t="shared" si="67"/>
        <v>0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0</v>
      </c>
      <c r="BH52" s="211">
        <f t="shared" si="67"/>
        <v>0</v>
      </c>
      <c r="BI52" s="211">
        <f t="shared" si="67"/>
        <v>0</v>
      </c>
      <c r="BJ52" s="211">
        <f t="shared" si="67"/>
        <v>0</v>
      </c>
      <c r="BK52" s="211">
        <f t="shared" si="67"/>
        <v>0</v>
      </c>
      <c r="BL52" s="211">
        <f t="shared" si="67"/>
        <v>0</v>
      </c>
      <c r="BM52" s="211">
        <f t="shared" si="67"/>
        <v>0</v>
      </c>
      <c r="BN52" s="211">
        <f t="shared" si="67"/>
        <v>0</v>
      </c>
      <c r="BO52" s="211">
        <f t="shared" si="67"/>
        <v>0</v>
      </c>
      <c r="BP52" s="211">
        <f t="shared" si="67"/>
        <v>0</v>
      </c>
      <c r="BQ52" s="211">
        <f t="shared" si="67"/>
        <v>-2.2737367544323207E-14</v>
      </c>
      <c r="BR52" s="211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1">
        <f t="shared" si="68"/>
        <v>-2.2737367544323207E-14</v>
      </c>
      <c r="BT52" s="211">
        <f t="shared" si="68"/>
        <v>-2.2737367544323207E-14</v>
      </c>
      <c r="BU52" s="211">
        <f t="shared" si="68"/>
        <v>-2.2737367544323207E-14</v>
      </c>
      <c r="BV52" s="211">
        <f t="shared" si="68"/>
        <v>-2.2737367544323207E-14</v>
      </c>
      <c r="BW52" s="211">
        <f t="shared" si="68"/>
        <v>-2.2737367544323207E-14</v>
      </c>
      <c r="BX52" s="211">
        <f t="shared" si="68"/>
        <v>-2.2737367544323207E-14</v>
      </c>
      <c r="BY52" s="211">
        <f t="shared" si="68"/>
        <v>-2.2737367544323207E-14</v>
      </c>
      <c r="BZ52" s="211">
        <f t="shared" si="68"/>
        <v>-2.2737367544323207E-14</v>
      </c>
      <c r="CA52" s="211">
        <f t="shared" si="68"/>
        <v>-2.2737367544323207E-14</v>
      </c>
      <c r="CB52" s="211">
        <f t="shared" si="68"/>
        <v>-2.2737367544323207E-14</v>
      </c>
      <c r="CC52" s="211">
        <f t="shared" si="68"/>
        <v>-2.2737367544323207E-14</v>
      </c>
      <c r="CD52" s="211">
        <f t="shared" si="68"/>
        <v>-2.2737367544323207E-14</v>
      </c>
      <c r="CE52" s="211">
        <f t="shared" si="68"/>
        <v>-2.2737367544323207E-14</v>
      </c>
      <c r="CF52" s="211">
        <f t="shared" si="68"/>
        <v>-2.2737367544323207E-14</v>
      </c>
      <c r="CG52" s="211">
        <f t="shared" si="68"/>
        <v>-2.2737367544323207E-14</v>
      </c>
      <c r="CH52" s="211">
        <f t="shared" si="68"/>
        <v>-2.2737367544323207E-14</v>
      </c>
      <c r="CI52" s="211">
        <f t="shared" si="68"/>
        <v>-2.2737367544323207E-14</v>
      </c>
      <c r="CJ52" s="211">
        <f t="shared" si="68"/>
        <v>-2.2737367544323207E-14</v>
      </c>
      <c r="CK52" s="211">
        <f t="shared" si="68"/>
        <v>-91.115027234415322</v>
      </c>
      <c r="CL52" s="211">
        <f t="shared" si="68"/>
        <v>-91.115027234415322</v>
      </c>
      <c r="CM52" s="211">
        <f t="shared" si="68"/>
        <v>-91.115027234415322</v>
      </c>
      <c r="CN52" s="211">
        <f t="shared" si="68"/>
        <v>-91.115027234415322</v>
      </c>
      <c r="CO52" s="211">
        <f t="shared" si="68"/>
        <v>-91.115027234415322</v>
      </c>
      <c r="CP52" s="211">
        <f t="shared" si="68"/>
        <v>-91.115027234415322</v>
      </c>
      <c r="CQ52" s="211">
        <f t="shared" si="68"/>
        <v>-91.115027234415322</v>
      </c>
      <c r="CR52" s="211">
        <f t="shared" si="68"/>
        <v>-91.115027234415322</v>
      </c>
      <c r="CS52" s="211">
        <f t="shared" si="68"/>
        <v>-91.115027234415322</v>
      </c>
      <c r="CT52" s="211">
        <f t="shared" si="68"/>
        <v>-91.115027234415322</v>
      </c>
      <c r="CU52" s="211">
        <f t="shared" si="68"/>
        <v>-91.115027234415322</v>
      </c>
      <c r="CV52" s="211">
        <f t="shared" si="68"/>
        <v>-91.115027234415322</v>
      </c>
      <c r="CW52" s="211">
        <f t="shared" si="68"/>
        <v>-91.115027234415322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-32.761232366480208</v>
      </c>
      <c r="AG53" s="211">
        <f t="shared" si="69"/>
        <v>-32.761232366480208</v>
      </c>
      <c r="AH53" s="211">
        <f t="shared" si="69"/>
        <v>-32.761232366480208</v>
      </c>
      <c r="AI53" s="211">
        <f t="shared" si="69"/>
        <v>-32.761232366480208</v>
      </c>
      <c r="AJ53" s="211">
        <f t="shared" si="69"/>
        <v>-32.761232366480208</v>
      </c>
      <c r="AK53" s="211">
        <f t="shared" si="69"/>
        <v>-32.761232366480208</v>
      </c>
      <c r="AL53" s="211">
        <f t="shared" ref="AL53:BQ53" si="70">IF(AL$22&lt;=$E$24,IF(AL$22&lt;=$D$24,IF(AL$22&lt;=$C$24,IF(AL$22&lt;=$B$24,$B119,($C36-$B36)/($C$24-$B$24)),($D36-$C36)/($D$24-$C$24)),($E36-$D36)/($E$24-$D$24)),$F119)</f>
        <v>-32.761232366480208</v>
      </c>
      <c r="AM53" s="211">
        <f t="shared" si="70"/>
        <v>-32.761232366480208</v>
      </c>
      <c r="AN53" s="211">
        <f t="shared" si="70"/>
        <v>-32.761232366480208</v>
      </c>
      <c r="AO53" s="211">
        <f t="shared" si="70"/>
        <v>-32.761232366480208</v>
      </c>
      <c r="AP53" s="211">
        <f t="shared" si="70"/>
        <v>-32.761232366480208</v>
      </c>
      <c r="AQ53" s="211">
        <f t="shared" si="70"/>
        <v>-32.761232366480208</v>
      </c>
      <c r="AR53" s="211">
        <f t="shared" si="70"/>
        <v>-32.761232366480208</v>
      </c>
      <c r="AS53" s="211">
        <f t="shared" si="70"/>
        <v>-32.761232366480208</v>
      </c>
      <c r="AT53" s="211">
        <f t="shared" si="70"/>
        <v>-32.761232366480208</v>
      </c>
      <c r="AU53" s="211">
        <f t="shared" si="70"/>
        <v>-32.761232366480208</v>
      </c>
      <c r="AV53" s="211">
        <f t="shared" si="70"/>
        <v>-32.761232366480208</v>
      </c>
      <c r="AW53" s="211">
        <f t="shared" si="70"/>
        <v>-32.761232366480208</v>
      </c>
      <c r="AX53" s="211">
        <f t="shared" si="70"/>
        <v>-32.761232366480208</v>
      </c>
      <c r="AY53" s="211">
        <f t="shared" si="70"/>
        <v>-32.761232366480208</v>
      </c>
      <c r="AZ53" s="211">
        <f t="shared" si="70"/>
        <v>-32.761232366480208</v>
      </c>
      <c r="BA53" s="211">
        <f t="shared" si="70"/>
        <v>-32.761232366480208</v>
      </c>
      <c r="BB53" s="211">
        <f t="shared" si="70"/>
        <v>-32.761232366480208</v>
      </c>
      <c r="BC53" s="211">
        <f t="shared" si="70"/>
        <v>-32.761232366480208</v>
      </c>
      <c r="BD53" s="211">
        <f t="shared" si="70"/>
        <v>-32.761232366480208</v>
      </c>
      <c r="BE53" s="211">
        <f t="shared" si="70"/>
        <v>-32.761232366480208</v>
      </c>
      <c r="BF53" s="211">
        <f t="shared" si="70"/>
        <v>-32.761232366480208</v>
      </c>
      <c r="BG53" s="211">
        <f t="shared" si="70"/>
        <v>-32.761232366480208</v>
      </c>
      <c r="BH53" s="211">
        <f t="shared" si="70"/>
        <v>-32.761232366480208</v>
      </c>
      <c r="BI53" s="211">
        <f t="shared" si="70"/>
        <v>-32.761232366480208</v>
      </c>
      <c r="BJ53" s="211">
        <f t="shared" si="70"/>
        <v>-32.761232366480208</v>
      </c>
      <c r="BK53" s="211">
        <f t="shared" si="70"/>
        <v>-32.761232366480208</v>
      </c>
      <c r="BL53" s="211">
        <f t="shared" si="70"/>
        <v>-32.761232366480208</v>
      </c>
      <c r="BM53" s="211">
        <f t="shared" si="70"/>
        <v>-32.761232366480208</v>
      </c>
      <c r="BN53" s="211">
        <f t="shared" si="70"/>
        <v>-32.761232366480208</v>
      </c>
      <c r="BO53" s="211">
        <f t="shared" si="70"/>
        <v>-32.761232366480208</v>
      </c>
      <c r="BP53" s="211">
        <f t="shared" si="70"/>
        <v>-32.761232366480208</v>
      </c>
      <c r="BQ53" s="211">
        <f t="shared" si="70"/>
        <v>-751.15443698538684</v>
      </c>
      <c r="BR53" s="211">
        <f t="shared" ref="BR53:DA53" si="71">IF(BR$22&lt;=$E$24,IF(BR$22&lt;=$D$24,IF(BR$22&lt;=$C$24,IF(BR$22&lt;=$B$24,$B119,($C36-$B36)/($C$24-$B$24)),($D36-$C36)/($D$24-$C$24)),($E36-$D36)/($E$24-$D$24)),$F119)</f>
        <v>-751.15443698538684</v>
      </c>
      <c r="BS53" s="211">
        <f t="shared" si="71"/>
        <v>-751.15443698538684</v>
      </c>
      <c r="BT53" s="211">
        <f t="shared" si="71"/>
        <v>-751.15443698538684</v>
      </c>
      <c r="BU53" s="211">
        <f t="shared" si="71"/>
        <v>-751.15443698538684</v>
      </c>
      <c r="BV53" s="211">
        <f t="shared" si="71"/>
        <v>-751.15443698538684</v>
      </c>
      <c r="BW53" s="211">
        <f t="shared" si="71"/>
        <v>-751.15443698538684</v>
      </c>
      <c r="BX53" s="211">
        <f t="shared" si="71"/>
        <v>-751.15443698538684</v>
      </c>
      <c r="BY53" s="211">
        <f t="shared" si="71"/>
        <v>-751.15443698538684</v>
      </c>
      <c r="BZ53" s="211">
        <f t="shared" si="71"/>
        <v>-751.15443698538684</v>
      </c>
      <c r="CA53" s="211">
        <f t="shared" si="71"/>
        <v>-751.15443698538684</v>
      </c>
      <c r="CB53" s="211">
        <f t="shared" si="71"/>
        <v>-751.15443698538684</v>
      </c>
      <c r="CC53" s="211">
        <f t="shared" si="71"/>
        <v>-751.15443698538684</v>
      </c>
      <c r="CD53" s="211">
        <f t="shared" si="71"/>
        <v>-751.15443698538684</v>
      </c>
      <c r="CE53" s="211">
        <f t="shared" si="71"/>
        <v>-751.15443698538684</v>
      </c>
      <c r="CF53" s="211">
        <f t="shared" si="71"/>
        <v>-751.15443698538684</v>
      </c>
      <c r="CG53" s="211">
        <f t="shared" si="71"/>
        <v>-751.15443698538684</v>
      </c>
      <c r="CH53" s="211">
        <f t="shared" si="71"/>
        <v>-751.15443698538684</v>
      </c>
      <c r="CI53" s="211">
        <f t="shared" si="71"/>
        <v>-751.15443698538684</v>
      </c>
      <c r="CJ53" s="211">
        <f t="shared" si="71"/>
        <v>-751.15443698538684</v>
      </c>
      <c r="CK53" s="211">
        <f t="shared" si="71"/>
        <v>-98.283697099440033</v>
      </c>
      <c r="CL53" s="211">
        <f t="shared" si="71"/>
        <v>-98.283697099440033</v>
      </c>
      <c r="CM53" s="211">
        <f t="shared" si="71"/>
        <v>-98.283697099440033</v>
      </c>
      <c r="CN53" s="211">
        <f t="shared" si="71"/>
        <v>-98.283697099440033</v>
      </c>
      <c r="CO53" s="211">
        <f t="shared" si="71"/>
        <v>-98.283697099440033</v>
      </c>
      <c r="CP53" s="211">
        <f t="shared" si="71"/>
        <v>-98.283697099440033</v>
      </c>
      <c r="CQ53" s="211">
        <f t="shared" si="71"/>
        <v>-98.283697099440033</v>
      </c>
      <c r="CR53" s="211">
        <f t="shared" si="71"/>
        <v>-98.283697099440033</v>
      </c>
      <c r="CS53" s="211">
        <f t="shared" si="71"/>
        <v>-98.283697099440033</v>
      </c>
      <c r="CT53" s="211">
        <f t="shared" si="71"/>
        <v>-98.283697099440033</v>
      </c>
      <c r="CU53" s="211">
        <f t="shared" si="71"/>
        <v>-98.283697099440033</v>
      </c>
      <c r="CV53" s="211">
        <f t="shared" si="71"/>
        <v>-98.283697099440033</v>
      </c>
      <c r="CW53" s="211">
        <f t="shared" si="71"/>
        <v>-98.283697099440033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773.88737873574928</v>
      </c>
      <c r="BR54" s="211">
        <f t="shared" ref="BR54:DA54" si="74">IF(BR$22&lt;=$E$24,IF(BR$22&lt;=$D$24,IF(BR$22&lt;=$C$24,IF(BR$22&lt;=$B$24,$B120,($C37-$B37)/($C$24-$B$24)),($D37-$C37)/($D$24-$C$24)),($E37-$D37)/($E$24-$D$24)),$F120)</f>
        <v>773.88737873574928</v>
      </c>
      <c r="BS54" s="211">
        <f t="shared" si="74"/>
        <v>773.88737873574928</v>
      </c>
      <c r="BT54" s="211">
        <f t="shared" si="74"/>
        <v>773.88737873574928</v>
      </c>
      <c r="BU54" s="211">
        <f t="shared" si="74"/>
        <v>773.88737873574928</v>
      </c>
      <c r="BV54" s="211">
        <f t="shared" si="74"/>
        <v>773.88737873574928</v>
      </c>
      <c r="BW54" s="211">
        <f t="shared" si="74"/>
        <v>773.88737873574928</v>
      </c>
      <c r="BX54" s="211">
        <f t="shared" si="74"/>
        <v>773.88737873574928</v>
      </c>
      <c r="BY54" s="211">
        <f t="shared" si="74"/>
        <v>773.88737873574928</v>
      </c>
      <c r="BZ54" s="211">
        <f t="shared" si="74"/>
        <v>773.88737873574928</v>
      </c>
      <c r="CA54" s="211">
        <f t="shared" si="74"/>
        <v>773.88737873574928</v>
      </c>
      <c r="CB54" s="211">
        <f t="shared" si="74"/>
        <v>773.88737873574928</v>
      </c>
      <c r="CC54" s="211">
        <f t="shared" si="74"/>
        <v>773.88737873574928</v>
      </c>
      <c r="CD54" s="211">
        <f t="shared" si="74"/>
        <v>773.88737873574928</v>
      </c>
      <c r="CE54" s="211">
        <f t="shared" si="74"/>
        <v>773.88737873574928</v>
      </c>
      <c r="CF54" s="211">
        <f t="shared" si="74"/>
        <v>773.88737873574928</v>
      </c>
      <c r="CG54" s="211">
        <f t="shared" si="74"/>
        <v>773.88737873574928</v>
      </c>
      <c r="CH54" s="211">
        <f t="shared" si="74"/>
        <v>773.88737873574928</v>
      </c>
      <c r="CI54" s="211">
        <f t="shared" si="74"/>
        <v>773.88737873574928</v>
      </c>
      <c r="CJ54" s="211">
        <f t="shared" si="74"/>
        <v>773.88737873574928</v>
      </c>
      <c r="CK54" s="211">
        <f t="shared" si="74"/>
        <v>1112.8500506220078</v>
      </c>
      <c r="CL54" s="211">
        <f t="shared" si="74"/>
        <v>1112.8500506220078</v>
      </c>
      <c r="CM54" s="211">
        <f t="shared" si="74"/>
        <v>1112.8500506220078</v>
      </c>
      <c r="CN54" s="211">
        <f t="shared" si="74"/>
        <v>1112.8500506220078</v>
      </c>
      <c r="CO54" s="211">
        <f t="shared" si="74"/>
        <v>1112.8500506220078</v>
      </c>
      <c r="CP54" s="211">
        <f t="shared" si="74"/>
        <v>1112.8500506220078</v>
      </c>
      <c r="CQ54" s="211">
        <f t="shared" si="74"/>
        <v>1112.8500506220078</v>
      </c>
      <c r="CR54" s="211">
        <f t="shared" si="74"/>
        <v>1112.8500506220078</v>
      </c>
      <c r="CS54" s="211">
        <f t="shared" si="74"/>
        <v>1112.8500506220078</v>
      </c>
      <c r="CT54" s="211">
        <f t="shared" si="74"/>
        <v>1112.8500506220078</v>
      </c>
      <c r="CU54" s="211">
        <f t="shared" si="74"/>
        <v>1112.8500506220078</v>
      </c>
      <c r="CV54" s="211">
        <f t="shared" si="74"/>
        <v>1112.8500506220078</v>
      </c>
      <c r="CW54" s="211">
        <f t="shared" si="74"/>
        <v>1112.8500506220078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799.96866608540734</v>
      </c>
      <c r="G59" s="205">
        <f t="shared" si="75"/>
        <v>799.96866608540734</v>
      </c>
      <c r="H59" s="205">
        <f t="shared" si="75"/>
        <v>799.96866608540734</v>
      </c>
      <c r="I59" s="205">
        <f t="shared" si="75"/>
        <v>799.96866608540734</v>
      </c>
      <c r="J59" s="205">
        <f t="shared" si="75"/>
        <v>799.96866608540734</v>
      </c>
      <c r="K59" s="205">
        <f t="shared" si="75"/>
        <v>799.96866608540734</v>
      </c>
      <c r="L59" s="205">
        <f t="shared" si="75"/>
        <v>799.96866608540734</v>
      </c>
      <c r="M59" s="205">
        <f t="shared" si="75"/>
        <v>799.96866608540734</v>
      </c>
      <c r="N59" s="205">
        <f t="shared" si="75"/>
        <v>799.96866608540734</v>
      </c>
      <c r="O59" s="205">
        <f t="shared" si="75"/>
        <v>799.96866608540734</v>
      </c>
      <c r="P59" s="205">
        <f t="shared" si="75"/>
        <v>799.96866608540734</v>
      </c>
      <c r="Q59" s="205">
        <f t="shared" si="75"/>
        <v>799.96866608540734</v>
      </c>
      <c r="R59" s="205">
        <f t="shared" si="75"/>
        <v>799.96866608540734</v>
      </c>
      <c r="S59" s="205">
        <f t="shared" si="75"/>
        <v>799.96866608540734</v>
      </c>
      <c r="T59" s="205">
        <f t="shared" si="75"/>
        <v>799.96866608540734</v>
      </c>
      <c r="U59" s="205">
        <f t="shared" si="75"/>
        <v>799.96866608540734</v>
      </c>
      <c r="V59" s="205">
        <f t="shared" si="75"/>
        <v>799.96866608540734</v>
      </c>
      <c r="W59" s="205">
        <f t="shared" si="75"/>
        <v>799.96866608540734</v>
      </c>
      <c r="X59" s="205">
        <f t="shared" si="75"/>
        <v>799.96866608540734</v>
      </c>
      <c r="Y59" s="205">
        <f t="shared" si="75"/>
        <v>799.96866608540734</v>
      </c>
      <c r="Z59" s="205">
        <f t="shared" si="75"/>
        <v>799.96866608540734</v>
      </c>
      <c r="AA59" s="205">
        <f t="shared" si="75"/>
        <v>799.96866608540734</v>
      </c>
      <c r="AB59" s="205">
        <f t="shared" si="75"/>
        <v>799.96866608540734</v>
      </c>
      <c r="AC59" s="205">
        <f t="shared" si="75"/>
        <v>799.96866608540734</v>
      </c>
      <c r="AD59" s="205">
        <f t="shared" si="75"/>
        <v>799.96866608540734</v>
      </c>
      <c r="AE59" s="205">
        <f t="shared" si="75"/>
        <v>799.96866608540734</v>
      </c>
      <c r="AF59" s="205">
        <f t="shared" si="75"/>
        <v>837.24780451191009</v>
      </c>
      <c r="AG59" s="205">
        <f t="shared" si="75"/>
        <v>874.52694293841284</v>
      </c>
      <c r="AH59" s="205">
        <f t="shared" si="75"/>
        <v>911.8060813649156</v>
      </c>
      <c r="AI59" s="205">
        <f t="shared" si="75"/>
        <v>949.08521979141835</v>
      </c>
      <c r="AJ59" s="205">
        <f t="shared" si="75"/>
        <v>986.36435821792111</v>
      </c>
      <c r="AK59" s="205">
        <f t="shared" si="75"/>
        <v>1023.643496644424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1060.9226350709266</v>
      </c>
      <c r="AM59" s="205">
        <f t="shared" si="76"/>
        <v>1098.2017734974295</v>
      </c>
      <c r="AN59" s="205">
        <f t="shared" si="76"/>
        <v>1135.4809119239321</v>
      </c>
      <c r="AO59" s="205">
        <f t="shared" si="76"/>
        <v>1172.760050350435</v>
      </c>
      <c r="AP59" s="205">
        <f t="shared" si="76"/>
        <v>1210.0391887769376</v>
      </c>
      <c r="AQ59" s="205">
        <f t="shared" si="76"/>
        <v>1247.3183272034405</v>
      </c>
      <c r="AR59" s="205">
        <f t="shared" si="76"/>
        <v>1284.5974656299431</v>
      </c>
      <c r="AS59" s="205">
        <f t="shared" si="76"/>
        <v>1321.876604056446</v>
      </c>
      <c r="AT59" s="205">
        <f t="shared" si="76"/>
        <v>1359.1557424829489</v>
      </c>
      <c r="AU59" s="205">
        <f t="shared" si="76"/>
        <v>1396.4348809094515</v>
      </c>
      <c r="AV59" s="205">
        <f t="shared" si="76"/>
        <v>1433.7140193359542</v>
      </c>
      <c r="AW59" s="205">
        <f t="shared" si="76"/>
        <v>1470.993157762457</v>
      </c>
      <c r="AX59" s="205">
        <f t="shared" si="76"/>
        <v>1508.2722961889599</v>
      </c>
      <c r="AY59" s="205">
        <f t="shared" si="76"/>
        <v>1545.5514346154625</v>
      </c>
      <c r="AZ59" s="205">
        <f t="shared" si="76"/>
        <v>1582.8305730419652</v>
      </c>
      <c r="BA59" s="205">
        <f t="shared" si="76"/>
        <v>1620.109711468468</v>
      </c>
      <c r="BB59" s="205">
        <f t="shared" si="76"/>
        <v>1657.3888498949709</v>
      </c>
      <c r="BC59" s="205">
        <f t="shared" si="76"/>
        <v>1694.6679883214738</v>
      </c>
      <c r="BD59" s="205">
        <f t="shared" si="76"/>
        <v>1731.9471267479764</v>
      </c>
      <c r="BE59" s="205">
        <f t="shared" si="76"/>
        <v>1769.2262651744791</v>
      </c>
      <c r="BF59" s="205">
        <f t="shared" si="76"/>
        <v>1806.5054036009819</v>
      </c>
      <c r="BG59" s="205">
        <f t="shared" si="76"/>
        <v>1843.7845420274848</v>
      </c>
      <c r="BH59" s="205">
        <f t="shared" si="76"/>
        <v>1881.0636804539872</v>
      </c>
      <c r="BI59" s="205">
        <f t="shared" si="76"/>
        <v>1918.3428188804901</v>
      </c>
      <c r="BJ59" s="205">
        <f t="shared" si="76"/>
        <v>1955.621957306993</v>
      </c>
      <c r="BK59" s="205">
        <f t="shared" si="76"/>
        <v>1992.9010957334958</v>
      </c>
      <c r="BL59" s="205">
        <f t="shared" si="76"/>
        <v>2030.1802341599987</v>
      </c>
      <c r="BM59" s="205">
        <f t="shared" si="76"/>
        <v>2067.4593725865011</v>
      </c>
      <c r="BN59" s="205">
        <f t="shared" si="76"/>
        <v>2104.738511013004</v>
      </c>
      <c r="BO59" s="205">
        <f t="shared" si="76"/>
        <v>2142.0176494395068</v>
      </c>
      <c r="BP59" s="205">
        <f t="shared" si="76"/>
        <v>2179.2967878660097</v>
      </c>
      <c r="BQ59" s="205">
        <f t="shared" si="76"/>
        <v>2193.6406942294066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2185.0493685296988</v>
      </c>
      <c r="BS59" s="205">
        <f t="shared" si="77"/>
        <v>2176.4580428299905</v>
      </c>
      <c r="BT59" s="205">
        <f t="shared" si="77"/>
        <v>2167.8667171302827</v>
      </c>
      <c r="BU59" s="205">
        <f t="shared" si="77"/>
        <v>2159.2753914305745</v>
      </c>
      <c r="BV59" s="205">
        <f t="shared" si="77"/>
        <v>2150.6840657308667</v>
      </c>
      <c r="BW59" s="205">
        <f t="shared" si="77"/>
        <v>2142.0927400311584</v>
      </c>
      <c r="BX59" s="205">
        <f t="shared" si="77"/>
        <v>2133.5014143314506</v>
      </c>
      <c r="BY59" s="205">
        <f t="shared" si="77"/>
        <v>2124.9100886317424</v>
      </c>
      <c r="BZ59" s="205">
        <f t="shared" si="77"/>
        <v>2116.3187629320346</v>
      </c>
      <c r="CA59" s="205">
        <f t="shared" si="77"/>
        <v>2107.7274372323263</v>
      </c>
      <c r="CB59" s="205">
        <f t="shared" si="77"/>
        <v>2099.1361115326185</v>
      </c>
      <c r="CC59" s="205">
        <f t="shared" si="77"/>
        <v>2090.5447858329103</v>
      </c>
      <c r="CD59" s="205">
        <f t="shared" si="77"/>
        <v>2081.9534601332025</v>
      </c>
      <c r="CE59" s="205">
        <f t="shared" si="77"/>
        <v>2073.3621344334942</v>
      </c>
      <c r="CF59" s="205">
        <f t="shared" si="77"/>
        <v>2064.7708087337865</v>
      </c>
      <c r="CG59" s="205">
        <f t="shared" si="77"/>
        <v>2056.1794830340782</v>
      </c>
      <c r="CH59" s="205">
        <f t="shared" si="77"/>
        <v>2047.5881573343704</v>
      </c>
      <c r="CI59" s="205">
        <f t="shared" si="77"/>
        <v>2038.9968316346622</v>
      </c>
      <c r="CJ59" s="205">
        <f t="shared" si="77"/>
        <v>2030.4055059349544</v>
      </c>
      <c r="CK59" s="205">
        <f t="shared" si="77"/>
        <v>2001.8264543142179</v>
      </c>
      <c r="CL59" s="205">
        <f t="shared" si="77"/>
        <v>1953.2596767724535</v>
      </c>
      <c r="CM59" s="205">
        <f t="shared" si="77"/>
        <v>1904.6928992306891</v>
      </c>
      <c r="CN59" s="205">
        <f t="shared" si="77"/>
        <v>1856.1261216889245</v>
      </c>
      <c r="CO59" s="205">
        <f t="shared" si="77"/>
        <v>1807.5593441471601</v>
      </c>
      <c r="CP59" s="205">
        <f t="shared" si="77"/>
        <v>1758.9925666053955</v>
      </c>
      <c r="CQ59" s="205">
        <f t="shared" si="77"/>
        <v>1710.4257890636311</v>
      </c>
      <c r="CR59" s="205">
        <f t="shared" si="77"/>
        <v>1661.8590115218667</v>
      </c>
      <c r="CS59" s="205">
        <f t="shared" si="77"/>
        <v>1613.2922339801021</v>
      </c>
      <c r="CT59" s="205">
        <f t="shared" si="77"/>
        <v>1564.7254564383377</v>
      </c>
      <c r="CU59" s="205">
        <f t="shared" si="77"/>
        <v>1516.1586788965733</v>
      </c>
      <c r="CV59" s="205">
        <f t="shared" si="77"/>
        <v>1467.5919013548087</v>
      </c>
      <c r="CW59" s="205">
        <f t="shared" si="77"/>
        <v>1419.0251238130443</v>
      </c>
      <c r="CX59" s="205">
        <f t="shared" si="77"/>
        <v>1525.3851238130444</v>
      </c>
      <c r="CY59" s="205">
        <f t="shared" si="77"/>
        <v>1631.7451238130443</v>
      </c>
      <c r="CZ59" s="205">
        <f t="shared" si="77"/>
        <v>1738.1051238130444</v>
      </c>
      <c r="DA59" s="205">
        <f t="shared" si="77"/>
        <v>1844.4651238130446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49.958729671718942</v>
      </c>
      <c r="AG60" s="205">
        <f t="shared" si="78"/>
        <v>99.917459343437883</v>
      </c>
      <c r="AH60" s="205">
        <f t="shared" si="78"/>
        <v>149.87618901515683</v>
      </c>
      <c r="AI60" s="205">
        <f t="shared" si="78"/>
        <v>199.83491868687577</v>
      </c>
      <c r="AJ60" s="205">
        <f t="shared" si="78"/>
        <v>249.79364835859471</v>
      </c>
      <c r="AK60" s="205">
        <f t="shared" si="78"/>
        <v>299.75237803031365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349.71110770203256</v>
      </c>
      <c r="AM60" s="205">
        <f t="shared" si="79"/>
        <v>399.66983737375153</v>
      </c>
      <c r="AN60" s="205">
        <f t="shared" si="79"/>
        <v>449.6285670454705</v>
      </c>
      <c r="AO60" s="205">
        <f t="shared" si="79"/>
        <v>499.58729671718942</v>
      </c>
      <c r="AP60" s="205">
        <f t="shared" si="79"/>
        <v>549.54602638890833</v>
      </c>
      <c r="AQ60" s="205">
        <f t="shared" si="79"/>
        <v>599.5047560606273</v>
      </c>
      <c r="AR60" s="205">
        <f t="shared" si="79"/>
        <v>649.46348573234627</v>
      </c>
      <c r="AS60" s="205">
        <f t="shared" si="79"/>
        <v>699.42221540406513</v>
      </c>
      <c r="AT60" s="205">
        <f t="shared" si="79"/>
        <v>749.3809450757841</v>
      </c>
      <c r="AU60" s="205">
        <f t="shared" si="79"/>
        <v>799.33967474750307</v>
      </c>
      <c r="AV60" s="205">
        <f t="shared" si="79"/>
        <v>849.29840441922204</v>
      </c>
      <c r="AW60" s="205">
        <f t="shared" si="79"/>
        <v>899.25713409094101</v>
      </c>
      <c r="AX60" s="205">
        <f t="shared" si="79"/>
        <v>949.21586376265986</v>
      </c>
      <c r="AY60" s="205">
        <f t="shared" si="79"/>
        <v>999.17459343437883</v>
      </c>
      <c r="AZ60" s="205">
        <f t="shared" si="79"/>
        <v>1049.1333231060978</v>
      </c>
      <c r="BA60" s="205">
        <f t="shared" si="79"/>
        <v>1099.0920527778167</v>
      </c>
      <c r="BB60" s="205">
        <f t="shared" si="79"/>
        <v>1149.0507824495357</v>
      </c>
      <c r="BC60" s="205">
        <f t="shared" si="79"/>
        <v>1199.0095121212546</v>
      </c>
      <c r="BD60" s="205">
        <f t="shared" si="79"/>
        <v>1248.9682417929735</v>
      </c>
      <c r="BE60" s="205">
        <f t="shared" si="79"/>
        <v>1298.9269714646925</v>
      </c>
      <c r="BF60" s="205">
        <f t="shared" si="79"/>
        <v>1348.8857011364114</v>
      </c>
      <c r="BG60" s="205">
        <f t="shared" si="79"/>
        <v>1398.8444308081303</v>
      </c>
      <c r="BH60" s="205">
        <f t="shared" si="79"/>
        <v>1448.8031604798493</v>
      </c>
      <c r="BI60" s="205">
        <f t="shared" si="79"/>
        <v>1498.7618901515682</v>
      </c>
      <c r="BJ60" s="205">
        <f t="shared" si="79"/>
        <v>1548.7206198232873</v>
      </c>
      <c r="BK60" s="205">
        <f t="shared" si="79"/>
        <v>1598.6793494950061</v>
      </c>
      <c r="BL60" s="205">
        <f t="shared" si="79"/>
        <v>1648.638079166725</v>
      </c>
      <c r="BM60" s="205">
        <f t="shared" si="79"/>
        <v>1698.5968088384441</v>
      </c>
      <c r="BN60" s="205">
        <f t="shared" si="79"/>
        <v>1748.5555385101629</v>
      </c>
      <c r="BO60" s="205">
        <f t="shared" si="79"/>
        <v>1798.514268181882</v>
      </c>
      <c r="BP60" s="205">
        <f t="shared" si="79"/>
        <v>1848.4729978536009</v>
      </c>
      <c r="BQ60" s="205">
        <f t="shared" si="79"/>
        <v>2540.8496135804253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3875.6441153623564</v>
      </c>
      <c r="BS60" s="205">
        <f t="shared" si="80"/>
        <v>5210.4386171442875</v>
      </c>
      <c r="BT60" s="205">
        <f t="shared" si="80"/>
        <v>6545.2331189262168</v>
      </c>
      <c r="BU60" s="205">
        <f t="shared" si="80"/>
        <v>7880.0276207081479</v>
      </c>
      <c r="BV60" s="205">
        <f t="shared" si="80"/>
        <v>9214.822122490079</v>
      </c>
      <c r="BW60" s="205">
        <f t="shared" si="80"/>
        <v>10549.61662427201</v>
      </c>
      <c r="BX60" s="205">
        <f t="shared" si="80"/>
        <v>11884.411126053941</v>
      </c>
      <c r="BY60" s="205">
        <f t="shared" si="80"/>
        <v>13219.20562783587</v>
      </c>
      <c r="BZ60" s="205">
        <f t="shared" si="80"/>
        <v>14554.000129617802</v>
      </c>
      <c r="CA60" s="205">
        <f t="shared" si="80"/>
        <v>15888.794631399733</v>
      </c>
      <c r="CB60" s="205">
        <f t="shared" si="80"/>
        <v>17223.589133181664</v>
      </c>
      <c r="CC60" s="205">
        <f t="shared" si="80"/>
        <v>18558.383634963593</v>
      </c>
      <c r="CD60" s="205">
        <f t="shared" si="80"/>
        <v>19893.178136745522</v>
      </c>
      <c r="CE60" s="205">
        <f t="shared" si="80"/>
        <v>21227.972638527452</v>
      </c>
      <c r="CF60" s="205">
        <f t="shared" si="80"/>
        <v>22562.767140309385</v>
      </c>
      <c r="CG60" s="205">
        <f t="shared" si="80"/>
        <v>23897.561642091314</v>
      </c>
      <c r="CH60" s="205">
        <f t="shared" si="80"/>
        <v>25232.356143873247</v>
      </c>
      <c r="CI60" s="205">
        <f t="shared" si="80"/>
        <v>26567.150645655176</v>
      </c>
      <c r="CJ60" s="205">
        <f t="shared" si="80"/>
        <v>27901.945147437105</v>
      </c>
      <c r="CK60" s="205">
        <f t="shared" si="80"/>
        <v>27879.44759643111</v>
      </c>
      <c r="CL60" s="205">
        <f t="shared" si="80"/>
        <v>26499.657992637185</v>
      </c>
      <c r="CM60" s="205">
        <f t="shared" si="80"/>
        <v>25119.868388843261</v>
      </c>
      <c r="CN60" s="205">
        <f t="shared" si="80"/>
        <v>23740.078785049336</v>
      </c>
      <c r="CO60" s="205">
        <f t="shared" si="80"/>
        <v>22360.289181255412</v>
      </c>
      <c r="CP60" s="205">
        <f t="shared" si="80"/>
        <v>20980.499577461487</v>
      </c>
      <c r="CQ60" s="205">
        <f t="shared" si="80"/>
        <v>19600.709973667563</v>
      </c>
      <c r="CR60" s="205">
        <f t="shared" si="80"/>
        <v>18220.920369873638</v>
      </c>
      <c r="CS60" s="205">
        <f t="shared" si="80"/>
        <v>16841.130766079714</v>
      </c>
      <c r="CT60" s="205">
        <f t="shared" si="80"/>
        <v>15461.341162285789</v>
      </c>
      <c r="CU60" s="205">
        <f t="shared" si="80"/>
        <v>14081.551558491865</v>
      </c>
      <c r="CV60" s="205">
        <f t="shared" si="80"/>
        <v>12701.76195469794</v>
      </c>
      <c r="CW60" s="205">
        <f t="shared" si="80"/>
        <v>11321.972350904016</v>
      </c>
      <c r="CX60" s="205">
        <f t="shared" si="80"/>
        <v>12046.832350904015</v>
      </c>
      <c r="CY60" s="205">
        <f t="shared" si="80"/>
        <v>12771.692350904013</v>
      </c>
      <c r="CZ60" s="205">
        <f t="shared" si="80"/>
        <v>13496.552350904014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14221.412350904015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96.869535494374745</v>
      </c>
      <c r="G61" s="205">
        <f t="shared" si="81"/>
        <v>96.869535494374745</v>
      </c>
      <c r="H61" s="205">
        <f t="shared" si="81"/>
        <v>96.869535494374745</v>
      </c>
      <c r="I61" s="205">
        <f t="shared" si="81"/>
        <v>96.869535494374745</v>
      </c>
      <c r="J61" s="205">
        <f t="shared" si="81"/>
        <v>96.869535494374745</v>
      </c>
      <c r="K61" s="205">
        <f t="shared" si="81"/>
        <v>96.869535494374745</v>
      </c>
      <c r="L61" s="205">
        <f t="shared" si="81"/>
        <v>96.869535494374745</v>
      </c>
      <c r="M61" s="205">
        <f t="shared" si="81"/>
        <v>96.869535494374745</v>
      </c>
      <c r="N61" s="205">
        <f t="shared" si="81"/>
        <v>96.869535494374745</v>
      </c>
      <c r="O61" s="205">
        <f t="shared" si="81"/>
        <v>96.869535494374745</v>
      </c>
      <c r="P61" s="205">
        <f t="shared" si="81"/>
        <v>96.869535494374745</v>
      </c>
      <c r="Q61" s="205">
        <f t="shared" si="81"/>
        <v>96.869535494374745</v>
      </c>
      <c r="R61" s="205">
        <f t="shared" si="81"/>
        <v>96.869535494374745</v>
      </c>
      <c r="S61" s="205">
        <f t="shared" si="81"/>
        <v>96.869535494374745</v>
      </c>
      <c r="T61" s="205">
        <f t="shared" si="81"/>
        <v>96.869535494374745</v>
      </c>
      <c r="U61" s="205">
        <f t="shared" si="81"/>
        <v>96.869535494374745</v>
      </c>
      <c r="V61" s="205">
        <f t="shared" si="81"/>
        <v>96.869535494374745</v>
      </c>
      <c r="W61" s="205">
        <f t="shared" si="81"/>
        <v>96.869535494374745</v>
      </c>
      <c r="X61" s="205">
        <f t="shared" si="81"/>
        <v>96.869535494374745</v>
      </c>
      <c r="Y61" s="205">
        <f t="shared" si="81"/>
        <v>96.869535494374745</v>
      </c>
      <c r="Z61" s="205">
        <f t="shared" si="81"/>
        <v>96.869535494374745</v>
      </c>
      <c r="AA61" s="205">
        <f t="shared" si="81"/>
        <v>96.869535494374745</v>
      </c>
      <c r="AB61" s="205">
        <f t="shared" si="81"/>
        <v>96.869535494374745</v>
      </c>
      <c r="AC61" s="205">
        <f t="shared" si="81"/>
        <v>96.869535494374745</v>
      </c>
      <c r="AD61" s="205">
        <f t="shared" si="81"/>
        <v>96.869535494374745</v>
      </c>
      <c r="AE61" s="205">
        <f t="shared" si="81"/>
        <v>96.869535494374745</v>
      </c>
      <c r="AF61" s="205">
        <f t="shared" si="81"/>
        <v>106.64983136824257</v>
      </c>
      <c r="AG61" s="205">
        <f t="shared" si="81"/>
        <v>116.4301272421104</v>
      </c>
      <c r="AH61" s="205">
        <f t="shared" si="81"/>
        <v>126.21042311597822</v>
      </c>
      <c r="AI61" s="205">
        <f t="shared" si="81"/>
        <v>135.99071898984604</v>
      </c>
      <c r="AJ61" s="205">
        <f t="shared" si="81"/>
        <v>145.77101486371387</v>
      </c>
      <c r="AK61" s="205">
        <f t="shared" si="81"/>
        <v>155.5513107375817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165.33160661144953</v>
      </c>
      <c r="AM61" s="205">
        <f t="shared" si="82"/>
        <v>175.11190248531736</v>
      </c>
      <c r="AN61" s="205">
        <f t="shared" si="82"/>
        <v>184.89219835918519</v>
      </c>
      <c r="AO61" s="205">
        <f t="shared" si="82"/>
        <v>194.67249423305302</v>
      </c>
      <c r="AP61" s="205">
        <f t="shared" si="82"/>
        <v>204.45279010692084</v>
      </c>
      <c r="AQ61" s="205">
        <f t="shared" si="82"/>
        <v>214.23308598078864</v>
      </c>
      <c r="AR61" s="205">
        <f t="shared" si="82"/>
        <v>224.01338185465647</v>
      </c>
      <c r="AS61" s="205">
        <f t="shared" si="82"/>
        <v>233.7936777285243</v>
      </c>
      <c r="AT61" s="205">
        <f t="shared" si="82"/>
        <v>243.57397360239213</v>
      </c>
      <c r="AU61" s="205">
        <f t="shared" si="82"/>
        <v>253.35426947625996</v>
      </c>
      <c r="AV61" s="205">
        <f t="shared" si="82"/>
        <v>263.13456535012779</v>
      </c>
      <c r="AW61" s="205">
        <f t="shared" si="82"/>
        <v>272.91486122399562</v>
      </c>
      <c r="AX61" s="205">
        <f t="shared" si="82"/>
        <v>282.69515709786344</v>
      </c>
      <c r="AY61" s="205">
        <f t="shared" si="82"/>
        <v>292.47545297173127</v>
      </c>
      <c r="AZ61" s="205">
        <f t="shared" si="82"/>
        <v>302.2557488455991</v>
      </c>
      <c r="BA61" s="205">
        <f t="shared" si="82"/>
        <v>312.03604471946693</v>
      </c>
      <c r="BB61" s="205">
        <f t="shared" si="82"/>
        <v>321.81634059333476</v>
      </c>
      <c r="BC61" s="205">
        <f t="shared" si="82"/>
        <v>331.59663646720259</v>
      </c>
      <c r="BD61" s="205">
        <f t="shared" si="82"/>
        <v>341.37693234107041</v>
      </c>
      <c r="BE61" s="205">
        <f t="shared" si="82"/>
        <v>351.15722821493824</v>
      </c>
      <c r="BF61" s="205">
        <f t="shared" si="82"/>
        <v>360.93752408880607</v>
      </c>
      <c r="BG61" s="205">
        <f t="shared" si="82"/>
        <v>370.7178199626739</v>
      </c>
      <c r="BH61" s="205">
        <f t="shared" si="82"/>
        <v>380.49811583654173</v>
      </c>
      <c r="BI61" s="205">
        <f t="shared" si="82"/>
        <v>390.27841171040956</v>
      </c>
      <c r="BJ61" s="205">
        <f t="shared" si="82"/>
        <v>400.05870758427739</v>
      </c>
      <c r="BK61" s="205">
        <f t="shared" si="82"/>
        <v>409.83900345814521</v>
      </c>
      <c r="BL61" s="205">
        <f t="shared" si="82"/>
        <v>419.61929933201304</v>
      </c>
      <c r="BM61" s="205">
        <f t="shared" si="82"/>
        <v>429.39959520588087</v>
      </c>
      <c r="BN61" s="205">
        <f t="shared" si="82"/>
        <v>439.1798910797487</v>
      </c>
      <c r="BO61" s="205">
        <f t="shared" si="82"/>
        <v>448.96018695361653</v>
      </c>
      <c r="BP61" s="205">
        <f t="shared" si="82"/>
        <v>458.74048282748436</v>
      </c>
      <c r="BQ61" s="205">
        <f t="shared" si="82"/>
        <v>485.6957811403222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529.82608189213011</v>
      </c>
      <c r="BS61" s="205">
        <f t="shared" si="83"/>
        <v>573.95638264393813</v>
      </c>
      <c r="BT61" s="205">
        <f t="shared" si="83"/>
        <v>618.08668339574604</v>
      </c>
      <c r="BU61" s="205">
        <f t="shared" si="83"/>
        <v>662.21698414755394</v>
      </c>
      <c r="BV61" s="205">
        <f t="shared" si="83"/>
        <v>706.34728489936197</v>
      </c>
      <c r="BW61" s="205">
        <f t="shared" si="83"/>
        <v>750.47758565116987</v>
      </c>
      <c r="BX61" s="205">
        <f t="shared" si="83"/>
        <v>794.60788640297778</v>
      </c>
      <c r="BY61" s="205">
        <f t="shared" si="83"/>
        <v>838.73818715478569</v>
      </c>
      <c r="BZ61" s="205">
        <f t="shared" si="83"/>
        <v>882.8684879065936</v>
      </c>
      <c r="CA61" s="205">
        <f t="shared" si="83"/>
        <v>926.99878865840151</v>
      </c>
      <c r="CB61" s="205">
        <f t="shared" si="83"/>
        <v>971.12908941020953</v>
      </c>
      <c r="CC61" s="205">
        <f t="shared" si="83"/>
        <v>1015.2593901620174</v>
      </c>
      <c r="CD61" s="205">
        <f t="shared" si="83"/>
        <v>1059.3896909138252</v>
      </c>
      <c r="CE61" s="205">
        <f t="shared" si="83"/>
        <v>1103.5199916656334</v>
      </c>
      <c r="CF61" s="205">
        <f t="shared" si="83"/>
        <v>1147.6502924174413</v>
      </c>
      <c r="CG61" s="205">
        <f t="shared" si="83"/>
        <v>1191.7805931692492</v>
      </c>
      <c r="CH61" s="205">
        <f t="shared" si="83"/>
        <v>1235.9108939210571</v>
      </c>
      <c r="CI61" s="205">
        <f t="shared" si="83"/>
        <v>1280.041194672865</v>
      </c>
      <c r="CJ61" s="205">
        <f t="shared" si="83"/>
        <v>1324.1714954246731</v>
      </c>
      <c r="CK61" s="205">
        <f t="shared" si="83"/>
        <v>1358.4553805569885</v>
      </c>
      <c r="CL61" s="205">
        <f t="shared" si="83"/>
        <v>1382.8928500698119</v>
      </c>
      <c r="CM61" s="205">
        <f t="shared" si="83"/>
        <v>1407.3303195826352</v>
      </c>
      <c r="CN61" s="205">
        <f t="shared" si="83"/>
        <v>1431.7677890954585</v>
      </c>
      <c r="CO61" s="205">
        <f t="shared" si="83"/>
        <v>1456.2052586082818</v>
      </c>
      <c r="CP61" s="205">
        <f t="shared" si="83"/>
        <v>1480.6427281211052</v>
      </c>
      <c r="CQ61" s="205">
        <f t="shared" si="83"/>
        <v>1505.0801976339285</v>
      </c>
      <c r="CR61" s="205">
        <f t="shared" si="83"/>
        <v>1529.5176671467516</v>
      </c>
      <c r="CS61" s="205">
        <f t="shared" si="83"/>
        <v>1553.9551366595751</v>
      </c>
      <c r="CT61" s="205">
        <f t="shared" si="83"/>
        <v>1578.3926061723982</v>
      </c>
      <c r="CU61" s="205">
        <f t="shared" si="83"/>
        <v>1602.8300756852216</v>
      </c>
      <c r="CV61" s="205">
        <f t="shared" si="83"/>
        <v>1627.2675451980449</v>
      </c>
      <c r="CW61" s="205">
        <f t="shared" si="83"/>
        <v>1651.7050147108682</v>
      </c>
      <c r="CX61" s="205">
        <f t="shared" si="83"/>
        <v>1660.1360147108683</v>
      </c>
      <c r="CY61" s="205">
        <f t="shared" si="83"/>
        <v>1668.5670147108683</v>
      </c>
      <c r="CZ61" s="205">
        <f t="shared" si="83"/>
        <v>1676.9980147108681</v>
      </c>
      <c r="DA61" s="205">
        <f t="shared" si="83"/>
        <v>1685.4290147108682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1451.0388351295303</v>
      </c>
      <c r="G63" s="205">
        <f t="shared" si="87"/>
        <v>1451.0388351295303</v>
      </c>
      <c r="H63" s="205">
        <f t="shared" si="87"/>
        <v>1451.0388351295303</v>
      </c>
      <c r="I63" s="205">
        <f t="shared" si="87"/>
        <v>1451.0388351295303</v>
      </c>
      <c r="J63" s="205">
        <f t="shared" si="87"/>
        <v>1451.0388351295303</v>
      </c>
      <c r="K63" s="205">
        <f t="shared" si="87"/>
        <v>1451.0388351295303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1451.0388351295303</v>
      </c>
      <c r="M63" s="205">
        <f t="shared" si="87"/>
        <v>1451.0388351295303</v>
      </c>
      <c r="N63" s="205">
        <f t="shared" si="87"/>
        <v>1451.0388351295303</v>
      </c>
      <c r="O63" s="205">
        <f t="shared" si="87"/>
        <v>1451.0388351295303</v>
      </c>
      <c r="P63" s="205">
        <f t="shared" si="87"/>
        <v>1451.0388351295303</v>
      </c>
      <c r="Q63" s="205">
        <f t="shared" si="87"/>
        <v>1451.0388351295303</v>
      </c>
      <c r="R63" s="205">
        <f t="shared" si="87"/>
        <v>1451.0388351295303</v>
      </c>
      <c r="S63" s="205">
        <f t="shared" si="87"/>
        <v>1451.0388351295303</v>
      </c>
      <c r="T63" s="205">
        <f t="shared" si="87"/>
        <v>1451.0388351295303</v>
      </c>
      <c r="U63" s="205">
        <f t="shared" si="87"/>
        <v>1451.0388351295303</v>
      </c>
      <c r="V63" s="205">
        <f t="shared" si="87"/>
        <v>1451.0388351295303</v>
      </c>
      <c r="W63" s="205">
        <f t="shared" si="87"/>
        <v>1451.0388351295303</v>
      </c>
      <c r="X63" s="205">
        <f t="shared" si="87"/>
        <v>1451.0388351295303</v>
      </c>
      <c r="Y63" s="205">
        <f t="shared" si="87"/>
        <v>1451.0388351295303</v>
      </c>
      <c r="Z63" s="205">
        <f t="shared" si="87"/>
        <v>1451.0388351295303</v>
      </c>
      <c r="AA63" s="205">
        <f t="shared" si="87"/>
        <v>1451.0388351295303</v>
      </c>
      <c r="AB63" s="205">
        <f t="shared" si="87"/>
        <v>1451.0388351295303</v>
      </c>
      <c r="AC63" s="205">
        <f t="shared" si="87"/>
        <v>1451.0388351295303</v>
      </c>
      <c r="AD63" s="205">
        <f t="shared" si="87"/>
        <v>1451.0388351295303</v>
      </c>
      <c r="AE63" s="205">
        <f t="shared" si="87"/>
        <v>1451.0388351295303</v>
      </c>
      <c r="AF63" s="205">
        <f t="shared" si="87"/>
        <v>1705.7767639633812</v>
      </c>
      <c r="AG63" s="205">
        <f t="shared" si="87"/>
        <v>1960.5146927972319</v>
      </c>
      <c r="AH63" s="205">
        <f t="shared" si="87"/>
        <v>2215.2526216310825</v>
      </c>
      <c r="AI63" s="205">
        <f t="shared" si="87"/>
        <v>2469.9905504649332</v>
      </c>
      <c r="AJ63" s="205">
        <f t="shared" si="87"/>
        <v>2724.7284792987839</v>
      </c>
      <c r="AK63" s="205">
        <f t="shared" si="87"/>
        <v>2979.466408132635</v>
      </c>
      <c r="AL63" s="205">
        <f t="shared" si="87"/>
        <v>3234.2043369664862</v>
      </c>
      <c r="AM63" s="205">
        <f t="shared" si="87"/>
        <v>3488.9422658003368</v>
      </c>
      <c r="AN63" s="205">
        <f t="shared" si="87"/>
        <v>3743.6801946341875</v>
      </c>
      <c r="AO63" s="205">
        <f t="shared" si="87"/>
        <v>3998.4181234680382</v>
      </c>
      <c r="AP63" s="205">
        <f t="shared" si="87"/>
        <v>4253.1560523018888</v>
      </c>
      <c r="AQ63" s="205">
        <f t="shared" si="87"/>
        <v>4507.8939811357395</v>
      </c>
      <c r="AR63" s="205">
        <f t="shared" si="87"/>
        <v>4762.6319099695902</v>
      </c>
      <c r="AS63" s="205">
        <f t="shared" si="87"/>
        <v>5017.3698388034418</v>
      </c>
      <c r="AT63" s="205">
        <f t="shared" si="87"/>
        <v>5272.1077676372925</v>
      </c>
      <c r="AU63" s="205">
        <f t="shared" si="87"/>
        <v>5526.8456964711431</v>
      </c>
      <c r="AV63" s="205">
        <f t="shared" si="87"/>
        <v>5781.5836253049938</v>
      </c>
      <c r="AW63" s="205">
        <f t="shared" si="87"/>
        <v>6036.3215541388445</v>
      </c>
      <c r="AX63" s="205">
        <f t="shared" si="87"/>
        <v>6291.0594829726952</v>
      </c>
      <c r="AY63" s="205">
        <f t="shared" si="87"/>
        <v>6545.7974118065458</v>
      </c>
      <c r="AZ63" s="205">
        <f t="shared" si="87"/>
        <v>6800.5353406403974</v>
      </c>
      <c r="BA63" s="205">
        <f t="shared" si="87"/>
        <v>7055.2732694742481</v>
      </c>
      <c r="BB63" s="205">
        <f t="shared" si="87"/>
        <v>7310.0111983080988</v>
      </c>
      <c r="BC63" s="205">
        <f t="shared" si="87"/>
        <v>7564.7491271419494</v>
      </c>
      <c r="BD63" s="205">
        <f t="shared" si="87"/>
        <v>7819.4870559758001</v>
      </c>
      <c r="BE63" s="205">
        <f t="shared" si="87"/>
        <v>8074.2249848096508</v>
      </c>
      <c r="BF63" s="205">
        <f t="shared" si="87"/>
        <v>8328.9629136435015</v>
      </c>
      <c r="BG63" s="205">
        <f t="shared" si="87"/>
        <v>8583.7008424773521</v>
      </c>
      <c r="BH63" s="205">
        <f t="shared" si="87"/>
        <v>8838.4387713112028</v>
      </c>
      <c r="BI63" s="205">
        <f t="shared" si="87"/>
        <v>9093.1767001450535</v>
      </c>
      <c r="BJ63" s="205">
        <f t="shared" si="87"/>
        <v>9347.9146289789041</v>
      </c>
      <c r="BK63" s="205">
        <f t="shared" si="87"/>
        <v>9602.6525578127548</v>
      </c>
      <c r="BL63" s="205">
        <f t="shared" si="87"/>
        <v>9857.3904866466055</v>
      </c>
      <c r="BM63" s="205">
        <f t="shared" si="87"/>
        <v>10112.128415480456</v>
      </c>
      <c r="BN63" s="205">
        <f t="shared" si="87"/>
        <v>10366.866344314307</v>
      </c>
      <c r="BO63" s="205">
        <f t="shared" si="87"/>
        <v>10621.604273148158</v>
      </c>
      <c r="BP63" s="205">
        <f t="shared" si="87"/>
        <v>10876.342201982008</v>
      </c>
      <c r="BQ63" s="205">
        <f t="shared" si="87"/>
        <v>11531.5265426773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12587.157295234034</v>
      </c>
      <c r="BS63" s="205">
        <f t="shared" si="89"/>
        <v>13642.788047790766</v>
      </c>
      <c r="BT63" s="205">
        <f t="shared" si="89"/>
        <v>14698.418800347499</v>
      </c>
      <c r="BU63" s="205">
        <f t="shared" si="89"/>
        <v>15754.049552904231</v>
      </c>
      <c r="BV63" s="205">
        <f t="shared" si="89"/>
        <v>16809.680305460963</v>
      </c>
      <c r="BW63" s="205">
        <f t="shared" si="89"/>
        <v>17865.311058017694</v>
      </c>
      <c r="BX63" s="205">
        <f t="shared" si="89"/>
        <v>18920.94181057443</v>
      </c>
      <c r="BY63" s="205">
        <f t="shared" si="89"/>
        <v>19976.572563131162</v>
      </c>
      <c r="BZ63" s="205">
        <f t="shared" si="89"/>
        <v>21032.203315687897</v>
      </c>
      <c r="CA63" s="205">
        <f t="shared" si="89"/>
        <v>22087.834068244629</v>
      </c>
      <c r="CB63" s="205">
        <f t="shared" si="89"/>
        <v>23143.46482080136</v>
      </c>
      <c r="CC63" s="205">
        <f t="shared" si="89"/>
        <v>24199.095573358092</v>
      </c>
      <c r="CD63" s="205">
        <f t="shared" si="89"/>
        <v>25254.726325914824</v>
      </c>
      <c r="CE63" s="205">
        <f t="shared" si="89"/>
        <v>26310.357078471556</v>
      </c>
      <c r="CF63" s="205">
        <f t="shared" si="89"/>
        <v>27365.987831028291</v>
      </c>
      <c r="CG63" s="205">
        <f t="shared" si="89"/>
        <v>28421.618583585023</v>
      </c>
      <c r="CH63" s="205">
        <f t="shared" si="89"/>
        <v>29477.249336141755</v>
      </c>
      <c r="CI63" s="205">
        <f t="shared" si="89"/>
        <v>30532.88008869849</v>
      </c>
      <c r="CJ63" s="205">
        <f t="shared" si="89"/>
        <v>31588.510841255222</v>
      </c>
      <c r="CK63" s="205">
        <f t="shared" si="89"/>
        <v>32310.120515291997</v>
      </c>
      <c r="CL63" s="205">
        <f t="shared" si="89"/>
        <v>32697.709110808821</v>
      </c>
      <c r="CM63" s="205">
        <f t="shared" si="89"/>
        <v>33085.29770632564</v>
      </c>
      <c r="CN63" s="205">
        <f t="shared" si="89"/>
        <v>33472.886301842467</v>
      </c>
      <c r="CO63" s="205">
        <f t="shared" si="89"/>
        <v>33860.474897359287</v>
      </c>
      <c r="CP63" s="205">
        <f t="shared" si="89"/>
        <v>34248.063492876114</v>
      </c>
      <c r="CQ63" s="205">
        <f t="shared" si="89"/>
        <v>34635.652088392933</v>
      </c>
      <c r="CR63" s="205">
        <f t="shared" si="89"/>
        <v>35023.240683909753</v>
      </c>
      <c r="CS63" s="205">
        <f t="shared" si="89"/>
        <v>35410.82927942658</v>
      </c>
      <c r="CT63" s="205">
        <f t="shared" si="89"/>
        <v>35798.4178749434</v>
      </c>
      <c r="CU63" s="205">
        <f t="shared" si="89"/>
        <v>36186.006470460219</v>
      </c>
      <c r="CV63" s="205">
        <f t="shared" si="89"/>
        <v>36573.595065977046</v>
      </c>
      <c r="CW63" s="205">
        <f t="shared" si="89"/>
        <v>36961.183661493866</v>
      </c>
      <c r="CX63" s="205">
        <f t="shared" si="89"/>
        <v>36961.183661493866</v>
      </c>
      <c r="CY63" s="205">
        <f t="shared" si="89"/>
        <v>36961.183661493866</v>
      </c>
      <c r="CZ63" s="205">
        <f t="shared" si="89"/>
        <v>36961.183661493866</v>
      </c>
      <c r="DA63" s="205">
        <f t="shared" si="89"/>
        <v>36961.183661493866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5">
        <f t="shared" si="90"/>
        <v>0</v>
      </c>
      <c r="H64" s="205">
        <f t="shared" si="90"/>
        <v>0</v>
      </c>
      <c r="I64" s="205">
        <f t="shared" si="90"/>
        <v>0</v>
      </c>
      <c r="J64" s="205">
        <f t="shared" si="90"/>
        <v>0</v>
      </c>
      <c r="K64" s="205">
        <f t="shared" si="90"/>
        <v>0</v>
      </c>
      <c r="L64" s="205">
        <f t="shared" si="88"/>
        <v>0</v>
      </c>
      <c r="M64" s="205">
        <f t="shared" si="90"/>
        <v>0</v>
      </c>
      <c r="N64" s="205">
        <f t="shared" si="90"/>
        <v>0</v>
      </c>
      <c r="O64" s="205">
        <f t="shared" si="90"/>
        <v>0</v>
      </c>
      <c r="P64" s="205">
        <f t="shared" si="90"/>
        <v>0</v>
      </c>
      <c r="Q64" s="205">
        <f t="shared" si="90"/>
        <v>0</v>
      </c>
      <c r="R64" s="205">
        <f t="shared" si="90"/>
        <v>0</v>
      </c>
      <c r="S64" s="205">
        <f t="shared" si="90"/>
        <v>0</v>
      </c>
      <c r="T64" s="205">
        <f t="shared" si="90"/>
        <v>0</v>
      </c>
      <c r="U64" s="205">
        <f t="shared" si="90"/>
        <v>0</v>
      </c>
      <c r="V64" s="205">
        <f t="shared" si="90"/>
        <v>0</v>
      </c>
      <c r="W64" s="205">
        <f t="shared" si="90"/>
        <v>0</v>
      </c>
      <c r="X64" s="205">
        <f t="shared" si="90"/>
        <v>0</v>
      </c>
      <c r="Y64" s="205">
        <f t="shared" si="90"/>
        <v>0</v>
      </c>
      <c r="Z64" s="205">
        <f t="shared" si="90"/>
        <v>0</v>
      </c>
      <c r="AA64" s="205">
        <f t="shared" si="90"/>
        <v>0</v>
      </c>
      <c r="AB64" s="205">
        <f t="shared" si="90"/>
        <v>0</v>
      </c>
      <c r="AC64" s="205">
        <f t="shared" si="90"/>
        <v>0</v>
      </c>
      <c r="AD64" s="205">
        <f t="shared" si="90"/>
        <v>0</v>
      </c>
      <c r="AE64" s="205">
        <f t="shared" si="90"/>
        <v>0</v>
      </c>
      <c r="AF64" s="205">
        <f t="shared" si="90"/>
        <v>0</v>
      </c>
      <c r="AG64" s="205">
        <f t="shared" si="90"/>
        <v>0</v>
      </c>
      <c r="AH64" s="205">
        <f t="shared" si="90"/>
        <v>0</v>
      </c>
      <c r="AI64" s="205">
        <f t="shared" si="90"/>
        <v>0</v>
      </c>
      <c r="AJ64" s="205">
        <f t="shared" si="90"/>
        <v>0</v>
      </c>
      <c r="AK64" s="205">
        <f t="shared" si="90"/>
        <v>0</v>
      </c>
      <c r="AL64" s="205">
        <f t="shared" si="90"/>
        <v>0</v>
      </c>
      <c r="AM64" s="205">
        <f t="shared" si="90"/>
        <v>0</v>
      </c>
      <c r="AN64" s="205">
        <f t="shared" si="90"/>
        <v>0</v>
      </c>
      <c r="AO64" s="205">
        <f t="shared" si="90"/>
        <v>0</v>
      </c>
      <c r="AP64" s="205">
        <f t="shared" si="90"/>
        <v>0</v>
      </c>
      <c r="AQ64" s="205">
        <f t="shared" si="90"/>
        <v>0</v>
      </c>
      <c r="AR64" s="205">
        <f t="shared" si="90"/>
        <v>0</v>
      </c>
      <c r="AS64" s="205">
        <f t="shared" si="90"/>
        <v>0</v>
      </c>
      <c r="AT64" s="205">
        <f t="shared" si="90"/>
        <v>0</v>
      </c>
      <c r="AU64" s="205">
        <f t="shared" si="90"/>
        <v>0</v>
      </c>
      <c r="AV64" s="205">
        <f t="shared" si="90"/>
        <v>0</v>
      </c>
      <c r="AW64" s="205">
        <f t="shared" si="90"/>
        <v>0</v>
      </c>
      <c r="AX64" s="205">
        <f t="shared" si="90"/>
        <v>0</v>
      </c>
      <c r="AY64" s="205">
        <f t="shared" si="90"/>
        <v>0</v>
      </c>
      <c r="AZ64" s="205">
        <f t="shared" si="90"/>
        <v>0</v>
      </c>
      <c r="BA64" s="205">
        <f t="shared" si="90"/>
        <v>0</v>
      </c>
      <c r="BB64" s="205">
        <f t="shared" si="90"/>
        <v>0</v>
      </c>
      <c r="BC64" s="205">
        <f t="shared" si="90"/>
        <v>0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52.189999999999884</v>
      </c>
      <c r="CY64" s="205">
        <f t="shared" si="91"/>
        <v>104.37999999999977</v>
      </c>
      <c r="CZ64" s="205">
        <f t="shared" si="91"/>
        <v>156.56999999999965</v>
      </c>
      <c r="DA64" s="205">
        <f t="shared" si="91"/>
        <v>208.75999999999954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8383.7799363039539</v>
      </c>
      <c r="G65" s="205">
        <f t="shared" si="92"/>
        <v>8383.7799363039539</v>
      </c>
      <c r="H65" s="205">
        <f t="shared" si="92"/>
        <v>8383.7799363039539</v>
      </c>
      <c r="I65" s="205">
        <f t="shared" si="92"/>
        <v>8383.7799363039539</v>
      </c>
      <c r="J65" s="205">
        <f t="shared" si="92"/>
        <v>8383.7799363039539</v>
      </c>
      <c r="K65" s="205">
        <f t="shared" si="92"/>
        <v>8383.7799363039539</v>
      </c>
      <c r="L65" s="205">
        <f t="shared" si="88"/>
        <v>8383.7799363039539</v>
      </c>
      <c r="M65" s="205">
        <f t="shared" si="92"/>
        <v>8383.7799363039539</v>
      </c>
      <c r="N65" s="205">
        <f t="shared" si="92"/>
        <v>8383.7799363039539</v>
      </c>
      <c r="O65" s="205">
        <f t="shared" si="92"/>
        <v>8383.7799363039539</v>
      </c>
      <c r="P65" s="205">
        <f t="shared" si="92"/>
        <v>8383.7799363039539</v>
      </c>
      <c r="Q65" s="205">
        <f t="shared" si="92"/>
        <v>8383.7799363039539</v>
      </c>
      <c r="R65" s="205">
        <f t="shared" si="92"/>
        <v>8383.7799363039539</v>
      </c>
      <c r="S65" s="205">
        <f t="shared" si="92"/>
        <v>8383.7799363039539</v>
      </c>
      <c r="T65" s="205">
        <f t="shared" si="92"/>
        <v>8383.7799363039539</v>
      </c>
      <c r="U65" s="205">
        <f t="shared" si="92"/>
        <v>8383.7799363039539</v>
      </c>
      <c r="V65" s="205">
        <f t="shared" si="92"/>
        <v>8383.7799363039539</v>
      </c>
      <c r="W65" s="205">
        <f t="shared" si="92"/>
        <v>8383.7799363039539</v>
      </c>
      <c r="X65" s="205">
        <f t="shared" si="92"/>
        <v>8383.7799363039539</v>
      </c>
      <c r="Y65" s="205">
        <f t="shared" si="92"/>
        <v>8383.7799363039539</v>
      </c>
      <c r="Z65" s="205">
        <f t="shared" si="92"/>
        <v>8383.7799363039539</v>
      </c>
      <c r="AA65" s="205">
        <f t="shared" si="92"/>
        <v>8383.7799363039539</v>
      </c>
      <c r="AB65" s="205">
        <f t="shared" si="92"/>
        <v>8383.7799363039539</v>
      </c>
      <c r="AC65" s="205">
        <f t="shared" si="92"/>
        <v>8383.7799363039539</v>
      </c>
      <c r="AD65" s="205">
        <f t="shared" si="92"/>
        <v>8383.7799363039539</v>
      </c>
      <c r="AE65" s="205">
        <f t="shared" si="92"/>
        <v>8383.7799363039539</v>
      </c>
      <c r="AF65" s="205">
        <f t="shared" si="92"/>
        <v>8309.4867479453223</v>
      </c>
      <c r="AG65" s="205">
        <f t="shared" si="92"/>
        <v>8235.1935595866908</v>
      </c>
      <c r="AH65" s="205">
        <f t="shared" si="92"/>
        <v>8160.9003712280582</v>
      </c>
      <c r="AI65" s="205">
        <f t="shared" si="92"/>
        <v>8086.6071828694257</v>
      </c>
      <c r="AJ65" s="205">
        <f t="shared" si="92"/>
        <v>8012.3139945107941</v>
      </c>
      <c r="AK65" s="205">
        <f t="shared" si="92"/>
        <v>7938.0208061521616</v>
      </c>
      <c r="AL65" s="205">
        <f t="shared" si="92"/>
        <v>7863.72761779353</v>
      </c>
      <c r="AM65" s="205">
        <f t="shared" si="92"/>
        <v>7789.4344294348975</v>
      </c>
      <c r="AN65" s="205">
        <f t="shared" si="92"/>
        <v>7715.1412410762659</v>
      </c>
      <c r="AO65" s="205">
        <f t="shared" si="92"/>
        <v>7640.8480527176334</v>
      </c>
      <c r="AP65" s="205">
        <f t="shared" si="92"/>
        <v>7566.5548643590018</v>
      </c>
      <c r="AQ65" s="205">
        <f t="shared" si="92"/>
        <v>7492.2616760003693</v>
      </c>
      <c r="AR65" s="205">
        <f t="shared" si="92"/>
        <v>7417.9684876417377</v>
      </c>
      <c r="AS65" s="205">
        <f t="shared" si="92"/>
        <v>7343.6752992831052</v>
      </c>
      <c r="AT65" s="205">
        <f t="shared" si="92"/>
        <v>7269.3821109244736</v>
      </c>
      <c r="AU65" s="205">
        <f t="shared" si="92"/>
        <v>7195.0889225658411</v>
      </c>
      <c r="AV65" s="205">
        <f t="shared" si="92"/>
        <v>7120.7957342072095</v>
      </c>
      <c r="AW65" s="205">
        <f t="shared" si="92"/>
        <v>7046.502545848577</v>
      </c>
      <c r="AX65" s="205">
        <f t="shared" si="92"/>
        <v>6972.2093574899454</v>
      </c>
      <c r="AY65" s="205">
        <f t="shared" si="92"/>
        <v>6897.9161691313129</v>
      </c>
      <c r="AZ65" s="205">
        <f t="shared" si="92"/>
        <v>6823.6229807726813</v>
      </c>
      <c r="BA65" s="205">
        <f t="shared" si="92"/>
        <v>6749.3297924140488</v>
      </c>
      <c r="BB65" s="205">
        <f t="shared" si="92"/>
        <v>6675.0366040554172</v>
      </c>
      <c r="BC65" s="205">
        <f t="shared" si="92"/>
        <v>6600.7434156967847</v>
      </c>
      <c r="BD65" s="205">
        <f t="shared" si="92"/>
        <v>6526.4502273381531</v>
      </c>
      <c r="BE65" s="205">
        <f t="shared" si="92"/>
        <v>6452.1570389795215</v>
      </c>
      <c r="BF65" s="205">
        <f t="shared" si="92"/>
        <v>6377.863850620889</v>
      </c>
      <c r="BG65" s="205">
        <f t="shared" si="92"/>
        <v>6303.5706622622565</v>
      </c>
      <c r="BH65" s="205">
        <f t="shared" si="92"/>
        <v>6229.2774739036249</v>
      </c>
      <c r="BI65" s="205">
        <f t="shared" si="92"/>
        <v>6154.9842855449933</v>
      </c>
      <c r="BJ65" s="205">
        <f t="shared" si="92"/>
        <v>6080.6910971863608</v>
      </c>
      <c r="BK65" s="205">
        <f t="shared" si="92"/>
        <v>6006.3979088277283</v>
      </c>
      <c r="BL65" s="205">
        <f t="shared" si="92"/>
        <v>5932.1047204690967</v>
      </c>
      <c r="BM65" s="205">
        <f t="shared" si="92"/>
        <v>5857.8115321104651</v>
      </c>
      <c r="BN65" s="205">
        <f t="shared" si="92"/>
        <v>5783.5183437518326</v>
      </c>
      <c r="BO65" s="205">
        <f t="shared" si="92"/>
        <v>5709.2251553932001</v>
      </c>
      <c r="BP65" s="205">
        <f t="shared" si="92"/>
        <v>5634.9319670345685</v>
      </c>
      <c r="BQ65" s="205">
        <f t="shared" si="92"/>
        <v>5457.8407385338714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5177.9514698911089</v>
      </c>
      <c r="BS65" s="205">
        <f t="shared" si="93"/>
        <v>4898.0622012483464</v>
      </c>
      <c r="BT65" s="205">
        <f t="shared" si="93"/>
        <v>4618.1729326055829</v>
      </c>
      <c r="BU65" s="205">
        <f t="shared" si="93"/>
        <v>4338.2836639628204</v>
      </c>
      <c r="BV65" s="205">
        <f t="shared" si="93"/>
        <v>4058.3943953200578</v>
      </c>
      <c r="BW65" s="205">
        <f t="shared" si="93"/>
        <v>3778.5051266772953</v>
      </c>
      <c r="BX65" s="205">
        <f t="shared" si="93"/>
        <v>3498.6158580345327</v>
      </c>
      <c r="BY65" s="205">
        <f t="shared" si="93"/>
        <v>3218.7265893917702</v>
      </c>
      <c r="BZ65" s="205">
        <f t="shared" si="93"/>
        <v>2938.8373207490076</v>
      </c>
      <c r="CA65" s="205">
        <f t="shared" si="93"/>
        <v>2658.9480521062446</v>
      </c>
      <c r="CB65" s="205">
        <f t="shared" si="93"/>
        <v>2379.0587834634821</v>
      </c>
      <c r="CC65" s="205">
        <f t="shared" si="93"/>
        <v>2099.1695148207195</v>
      </c>
      <c r="CD65" s="205">
        <f t="shared" si="93"/>
        <v>1819.280246177957</v>
      </c>
      <c r="CE65" s="205">
        <f t="shared" si="93"/>
        <v>1539.390977535194</v>
      </c>
      <c r="CF65" s="205">
        <f t="shared" si="93"/>
        <v>1259.5017088924315</v>
      </c>
      <c r="CG65" s="205">
        <f t="shared" si="93"/>
        <v>979.61244024966891</v>
      </c>
      <c r="CH65" s="205">
        <f t="shared" si="93"/>
        <v>699.72317160690636</v>
      </c>
      <c r="CI65" s="205">
        <f t="shared" si="93"/>
        <v>419.83390296414382</v>
      </c>
      <c r="CJ65" s="205">
        <f t="shared" si="93"/>
        <v>139.94463432138127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619.10990298859929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1857.3297089657979</v>
      </c>
      <c r="BS66" s="205">
        <f t="shared" si="95"/>
        <v>3095.5495149429962</v>
      </c>
      <c r="BT66" s="205">
        <f t="shared" si="95"/>
        <v>4333.7693209201952</v>
      </c>
      <c r="BU66" s="205">
        <f t="shared" si="95"/>
        <v>5571.9891268973934</v>
      </c>
      <c r="BV66" s="205">
        <f t="shared" si="95"/>
        <v>6810.2089328745924</v>
      </c>
      <c r="BW66" s="205">
        <f t="shared" si="95"/>
        <v>8048.4287388517905</v>
      </c>
      <c r="BX66" s="205">
        <f t="shared" si="95"/>
        <v>9286.6485448289895</v>
      </c>
      <c r="BY66" s="205">
        <f t="shared" si="95"/>
        <v>10524.868350806188</v>
      </c>
      <c r="BZ66" s="205">
        <f t="shared" si="95"/>
        <v>11763.088156783386</v>
      </c>
      <c r="CA66" s="205">
        <f t="shared" si="95"/>
        <v>13001.307962760586</v>
      </c>
      <c r="CB66" s="205">
        <f t="shared" si="95"/>
        <v>14239.527768737784</v>
      </c>
      <c r="CC66" s="205">
        <f t="shared" si="95"/>
        <v>15477.747574714982</v>
      </c>
      <c r="CD66" s="205">
        <f t="shared" si="95"/>
        <v>16715.967380692182</v>
      </c>
      <c r="CE66" s="205">
        <f t="shared" si="95"/>
        <v>17954.18718666938</v>
      </c>
      <c r="CF66" s="205">
        <f t="shared" si="95"/>
        <v>19192.406992646578</v>
      </c>
      <c r="CG66" s="205">
        <f t="shared" si="95"/>
        <v>20430.626798623776</v>
      </c>
      <c r="CH66" s="205">
        <f t="shared" si="95"/>
        <v>21668.846604600974</v>
      </c>
      <c r="CI66" s="205">
        <f t="shared" si="95"/>
        <v>22907.066410578173</v>
      </c>
      <c r="CJ66" s="205">
        <f t="shared" si="95"/>
        <v>24145.286216555371</v>
      </c>
      <c r="CK66" s="205">
        <f t="shared" si="95"/>
        <v>27186.663614986868</v>
      </c>
      <c r="CL66" s="205">
        <f t="shared" si="95"/>
        <v>32031.198605872662</v>
      </c>
      <c r="CM66" s="205">
        <f t="shared" si="95"/>
        <v>36875.733596758451</v>
      </c>
      <c r="CN66" s="205">
        <f t="shared" si="95"/>
        <v>41720.268587644248</v>
      </c>
      <c r="CO66" s="205">
        <f t="shared" si="95"/>
        <v>46564.803578530038</v>
      </c>
      <c r="CP66" s="205">
        <f t="shared" si="95"/>
        <v>51409.338569415835</v>
      </c>
      <c r="CQ66" s="205">
        <f t="shared" si="95"/>
        <v>56253.873560301625</v>
      </c>
      <c r="CR66" s="205">
        <f t="shared" si="95"/>
        <v>61098.408551187415</v>
      </c>
      <c r="CS66" s="205">
        <f t="shared" si="95"/>
        <v>65942.943542073204</v>
      </c>
      <c r="CT66" s="205">
        <f t="shared" si="95"/>
        <v>70787.478532959009</v>
      </c>
      <c r="CU66" s="205">
        <f t="shared" si="95"/>
        <v>75632.013523844798</v>
      </c>
      <c r="CV66" s="205">
        <f t="shared" si="95"/>
        <v>80476.548514730588</v>
      </c>
      <c r="CW66" s="205">
        <f t="shared" si="95"/>
        <v>85321.083505616378</v>
      </c>
      <c r="CX66" s="205">
        <f t="shared" si="95"/>
        <v>87992.783505616375</v>
      </c>
      <c r="CY66" s="205">
        <f t="shared" si="95"/>
        <v>90664.483505616372</v>
      </c>
      <c r="CZ66" s="205">
        <f t="shared" si="95"/>
        <v>93336.183505616384</v>
      </c>
      <c r="DA66" s="205">
        <f t="shared" si="95"/>
        <v>96007.883505616381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829.53</v>
      </c>
      <c r="CY67" s="205">
        <f t="shared" si="97"/>
        <v>1659.06</v>
      </c>
      <c r="CZ67" s="205">
        <f t="shared" si="97"/>
        <v>2488.59</v>
      </c>
      <c r="DA67" s="205">
        <f t="shared" si="97"/>
        <v>3318.12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0</v>
      </c>
      <c r="AF68" s="205">
        <f t="shared" si="98"/>
        <v>0</v>
      </c>
      <c r="AG68" s="205">
        <f t="shared" si="98"/>
        <v>0</v>
      </c>
      <c r="AH68" s="205">
        <f t="shared" si="98"/>
        <v>0</v>
      </c>
      <c r="AI68" s="205">
        <f t="shared" si="98"/>
        <v>0</v>
      </c>
      <c r="AJ68" s="205">
        <f t="shared" si="98"/>
        <v>0</v>
      </c>
      <c r="AK68" s="205">
        <f t="shared" si="98"/>
        <v>0</v>
      </c>
      <c r="AL68" s="205">
        <f t="shared" si="98"/>
        <v>0</v>
      </c>
      <c r="AM68" s="205">
        <f t="shared" si="98"/>
        <v>0</v>
      </c>
      <c r="AN68" s="205">
        <f t="shared" si="98"/>
        <v>0</v>
      </c>
      <c r="AO68" s="205">
        <f t="shared" si="98"/>
        <v>0</v>
      </c>
      <c r="AP68" s="205">
        <f t="shared" si="98"/>
        <v>0</v>
      </c>
      <c r="AQ68" s="205">
        <f t="shared" si="98"/>
        <v>0</v>
      </c>
      <c r="AR68" s="205">
        <f t="shared" si="98"/>
        <v>0</v>
      </c>
      <c r="AS68" s="205">
        <f t="shared" si="98"/>
        <v>0</v>
      </c>
      <c r="AT68" s="205">
        <f t="shared" si="98"/>
        <v>0</v>
      </c>
      <c r="AU68" s="205">
        <f t="shared" si="98"/>
        <v>0</v>
      </c>
      <c r="AV68" s="205">
        <f t="shared" si="98"/>
        <v>0</v>
      </c>
      <c r="AW68" s="205">
        <f t="shared" si="98"/>
        <v>0</v>
      </c>
      <c r="AX68" s="205">
        <f t="shared" si="98"/>
        <v>0</v>
      </c>
      <c r="AY68" s="205">
        <f t="shared" si="98"/>
        <v>0</v>
      </c>
      <c r="AZ68" s="205">
        <f t="shared" si="98"/>
        <v>0</v>
      </c>
      <c r="BA68" s="205">
        <f t="shared" si="98"/>
        <v>0</v>
      </c>
      <c r="BB68" s="205">
        <f t="shared" si="98"/>
        <v>0</v>
      </c>
      <c r="BC68" s="205">
        <f t="shared" si="98"/>
        <v>0</v>
      </c>
      <c r="BD68" s="205">
        <f t="shared" si="98"/>
        <v>0</v>
      </c>
      <c r="BE68" s="205">
        <f t="shared" si="98"/>
        <v>0</v>
      </c>
      <c r="BF68" s="205">
        <f t="shared" si="98"/>
        <v>0</v>
      </c>
      <c r="BG68" s="205">
        <f t="shared" si="98"/>
        <v>0</v>
      </c>
      <c r="BH68" s="205">
        <f t="shared" si="98"/>
        <v>0</v>
      </c>
      <c r="BI68" s="205">
        <f t="shared" si="98"/>
        <v>0</v>
      </c>
      <c r="BJ68" s="205">
        <f t="shared" si="98"/>
        <v>0</v>
      </c>
      <c r="BK68" s="205">
        <f t="shared" si="98"/>
        <v>0</v>
      </c>
      <c r="BL68" s="205">
        <f t="shared" si="98"/>
        <v>0</v>
      </c>
      <c r="BM68" s="205">
        <f t="shared" si="98"/>
        <v>0</v>
      </c>
      <c r="BN68" s="205">
        <f t="shared" si="98"/>
        <v>0</v>
      </c>
      <c r="BO68" s="205">
        <f t="shared" si="98"/>
        <v>0</v>
      </c>
      <c r="BP68" s="205">
        <f t="shared" si="98"/>
        <v>0</v>
      </c>
      <c r="BQ68" s="205">
        <f t="shared" si="98"/>
        <v>0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5">
        <f t="shared" si="99"/>
        <v>0</v>
      </c>
      <c r="BT68" s="205">
        <f t="shared" si="99"/>
        <v>0</v>
      </c>
      <c r="BU68" s="205">
        <f t="shared" si="99"/>
        <v>0</v>
      </c>
      <c r="BV68" s="205">
        <f t="shared" si="99"/>
        <v>0</v>
      </c>
      <c r="BW68" s="205">
        <f t="shared" si="99"/>
        <v>0</v>
      </c>
      <c r="BX68" s="205">
        <f t="shared" si="99"/>
        <v>0</v>
      </c>
      <c r="BY68" s="205">
        <f t="shared" si="99"/>
        <v>0</v>
      </c>
      <c r="BZ68" s="205">
        <f t="shared" si="99"/>
        <v>0</v>
      </c>
      <c r="CA68" s="205">
        <f t="shared" si="99"/>
        <v>0</v>
      </c>
      <c r="CB68" s="205">
        <f t="shared" si="99"/>
        <v>0</v>
      </c>
      <c r="CC68" s="205">
        <f t="shared" si="99"/>
        <v>0</v>
      </c>
      <c r="CD68" s="205">
        <f t="shared" si="99"/>
        <v>0</v>
      </c>
      <c r="CE68" s="205">
        <f t="shared" si="99"/>
        <v>0</v>
      </c>
      <c r="CF68" s="205">
        <f t="shared" si="99"/>
        <v>0</v>
      </c>
      <c r="CG68" s="205">
        <f t="shared" si="99"/>
        <v>0</v>
      </c>
      <c r="CH68" s="205">
        <f t="shared" si="99"/>
        <v>0</v>
      </c>
      <c r="CI68" s="205">
        <f t="shared" si="99"/>
        <v>0</v>
      </c>
      <c r="CJ68" s="205">
        <f t="shared" si="99"/>
        <v>0</v>
      </c>
      <c r="CK68" s="205">
        <f t="shared" si="99"/>
        <v>2830.4930877260035</v>
      </c>
      <c r="CL68" s="205">
        <f t="shared" si="99"/>
        <v>8491.479263178011</v>
      </c>
      <c r="CM68" s="205">
        <f t="shared" si="99"/>
        <v>14152.465438630017</v>
      </c>
      <c r="CN68" s="205">
        <f t="shared" si="99"/>
        <v>19813.451614082023</v>
      </c>
      <c r="CO68" s="205">
        <f t="shared" si="99"/>
        <v>25474.437789534033</v>
      </c>
      <c r="CP68" s="205">
        <f t="shared" si="99"/>
        <v>31135.423964986039</v>
      </c>
      <c r="CQ68" s="205">
        <f t="shared" si="99"/>
        <v>36796.410140438049</v>
      </c>
      <c r="CR68" s="205">
        <f t="shared" si="99"/>
        <v>42457.396315890051</v>
      </c>
      <c r="CS68" s="205">
        <f t="shared" si="99"/>
        <v>48118.382491342061</v>
      </c>
      <c r="CT68" s="205">
        <f t="shared" si="99"/>
        <v>53779.368666794064</v>
      </c>
      <c r="CU68" s="205">
        <f t="shared" si="99"/>
        <v>59440.354842246074</v>
      </c>
      <c r="CV68" s="205">
        <f t="shared" si="99"/>
        <v>65101.341017698083</v>
      </c>
      <c r="CW68" s="205">
        <f t="shared" si="99"/>
        <v>70762.327193150093</v>
      </c>
      <c r="CX68" s="205">
        <f t="shared" si="99"/>
        <v>76965.827193150093</v>
      </c>
      <c r="CY68" s="205">
        <f t="shared" si="99"/>
        <v>83169.327193150093</v>
      </c>
      <c r="CZ68" s="205">
        <f t="shared" si="99"/>
        <v>89372.827193150093</v>
      </c>
      <c r="DA68" s="205">
        <f t="shared" si="99"/>
        <v>95576.327193150093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1138.937840430192</v>
      </c>
      <c r="G69" s="205">
        <f t="shared" si="100"/>
        <v>1138.937840430192</v>
      </c>
      <c r="H69" s="205">
        <f t="shared" si="100"/>
        <v>1138.937840430192</v>
      </c>
      <c r="I69" s="205">
        <f t="shared" si="100"/>
        <v>1138.937840430192</v>
      </c>
      <c r="J69" s="205">
        <f t="shared" si="100"/>
        <v>1138.937840430192</v>
      </c>
      <c r="K69" s="205">
        <f t="shared" si="100"/>
        <v>1138.937840430192</v>
      </c>
      <c r="L69" s="205">
        <f t="shared" si="88"/>
        <v>1138.937840430192</v>
      </c>
      <c r="M69" s="205">
        <f t="shared" si="100"/>
        <v>1138.937840430192</v>
      </c>
      <c r="N69" s="205">
        <f t="shared" si="100"/>
        <v>1138.937840430192</v>
      </c>
      <c r="O69" s="205">
        <f t="shared" si="100"/>
        <v>1138.937840430192</v>
      </c>
      <c r="P69" s="205">
        <f t="shared" si="100"/>
        <v>1138.937840430192</v>
      </c>
      <c r="Q69" s="205">
        <f t="shared" si="100"/>
        <v>1138.937840430192</v>
      </c>
      <c r="R69" s="205">
        <f t="shared" si="100"/>
        <v>1138.937840430192</v>
      </c>
      <c r="S69" s="205">
        <f t="shared" si="100"/>
        <v>1138.937840430192</v>
      </c>
      <c r="T69" s="205">
        <f t="shared" si="100"/>
        <v>1138.937840430192</v>
      </c>
      <c r="U69" s="205">
        <f t="shared" si="100"/>
        <v>1138.937840430192</v>
      </c>
      <c r="V69" s="205">
        <f t="shared" si="100"/>
        <v>1138.937840430192</v>
      </c>
      <c r="W69" s="205">
        <f t="shared" si="100"/>
        <v>1138.937840430192</v>
      </c>
      <c r="X69" s="205">
        <f t="shared" si="100"/>
        <v>1138.937840430192</v>
      </c>
      <c r="Y69" s="205">
        <f t="shared" si="100"/>
        <v>1138.937840430192</v>
      </c>
      <c r="Z69" s="205">
        <f t="shared" si="100"/>
        <v>1138.937840430192</v>
      </c>
      <c r="AA69" s="205">
        <f t="shared" si="100"/>
        <v>1138.937840430192</v>
      </c>
      <c r="AB69" s="205">
        <f t="shared" si="100"/>
        <v>1138.937840430192</v>
      </c>
      <c r="AC69" s="205">
        <f t="shared" si="100"/>
        <v>1138.937840430192</v>
      </c>
      <c r="AD69" s="205">
        <f t="shared" si="100"/>
        <v>1138.937840430192</v>
      </c>
      <c r="AE69" s="205">
        <f t="shared" si="100"/>
        <v>1138.937840430192</v>
      </c>
      <c r="AF69" s="205">
        <f t="shared" si="100"/>
        <v>1138.937840430192</v>
      </c>
      <c r="AG69" s="205">
        <f t="shared" si="100"/>
        <v>1138.937840430192</v>
      </c>
      <c r="AH69" s="205">
        <f t="shared" si="100"/>
        <v>1138.937840430192</v>
      </c>
      <c r="AI69" s="205">
        <f t="shared" si="100"/>
        <v>1138.937840430192</v>
      </c>
      <c r="AJ69" s="205">
        <f t="shared" si="100"/>
        <v>1138.937840430192</v>
      </c>
      <c r="AK69" s="205">
        <f t="shared" si="100"/>
        <v>1138.937840430192</v>
      </c>
      <c r="AL69" s="205">
        <f t="shared" si="100"/>
        <v>1138.937840430192</v>
      </c>
      <c r="AM69" s="205">
        <f t="shared" si="100"/>
        <v>1138.937840430192</v>
      </c>
      <c r="AN69" s="205">
        <f t="shared" si="100"/>
        <v>1138.937840430192</v>
      </c>
      <c r="AO69" s="205">
        <f t="shared" si="100"/>
        <v>1138.937840430192</v>
      </c>
      <c r="AP69" s="205">
        <f t="shared" si="100"/>
        <v>1138.937840430192</v>
      </c>
      <c r="AQ69" s="205">
        <f t="shared" si="100"/>
        <v>1138.937840430192</v>
      </c>
      <c r="AR69" s="205">
        <f t="shared" si="100"/>
        <v>1138.937840430192</v>
      </c>
      <c r="AS69" s="205">
        <f t="shared" si="100"/>
        <v>1138.937840430192</v>
      </c>
      <c r="AT69" s="205">
        <f t="shared" si="100"/>
        <v>1138.937840430192</v>
      </c>
      <c r="AU69" s="205">
        <f t="shared" si="100"/>
        <v>1138.937840430192</v>
      </c>
      <c r="AV69" s="205">
        <f t="shared" si="100"/>
        <v>1138.937840430192</v>
      </c>
      <c r="AW69" s="205">
        <f t="shared" si="100"/>
        <v>1138.937840430192</v>
      </c>
      <c r="AX69" s="205">
        <f t="shared" si="100"/>
        <v>1138.937840430192</v>
      </c>
      <c r="AY69" s="205">
        <f t="shared" si="100"/>
        <v>1138.937840430192</v>
      </c>
      <c r="AZ69" s="205">
        <f t="shared" si="100"/>
        <v>1138.937840430192</v>
      </c>
      <c r="BA69" s="205">
        <f t="shared" si="100"/>
        <v>1138.937840430192</v>
      </c>
      <c r="BB69" s="205">
        <f t="shared" si="100"/>
        <v>1138.937840430192</v>
      </c>
      <c r="BC69" s="205">
        <f t="shared" si="100"/>
        <v>1138.937840430192</v>
      </c>
      <c r="BD69" s="205">
        <f t="shared" si="100"/>
        <v>1138.937840430192</v>
      </c>
      <c r="BE69" s="205">
        <f t="shared" si="100"/>
        <v>1138.937840430192</v>
      </c>
      <c r="BF69" s="205">
        <f t="shared" si="100"/>
        <v>1138.937840430192</v>
      </c>
      <c r="BG69" s="205">
        <f t="shared" si="100"/>
        <v>1138.937840430192</v>
      </c>
      <c r="BH69" s="205">
        <f t="shared" si="100"/>
        <v>1138.937840430192</v>
      </c>
      <c r="BI69" s="205">
        <f t="shared" si="100"/>
        <v>1138.937840430192</v>
      </c>
      <c r="BJ69" s="205">
        <f t="shared" si="100"/>
        <v>1138.937840430192</v>
      </c>
      <c r="BK69" s="205">
        <f t="shared" si="100"/>
        <v>1138.937840430192</v>
      </c>
      <c r="BL69" s="205">
        <f t="shared" si="100"/>
        <v>1138.937840430192</v>
      </c>
      <c r="BM69" s="205">
        <f t="shared" si="100"/>
        <v>1138.937840430192</v>
      </c>
      <c r="BN69" s="205">
        <f t="shared" si="100"/>
        <v>1138.937840430192</v>
      </c>
      <c r="BO69" s="205">
        <f t="shared" si="100"/>
        <v>1138.937840430192</v>
      </c>
      <c r="BP69" s="205">
        <f t="shared" si="100"/>
        <v>1138.937840430192</v>
      </c>
      <c r="BQ69" s="205">
        <f t="shared" si="100"/>
        <v>1138.937840430192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1138.937840430192</v>
      </c>
      <c r="BS69" s="205">
        <f t="shared" si="101"/>
        <v>1138.937840430192</v>
      </c>
      <c r="BT69" s="205">
        <f t="shared" si="101"/>
        <v>1138.937840430192</v>
      </c>
      <c r="BU69" s="205">
        <f t="shared" si="101"/>
        <v>1138.937840430192</v>
      </c>
      <c r="BV69" s="205">
        <f t="shared" si="101"/>
        <v>1138.9378404301917</v>
      </c>
      <c r="BW69" s="205">
        <f t="shared" si="101"/>
        <v>1138.9378404301917</v>
      </c>
      <c r="BX69" s="205">
        <f t="shared" si="101"/>
        <v>1138.9378404301917</v>
      </c>
      <c r="BY69" s="205">
        <f t="shared" si="101"/>
        <v>1138.9378404301917</v>
      </c>
      <c r="BZ69" s="205">
        <f t="shared" si="101"/>
        <v>1138.9378404301917</v>
      </c>
      <c r="CA69" s="205">
        <f t="shared" si="101"/>
        <v>1138.9378404301917</v>
      </c>
      <c r="CB69" s="205">
        <f t="shared" si="101"/>
        <v>1138.9378404301917</v>
      </c>
      <c r="CC69" s="205">
        <f t="shared" si="101"/>
        <v>1138.9378404301917</v>
      </c>
      <c r="CD69" s="205">
        <f t="shared" si="101"/>
        <v>1138.9378404301917</v>
      </c>
      <c r="CE69" s="205">
        <f t="shared" si="101"/>
        <v>1138.9378404301917</v>
      </c>
      <c r="CF69" s="205">
        <f t="shared" si="101"/>
        <v>1138.9378404301915</v>
      </c>
      <c r="CG69" s="205">
        <f t="shared" si="101"/>
        <v>1138.9378404301915</v>
      </c>
      <c r="CH69" s="205">
        <f t="shared" si="101"/>
        <v>1138.9378404301915</v>
      </c>
      <c r="CI69" s="205">
        <f t="shared" si="101"/>
        <v>1138.9378404301915</v>
      </c>
      <c r="CJ69" s="205">
        <f t="shared" si="101"/>
        <v>1138.9378404301915</v>
      </c>
      <c r="CK69" s="205">
        <f t="shared" si="101"/>
        <v>1093.3803268129839</v>
      </c>
      <c r="CL69" s="205">
        <f t="shared" si="101"/>
        <v>1002.2652995785685</v>
      </c>
      <c r="CM69" s="205">
        <f t="shared" si="101"/>
        <v>911.15027234415322</v>
      </c>
      <c r="CN69" s="205">
        <f t="shared" si="101"/>
        <v>820.03524510973784</v>
      </c>
      <c r="CO69" s="205">
        <f t="shared" si="101"/>
        <v>728.92021787532258</v>
      </c>
      <c r="CP69" s="205">
        <f t="shared" si="101"/>
        <v>637.8051906409072</v>
      </c>
      <c r="CQ69" s="205">
        <f t="shared" si="101"/>
        <v>546.69016340649193</v>
      </c>
      <c r="CR69" s="205">
        <f t="shared" si="101"/>
        <v>455.57513617207655</v>
      </c>
      <c r="CS69" s="205">
        <f t="shared" si="101"/>
        <v>364.46010893766129</v>
      </c>
      <c r="CT69" s="205">
        <f t="shared" si="101"/>
        <v>273.34508170324591</v>
      </c>
      <c r="CU69" s="205">
        <f t="shared" si="101"/>
        <v>182.23005446883064</v>
      </c>
      <c r="CV69" s="205">
        <f t="shared" si="101"/>
        <v>91.115027234415265</v>
      </c>
      <c r="CW69" s="205">
        <f t="shared" si="101"/>
        <v>0</v>
      </c>
      <c r="CX69" s="205">
        <f t="shared" si="101"/>
        <v>14.730000000000004</v>
      </c>
      <c r="CY69" s="205">
        <f t="shared" si="101"/>
        <v>29.460000000000008</v>
      </c>
      <c r="CZ69" s="205">
        <f t="shared" si="101"/>
        <v>44.190000000000012</v>
      </c>
      <c r="DA69" s="205">
        <f t="shared" si="101"/>
        <v>58.920000000000016</v>
      </c>
    </row>
    <row r="70" spans="1:105" s="205" customFormat="1">
      <c r="A70" s="205" t="str">
        <f>Income!A85</f>
        <v>Cash transfer - official</v>
      </c>
      <c r="F70" s="205">
        <f t="shared" si="100"/>
        <v>26080.00466339476</v>
      </c>
      <c r="G70" s="205">
        <f t="shared" si="100"/>
        <v>26080.00466339476</v>
      </c>
      <c r="H70" s="205">
        <f t="shared" si="100"/>
        <v>26080.00466339476</v>
      </c>
      <c r="I70" s="205">
        <f t="shared" si="100"/>
        <v>26080.00466339476</v>
      </c>
      <c r="J70" s="205">
        <f t="shared" si="100"/>
        <v>26080.00466339476</v>
      </c>
      <c r="K70" s="205">
        <f t="shared" si="100"/>
        <v>26080.00466339476</v>
      </c>
      <c r="L70" s="205">
        <f t="shared" si="100"/>
        <v>26080.00466339476</v>
      </c>
      <c r="M70" s="205">
        <f t="shared" si="100"/>
        <v>26080.00466339476</v>
      </c>
      <c r="N70" s="205">
        <f t="shared" si="100"/>
        <v>26080.00466339476</v>
      </c>
      <c r="O70" s="205">
        <f t="shared" si="100"/>
        <v>26080.00466339476</v>
      </c>
      <c r="P70" s="205">
        <f t="shared" si="100"/>
        <v>26080.00466339476</v>
      </c>
      <c r="Q70" s="205">
        <f t="shared" si="100"/>
        <v>26080.00466339476</v>
      </c>
      <c r="R70" s="205">
        <f t="shared" si="100"/>
        <v>26080.00466339476</v>
      </c>
      <c r="S70" s="205">
        <f t="shared" si="100"/>
        <v>26080.00466339476</v>
      </c>
      <c r="T70" s="205">
        <f t="shared" si="100"/>
        <v>26080.00466339476</v>
      </c>
      <c r="U70" s="205">
        <f t="shared" si="100"/>
        <v>26080.00466339476</v>
      </c>
      <c r="V70" s="205">
        <f t="shared" si="100"/>
        <v>26080.00466339476</v>
      </c>
      <c r="W70" s="205">
        <f t="shared" si="100"/>
        <v>26080.00466339476</v>
      </c>
      <c r="X70" s="205">
        <f t="shared" si="100"/>
        <v>26080.00466339476</v>
      </c>
      <c r="Y70" s="205">
        <f t="shared" si="100"/>
        <v>26080.00466339476</v>
      </c>
      <c r="Z70" s="205">
        <f t="shared" si="100"/>
        <v>26080.00466339476</v>
      </c>
      <c r="AA70" s="205">
        <f t="shared" si="100"/>
        <v>26080.00466339476</v>
      </c>
      <c r="AB70" s="205">
        <f t="shared" si="100"/>
        <v>26080.00466339476</v>
      </c>
      <c r="AC70" s="205">
        <f t="shared" si="100"/>
        <v>26080.00466339476</v>
      </c>
      <c r="AD70" s="205">
        <f t="shared" si="100"/>
        <v>26080.00466339476</v>
      </c>
      <c r="AE70" s="205">
        <f t="shared" si="100"/>
        <v>26080.00466339476</v>
      </c>
      <c r="AF70" s="205">
        <f t="shared" si="100"/>
        <v>26047.243431028281</v>
      </c>
      <c r="AG70" s="205">
        <f t="shared" si="100"/>
        <v>26014.482198661801</v>
      </c>
      <c r="AH70" s="205">
        <f t="shared" si="100"/>
        <v>25981.720966295321</v>
      </c>
      <c r="AI70" s="205">
        <f t="shared" si="100"/>
        <v>25948.959733928841</v>
      </c>
      <c r="AJ70" s="205">
        <f t="shared" si="100"/>
        <v>25916.198501562358</v>
      </c>
      <c r="AK70" s="205">
        <f t="shared" si="100"/>
        <v>25883.437269195878</v>
      </c>
      <c r="AL70" s="205">
        <f t="shared" si="100"/>
        <v>25850.676036829398</v>
      </c>
      <c r="AM70" s="205">
        <f t="shared" si="100"/>
        <v>25817.914804462918</v>
      </c>
      <c r="AN70" s="205">
        <f t="shared" si="100"/>
        <v>25785.153572096438</v>
      </c>
      <c r="AO70" s="205">
        <f t="shared" si="100"/>
        <v>25752.392339729959</v>
      </c>
      <c r="AP70" s="205">
        <f t="shared" si="100"/>
        <v>25719.631107363479</v>
      </c>
      <c r="AQ70" s="205">
        <f t="shared" si="100"/>
        <v>25686.869874996999</v>
      </c>
      <c r="AR70" s="205">
        <f t="shared" si="100"/>
        <v>25654.108642630519</v>
      </c>
      <c r="AS70" s="205">
        <f t="shared" si="100"/>
        <v>25621.347410264039</v>
      </c>
      <c r="AT70" s="205">
        <f t="shared" si="100"/>
        <v>25588.586177897556</v>
      </c>
      <c r="AU70" s="205">
        <f t="shared" si="100"/>
        <v>25555.824945531076</v>
      </c>
      <c r="AV70" s="205">
        <f t="shared" si="100"/>
        <v>25523.063713164596</v>
      </c>
      <c r="AW70" s="205">
        <f t="shared" si="100"/>
        <v>25490.302480798116</v>
      </c>
      <c r="AX70" s="205">
        <f t="shared" si="100"/>
        <v>25457.541248431637</v>
      </c>
      <c r="AY70" s="205">
        <f t="shared" si="100"/>
        <v>25424.780016065157</v>
      </c>
      <c r="AZ70" s="205">
        <f t="shared" si="100"/>
        <v>25392.018783698677</v>
      </c>
      <c r="BA70" s="205">
        <f t="shared" si="100"/>
        <v>25359.257551332197</v>
      </c>
      <c r="BB70" s="205">
        <f t="shared" si="100"/>
        <v>25326.496318965717</v>
      </c>
      <c r="BC70" s="205">
        <f t="shared" si="100"/>
        <v>25293.735086599234</v>
      </c>
      <c r="BD70" s="205">
        <f t="shared" si="100"/>
        <v>25260.973854232754</v>
      </c>
      <c r="BE70" s="205">
        <f t="shared" si="100"/>
        <v>25228.212621866274</v>
      </c>
      <c r="BF70" s="205">
        <f t="shared" si="100"/>
        <v>25195.451389499794</v>
      </c>
      <c r="BG70" s="205">
        <f t="shared" si="100"/>
        <v>25162.690157133315</v>
      </c>
      <c r="BH70" s="205">
        <f t="shared" si="100"/>
        <v>25129.928924766835</v>
      </c>
      <c r="BI70" s="205">
        <f t="shared" si="100"/>
        <v>25097.167692400355</v>
      </c>
      <c r="BJ70" s="205">
        <f t="shared" si="100"/>
        <v>25064.406460033875</v>
      </c>
      <c r="BK70" s="205">
        <f t="shared" si="100"/>
        <v>25031.645227667395</v>
      </c>
      <c r="BL70" s="205">
        <f t="shared" si="100"/>
        <v>24998.883995300912</v>
      </c>
      <c r="BM70" s="205">
        <f t="shared" si="100"/>
        <v>24966.122762934432</v>
      </c>
      <c r="BN70" s="205">
        <f t="shared" si="100"/>
        <v>24933.361530567952</v>
      </c>
      <c r="BO70" s="205">
        <f t="shared" si="100"/>
        <v>24900.600298201472</v>
      </c>
      <c r="BP70" s="205">
        <f t="shared" si="100"/>
        <v>24867.839065834993</v>
      </c>
      <c r="BQ70" s="205">
        <f t="shared" si="100"/>
        <v>24475.881231159059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23724.726794173672</v>
      </c>
      <c r="BS70" s="205">
        <f t="shared" si="102"/>
        <v>22973.572357188285</v>
      </c>
      <c r="BT70" s="205">
        <f t="shared" si="102"/>
        <v>22222.417920202897</v>
      </c>
      <c r="BU70" s="205">
        <f t="shared" si="102"/>
        <v>21471.26348321751</v>
      </c>
      <c r="BV70" s="205">
        <f t="shared" si="102"/>
        <v>20720.109046232126</v>
      </c>
      <c r="BW70" s="205">
        <f t="shared" si="102"/>
        <v>19968.954609246739</v>
      </c>
      <c r="BX70" s="205">
        <f t="shared" si="102"/>
        <v>19217.800172261352</v>
      </c>
      <c r="BY70" s="205">
        <f t="shared" si="102"/>
        <v>18466.645735275964</v>
      </c>
      <c r="BZ70" s="205">
        <f t="shared" si="102"/>
        <v>17715.491298290577</v>
      </c>
      <c r="CA70" s="205">
        <f t="shared" si="102"/>
        <v>16964.33686130519</v>
      </c>
      <c r="CB70" s="205">
        <f t="shared" si="102"/>
        <v>16213.182424319804</v>
      </c>
      <c r="CC70" s="205">
        <f t="shared" si="102"/>
        <v>15462.027987334417</v>
      </c>
      <c r="CD70" s="205">
        <f t="shared" si="102"/>
        <v>14710.87355034903</v>
      </c>
      <c r="CE70" s="205">
        <f t="shared" si="102"/>
        <v>13959.719113363644</v>
      </c>
      <c r="CF70" s="205">
        <f t="shared" si="102"/>
        <v>13208.564676378257</v>
      </c>
      <c r="CG70" s="205">
        <f t="shared" si="102"/>
        <v>12457.41023939287</v>
      </c>
      <c r="CH70" s="205">
        <f t="shared" si="102"/>
        <v>11706.255802407482</v>
      </c>
      <c r="CI70" s="205">
        <f t="shared" si="102"/>
        <v>10955.101365422097</v>
      </c>
      <c r="CJ70" s="205">
        <f t="shared" si="102"/>
        <v>10203.94692843671</v>
      </c>
      <c r="CK70" s="205">
        <f t="shared" si="102"/>
        <v>9779.2278613942963</v>
      </c>
      <c r="CL70" s="205">
        <f t="shared" si="102"/>
        <v>9680.9441642948568</v>
      </c>
      <c r="CM70" s="205">
        <f t="shared" si="102"/>
        <v>9582.6604671954155</v>
      </c>
      <c r="CN70" s="205">
        <f t="shared" si="102"/>
        <v>9484.3767700959761</v>
      </c>
      <c r="CO70" s="205">
        <f t="shared" si="102"/>
        <v>9386.0930729965366</v>
      </c>
      <c r="CP70" s="205">
        <f t="shared" si="102"/>
        <v>9287.8093758970954</v>
      </c>
      <c r="CQ70" s="205">
        <f t="shared" si="102"/>
        <v>9189.5256787976559</v>
      </c>
      <c r="CR70" s="205">
        <f t="shared" si="102"/>
        <v>9091.2419816982165</v>
      </c>
      <c r="CS70" s="205">
        <f t="shared" si="102"/>
        <v>8992.9582845987752</v>
      </c>
      <c r="CT70" s="205">
        <f t="shared" si="102"/>
        <v>8894.6745874993358</v>
      </c>
      <c r="CU70" s="205">
        <f t="shared" si="102"/>
        <v>8796.3908903998963</v>
      </c>
      <c r="CV70" s="205">
        <f t="shared" si="102"/>
        <v>8698.107193300455</v>
      </c>
      <c r="CW70" s="205">
        <f t="shared" si="102"/>
        <v>8599.8234962010156</v>
      </c>
      <c r="CX70" s="205">
        <f t="shared" si="102"/>
        <v>7471.9934962010157</v>
      </c>
      <c r="CY70" s="205">
        <f t="shared" si="102"/>
        <v>6344.1634962010157</v>
      </c>
      <c r="CZ70" s="205">
        <f t="shared" si="102"/>
        <v>5216.3334962010158</v>
      </c>
      <c r="DA70" s="205">
        <f t="shared" si="102"/>
        <v>4088.5034962010159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386.94368936787464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1160.8310681036239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1934.7184468393732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2708.6058255751223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3482.493204310872</v>
      </c>
      <c r="BV71" s="205">
        <f t="shared" si="104"/>
        <v>4256.3805830466208</v>
      </c>
      <c r="BW71" s="205">
        <f t="shared" si="104"/>
        <v>5030.2679617823705</v>
      </c>
      <c r="BX71" s="205">
        <f t="shared" si="104"/>
        <v>5804.1553405181194</v>
      </c>
      <c r="BY71" s="205">
        <f t="shared" si="104"/>
        <v>6578.0427192538691</v>
      </c>
      <c r="BZ71" s="205">
        <f t="shared" si="104"/>
        <v>7351.9300979896179</v>
      </c>
      <c r="CA71" s="205">
        <f t="shared" si="104"/>
        <v>8125.8174767253677</v>
      </c>
      <c r="CB71" s="205">
        <f t="shared" si="104"/>
        <v>8899.7048554611174</v>
      </c>
      <c r="CC71" s="205">
        <f t="shared" si="104"/>
        <v>9673.5922341968653</v>
      </c>
      <c r="CD71" s="205">
        <f t="shared" si="104"/>
        <v>10447.479612932615</v>
      </c>
      <c r="CE71" s="205">
        <f t="shared" si="104"/>
        <v>11221.366991668365</v>
      </c>
      <c r="CF71" s="205">
        <f t="shared" si="104"/>
        <v>11995.254370404115</v>
      </c>
      <c r="CG71" s="205">
        <f t="shared" si="104"/>
        <v>12769.141749139862</v>
      </c>
      <c r="CH71" s="205">
        <f t="shared" si="104"/>
        <v>13543.029127875612</v>
      </c>
      <c r="CI71" s="205">
        <f t="shared" si="104"/>
        <v>14316.916506611362</v>
      </c>
      <c r="CJ71" s="205">
        <f t="shared" si="104"/>
        <v>15090.803885347112</v>
      </c>
      <c r="CK71" s="205">
        <f t="shared" si="104"/>
        <v>16034.17260002599</v>
      </c>
      <c r="CL71" s="205">
        <f t="shared" si="104"/>
        <v>17147.022650647996</v>
      </c>
      <c r="CM71" s="205">
        <f t="shared" si="104"/>
        <v>18259.872701270004</v>
      </c>
      <c r="CN71" s="205">
        <f t="shared" si="104"/>
        <v>19372.722751892012</v>
      </c>
      <c r="CO71" s="205">
        <f t="shared" si="104"/>
        <v>20485.57280251402</v>
      </c>
      <c r="CP71" s="205">
        <f t="shared" si="104"/>
        <v>21598.422853136028</v>
      </c>
      <c r="CQ71" s="205">
        <f t="shared" si="104"/>
        <v>22711.272903758036</v>
      </c>
      <c r="CR71" s="205">
        <f t="shared" si="104"/>
        <v>23824.122954380044</v>
      </c>
      <c r="CS71" s="205">
        <f t="shared" si="104"/>
        <v>24936.973005002052</v>
      </c>
      <c r="CT71" s="205">
        <f t="shared" si="104"/>
        <v>26049.82305562406</v>
      </c>
      <c r="CU71" s="205">
        <f t="shared" si="104"/>
        <v>27162.673106246068</v>
      </c>
      <c r="CV71" s="205">
        <f t="shared" si="104"/>
        <v>28275.523156868076</v>
      </c>
      <c r="CW71" s="205">
        <f t="shared" si="104"/>
        <v>29388.373207490084</v>
      </c>
      <c r="CX71" s="205">
        <f t="shared" si="104"/>
        <v>29684.703207490085</v>
      </c>
      <c r="CY71" s="205">
        <f t="shared" si="104"/>
        <v>29981.033207490083</v>
      </c>
      <c r="CZ71" s="205">
        <f t="shared" si="104"/>
        <v>30277.363207490085</v>
      </c>
      <c r="DA71" s="205">
        <f t="shared" si="104"/>
        <v>30573.693207490083</v>
      </c>
    </row>
    <row r="72" spans="1:105" s="205" customFormat="1">
      <c r="A72" s="205" t="str">
        <f>Income!A88</f>
        <v>TOTAL</v>
      </c>
      <c r="F72" s="205">
        <f>SUM(F59:F71)</f>
        <v>37950.599476838222</v>
      </c>
      <c r="G72" s="205">
        <f t="shared" ref="G72:BR72" si="105">SUM(G59:G71)</f>
        <v>37950.599476838222</v>
      </c>
      <c r="H72" s="205">
        <f t="shared" si="105"/>
        <v>37950.599476838222</v>
      </c>
      <c r="I72" s="205">
        <f t="shared" si="105"/>
        <v>37950.599476838222</v>
      </c>
      <c r="J72" s="205">
        <f t="shared" si="105"/>
        <v>37950.599476838222</v>
      </c>
      <c r="K72" s="205">
        <f t="shared" si="105"/>
        <v>37950.599476838222</v>
      </c>
      <c r="L72" s="205">
        <f t="shared" si="105"/>
        <v>37950.599476838222</v>
      </c>
      <c r="M72" s="205">
        <f t="shared" si="105"/>
        <v>37950.599476838222</v>
      </c>
      <c r="N72" s="205">
        <f t="shared" si="105"/>
        <v>37950.599476838222</v>
      </c>
      <c r="O72" s="205">
        <f t="shared" si="105"/>
        <v>37950.599476838222</v>
      </c>
      <c r="P72" s="205">
        <f t="shared" si="105"/>
        <v>37950.599476838222</v>
      </c>
      <c r="Q72" s="205">
        <f t="shared" si="105"/>
        <v>37950.599476838222</v>
      </c>
      <c r="R72" s="205">
        <f t="shared" si="105"/>
        <v>37950.599476838222</v>
      </c>
      <c r="S72" s="205">
        <f t="shared" si="105"/>
        <v>37950.599476838222</v>
      </c>
      <c r="T72" s="205">
        <f t="shared" si="105"/>
        <v>37950.599476838222</v>
      </c>
      <c r="U72" s="205">
        <f t="shared" si="105"/>
        <v>37950.599476838222</v>
      </c>
      <c r="V72" s="205">
        <f t="shared" si="105"/>
        <v>37950.599476838222</v>
      </c>
      <c r="W72" s="205">
        <f t="shared" si="105"/>
        <v>37950.599476838222</v>
      </c>
      <c r="X72" s="205">
        <f t="shared" si="105"/>
        <v>37950.599476838222</v>
      </c>
      <c r="Y72" s="205">
        <f t="shared" si="105"/>
        <v>37950.599476838222</v>
      </c>
      <c r="Z72" s="205">
        <f t="shared" si="105"/>
        <v>37950.599476838222</v>
      </c>
      <c r="AA72" s="205">
        <f t="shared" si="105"/>
        <v>37950.599476838222</v>
      </c>
      <c r="AB72" s="205">
        <f t="shared" si="105"/>
        <v>37950.599476838222</v>
      </c>
      <c r="AC72" s="205">
        <f t="shared" si="105"/>
        <v>37950.599476838222</v>
      </c>
      <c r="AD72" s="205">
        <f t="shared" si="105"/>
        <v>37950.599476838222</v>
      </c>
      <c r="AE72" s="205">
        <f t="shared" si="105"/>
        <v>37950.599476838222</v>
      </c>
      <c r="AF72" s="205">
        <f t="shared" si="105"/>
        <v>38195.301148919047</v>
      </c>
      <c r="AG72" s="205">
        <f t="shared" si="105"/>
        <v>38440.002820999878</v>
      </c>
      <c r="AH72" s="205">
        <f t="shared" si="105"/>
        <v>38684.704493080702</v>
      </c>
      <c r="AI72" s="205">
        <f t="shared" si="105"/>
        <v>38929.406165161534</v>
      </c>
      <c r="AJ72" s="205">
        <f t="shared" si="105"/>
        <v>39174.107837242358</v>
      </c>
      <c r="AK72" s="205">
        <f t="shared" si="105"/>
        <v>39418.809509323182</v>
      </c>
      <c r="AL72" s="205">
        <f t="shared" si="105"/>
        <v>39663.511181404014</v>
      </c>
      <c r="AM72" s="205">
        <f t="shared" si="105"/>
        <v>39908.212853484845</v>
      </c>
      <c r="AN72" s="205">
        <f t="shared" si="105"/>
        <v>40152.914525565669</v>
      </c>
      <c r="AO72" s="205">
        <f t="shared" si="105"/>
        <v>40397.616197646501</v>
      </c>
      <c r="AP72" s="205">
        <f t="shared" si="105"/>
        <v>40642.317869727325</v>
      </c>
      <c r="AQ72" s="205">
        <f t="shared" si="105"/>
        <v>40887.019541808157</v>
      </c>
      <c r="AR72" s="205">
        <f t="shared" si="105"/>
        <v>41131.721213888988</v>
      </c>
      <c r="AS72" s="205">
        <f t="shared" si="105"/>
        <v>41376.422885969812</v>
      </c>
      <c r="AT72" s="205">
        <f t="shared" si="105"/>
        <v>41621.124558050637</v>
      </c>
      <c r="AU72" s="205">
        <f t="shared" si="105"/>
        <v>41865.826230131468</v>
      </c>
      <c r="AV72" s="205">
        <f t="shared" si="105"/>
        <v>42110.5279022123</v>
      </c>
      <c r="AW72" s="205">
        <f t="shared" si="105"/>
        <v>42355.229574293124</v>
      </c>
      <c r="AX72" s="205">
        <f t="shared" si="105"/>
        <v>42599.931246373955</v>
      </c>
      <c r="AY72" s="205">
        <f t="shared" si="105"/>
        <v>42844.632918454779</v>
      </c>
      <c r="AZ72" s="205">
        <f t="shared" si="105"/>
        <v>43089.334590535611</v>
      </c>
      <c r="BA72" s="205">
        <f t="shared" si="105"/>
        <v>43334.036262616442</v>
      </c>
      <c r="BB72" s="205">
        <f t="shared" si="105"/>
        <v>43578.737934697267</v>
      </c>
      <c r="BC72" s="205">
        <f t="shared" si="105"/>
        <v>43823.439606778091</v>
      </c>
      <c r="BD72" s="205">
        <f t="shared" si="105"/>
        <v>44068.141278858922</v>
      </c>
      <c r="BE72" s="205">
        <f t="shared" si="105"/>
        <v>44312.842950939754</v>
      </c>
      <c r="BF72" s="205">
        <f t="shared" si="105"/>
        <v>44557.544623020578</v>
      </c>
      <c r="BG72" s="205">
        <f t="shared" si="105"/>
        <v>44802.246295101402</v>
      </c>
      <c r="BH72" s="205">
        <f t="shared" si="105"/>
        <v>45046.947967182234</v>
      </c>
      <c r="BI72" s="205">
        <f t="shared" si="105"/>
        <v>45291.649639263065</v>
      </c>
      <c r="BJ72" s="205">
        <f t="shared" si="105"/>
        <v>45536.351311343889</v>
      </c>
      <c r="BK72" s="205">
        <f t="shared" si="105"/>
        <v>45781.052983424714</v>
      </c>
      <c r="BL72" s="205">
        <f t="shared" si="105"/>
        <v>46025.754655505545</v>
      </c>
      <c r="BM72" s="205">
        <f t="shared" si="105"/>
        <v>46270.456327586377</v>
      </c>
      <c r="BN72" s="205">
        <f t="shared" si="105"/>
        <v>46515.157999667201</v>
      </c>
      <c r="BO72" s="205">
        <f t="shared" si="105"/>
        <v>46759.859671748025</v>
      </c>
      <c r="BP72" s="205">
        <f t="shared" si="105"/>
        <v>47004.561343828856</v>
      </c>
      <c r="BQ72" s="205">
        <f t="shared" si="105"/>
        <v>48830.426034107055</v>
      </c>
      <c r="BR72" s="205">
        <f t="shared" si="105"/>
        <v>52237.453742582613</v>
      </c>
      <c r="BS72" s="205">
        <f t="shared" ref="BS72:DA72" si="106">SUM(BS59:BS71)</f>
        <v>55644.481451058178</v>
      </c>
      <c r="BT72" s="205">
        <f t="shared" si="106"/>
        <v>59051.509159533729</v>
      </c>
      <c r="BU72" s="205">
        <f t="shared" si="106"/>
        <v>62458.536868009294</v>
      </c>
      <c r="BV72" s="205">
        <f t="shared" si="106"/>
        <v>65865.564576484845</v>
      </c>
      <c r="BW72" s="205">
        <f t="shared" si="106"/>
        <v>69272.592284960425</v>
      </c>
      <c r="BX72" s="205">
        <f t="shared" si="106"/>
        <v>72679.619993435976</v>
      </c>
      <c r="BY72" s="205">
        <f t="shared" si="106"/>
        <v>76086.647701911541</v>
      </c>
      <c r="BZ72" s="205">
        <f t="shared" si="106"/>
        <v>79493.675410387106</v>
      </c>
      <c r="CA72" s="205">
        <f t="shared" si="106"/>
        <v>82900.703118862672</v>
      </c>
      <c r="CB72" s="205">
        <f t="shared" si="106"/>
        <v>86307.730827338208</v>
      </c>
      <c r="CC72" s="205">
        <f t="shared" si="106"/>
        <v>89714.758535813788</v>
      </c>
      <c r="CD72" s="205">
        <f t="shared" si="106"/>
        <v>93121.786244289353</v>
      </c>
      <c r="CE72" s="205">
        <f t="shared" si="106"/>
        <v>96528.813952764904</v>
      </c>
      <c r="CF72" s="205">
        <f t="shared" si="106"/>
        <v>99935.841661240484</v>
      </c>
      <c r="CG72" s="205">
        <f t="shared" si="106"/>
        <v>103342.86936971605</v>
      </c>
      <c r="CH72" s="205">
        <f t="shared" si="106"/>
        <v>106749.8970781916</v>
      </c>
      <c r="CI72" s="205">
        <f t="shared" si="106"/>
        <v>110156.92478666716</v>
      </c>
      <c r="CJ72" s="205">
        <f t="shared" si="106"/>
        <v>113563.95249514272</v>
      </c>
      <c r="CK72" s="205">
        <f t="shared" si="106"/>
        <v>120473.78743754046</v>
      </c>
      <c r="CL72" s="205">
        <f t="shared" si="106"/>
        <v>130886.42961386037</v>
      </c>
      <c r="CM72" s="205">
        <f t="shared" si="106"/>
        <v>141299.07179018026</v>
      </c>
      <c r="CN72" s="205">
        <f t="shared" si="106"/>
        <v>151711.71396650019</v>
      </c>
      <c r="CO72" s="205">
        <f t="shared" si="106"/>
        <v>162124.35614282009</v>
      </c>
      <c r="CP72" s="205">
        <f t="shared" si="106"/>
        <v>172536.99831914002</v>
      </c>
      <c r="CQ72" s="205">
        <f t="shared" si="106"/>
        <v>182949.64049545993</v>
      </c>
      <c r="CR72" s="205">
        <f t="shared" si="106"/>
        <v>193362.28267177986</v>
      </c>
      <c r="CS72" s="205">
        <f t="shared" si="106"/>
        <v>203774.9248480997</v>
      </c>
      <c r="CT72" s="205">
        <f t="shared" si="106"/>
        <v>214187.56702441964</v>
      </c>
      <c r="CU72" s="205">
        <f t="shared" si="106"/>
        <v>224600.20920073954</v>
      </c>
      <c r="CV72" s="205">
        <f t="shared" si="106"/>
        <v>235012.85137705947</v>
      </c>
      <c r="CW72" s="205">
        <f t="shared" si="106"/>
        <v>245425.49355337935</v>
      </c>
      <c r="CX72" s="205">
        <f t="shared" si="106"/>
        <v>255205.29455337941</v>
      </c>
      <c r="CY72" s="205">
        <f t="shared" si="106"/>
        <v>264985.09555337933</v>
      </c>
      <c r="CZ72" s="205">
        <f t="shared" si="106"/>
        <v>274764.89655337937</v>
      </c>
      <c r="DA72" s="205">
        <f t="shared" si="106"/>
        <v>284544.69755337934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50</v>
      </c>
      <c r="D107" s="215">
        <f>C23</f>
        <v>75</v>
      </c>
      <c r="E107" s="215">
        <f>D23</f>
        <v>90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-8.5913256997080225</v>
      </c>
      <c r="E108" s="213">
        <f>CR42</f>
        <v>-48.56677754176448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1334.7945017819306</v>
      </c>
      <c r="E109" s="213">
        <f t="shared" ref="E109:E120" si="109">CR43</f>
        <v>-1379.7896037939242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44.130300751807937</v>
      </c>
      <c r="E110" s="213">
        <f t="shared" si="109"/>
        <v>24.437469512823299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123297.04903827056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0.10828030134663108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1055.6307525567327</v>
      </c>
      <c r="E112" s="213">
        <f t="shared" si="109"/>
        <v>387.58859551682224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0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-279.88926864276266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1238.2198059771986</v>
      </c>
      <c r="E115" s="213">
        <f t="shared" si="109"/>
        <v>4844.5349908857925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0</v>
      </c>
      <c r="E117" s="213">
        <f t="shared" si="109"/>
        <v>5660.986175452007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-2.2737367544323207E-14</v>
      </c>
      <c r="E118" s="213">
        <f t="shared" si="109"/>
        <v>-91.115027234415322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-751.15443698538684</v>
      </c>
      <c r="E119" s="213">
        <f t="shared" si="109"/>
        <v>-98.283697099440033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773.88737873574928</v>
      </c>
      <c r="E120" s="213">
        <f t="shared" si="109"/>
        <v>1112.8500506220078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2016-05-05T03:17:02Z</dcterms:modified>
  <cp:category/>
</cp:coreProperties>
</file>