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2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3" i="12"/>
  <c r="B70" i="12"/>
  <c r="B29" i="12"/>
  <c r="C29" i="12"/>
  <c r="D29" i="12"/>
  <c r="B84" i="12"/>
  <c r="I83" i="12"/>
  <c r="I84" i="12"/>
  <c r="H84" i="12"/>
  <c r="R7" i="12"/>
  <c r="G37" i="12"/>
  <c r="H83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"/>
  <c r="G39" i="12"/>
  <c r="H93" i="12"/>
  <c r="L93" i="12"/>
  <c r="G40" i="1"/>
  <c r="G40" i="12"/>
  <c r="H94" i="12"/>
  <c r="L94" i="12"/>
  <c r="G41" i="1"/>
  <c r="G41" i="12"/>
  <c r="H95" i="12"/>
  <c r="L95" i="12"/>
  <c r="G42" i="1"/>
  <c r="G42" i="12"/>
  <c r="H96" i="12"/>
  <c r="L96" i="12"/>
  <c r="H91" i="12"/>
  <c r="L91" i="12"/>
  <c r="G38" i="1"/>
  <c r="G38" i="12"/>
  <c r="H92" i="12"/>
  <c r="L92" i="12"/>
  <c r="G43" i="1"/>
  <c r="G43" i="12"/>
  <c r="H97" i="12"/>
  <c r="L97" i="12"/>
  <c r="G44" i="1"/>
  <c r="G44" i="12"/>
  <c r="H98" i="12"/>
  <c r="L98" i="12"/>
  <c r="G45" i="1"/>
  <c r="G45" i="12"/>
  <c r="H99" i="12"/>
  <c r="L99" i="12"/>
  <c r="G46" i="1"/>
  <c r="G46" i="12"/>
  <c r="H100" i="12"/>
  <c r="L100" i="12"/>
  <c r="G47" i="1"/>
  <c r="G47" i="12"/>
  <c r="H101" i="12"/>
  <c r="L101" i="12"/>
  <c r="G48" i="1"/>
  <c r="G48" i="12"/>
  <c r="H102" i="12"/>
  <c r="L102" i="12"/>
  <c r="G49" i="1"/>
  <c r="G49" i="12"/>
  <c r="H103" i="12"/>
  <c r="L103" i="12"/>
  <c r="G50" i="1"/>
  <c r="G50" i="12"/>
  <c r="H104" i="12"/>
  <c r="L104" i="12"/>
  <c r="G51" i="1"/>
  <c r="G51" i="12"/>
  <c r="H105" i="12"/>
  <c r="L105" i="12"/>
  <c r="G52" i="1"/>
  <c r="G52" i="12"/>
  <c r="H106" i="12"/>
  <c r="L106" i="12"/>
  <c r="G53" i="1"/>
  <c r="G53" i="12"/>
  <c r="H107" i="12"/>
  <c r="L107" i="12"/>
  <c r="G54" i="1"/>
  <c r="G54" i="12"/>
  <c r="H108" i="12"/>
  <c r="L108" i="12"/>
  <c r="G55" i="1"/>
  <c r="G55" i="12"/>
  <c r="H109" i="12"/>
  <c r="L109" i="12"/>
  <c r="G56" i="1"/>
  <c r="G56" i="12"/>
  <c r="H110" i="12"/>
  <c r="L110" i="12"/>
  <c r="G57" i="1"/>
  <c r="G57" i="12"/>
  <c r="H111" i="12"/>
  <c r="L111" i="12"/>
  <c r="G58" i="1"/>
  <c r="G58" i="12"/>
  <c r="H112" i="12"/>
  <c r="L112" i="12"/>
  <c r="G59" i="1"/>
  <c r="G59" i="12"/>
  <c r="H113" i="12"/>
  <c r="L113" i="12"/>
  <c r="G60" i="1"/>
  <c r="G60" i="12"/>
  <c r="H114" i="12"/>
  <c r="L114" i="12"/>
  <c r="G61" i="1"/>
  <c r="G61" i="12"/>
  <c r="H115" i="12"/>
  <c r="L115" i="12"/>
  <c r="G62" i="1"/>
  <c r="G62" i="12"/>
  <c r="H116" i="12"/>
  <c r="L116" i="12"/>
  <c r="G63" i="1"/>
  <c r="G63" i="12"/>
  <c r="H117" i="12"/>
  <c r="L117" i="12"/>
  <c r="G64" i="1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7"/>
  <c r="H92" i="7"/>
  <c r="G39" i="7"/>
  <c r="H93" i="7"/>
  <c r="G40" i="7"/>
  <c r="H94" i="7"/>
  <c r="G41" i="7"/>
  <c r="H95" i="7"/>
  <c r="G42" i="7"/>
  <c r="H96" i="7"/>
  <c r="G43" i="7"/>
  <c r="H97" i="7"/>
  <c r="G44" i="7"/>
  <c r="H98" i="7"/>
  <c r="G45" i="7"/>
  <c r="H99" i="7"/>
  <c r="G46" i="7"/>
  <c r="H100" i="7"/>
  <c r="G47" i="7"/>
  <c r="H101" i="7"/>
  <c r="G48" i="7"/>
  <c r="H102" i="7"/>
  <c r="G49" i="7"/>
  <c r="H103" i="7"/>
  <c r="G50" i="7"/>
  <c r="H104" i="7"/>
  <c r="G51" i="7"/>
  <c r="H105" i="7"/>
  <c r="G52" i="7"/>
  <c r="H106" i="7"/>
  <c r="G53" i="7"/>
  <c r="H107" i="7"/>
  <c r="G54" i="7"/>
  <c r="H108" i="7"/>
  <c r="G55" i="7"/>
  <c r="H109" i="7"/>
  <c r="G56" i="7"/>
  <c r="H110" i="7"/>
  <c r="G57" i="7"/>
  <c r="H111" i="7"/>
  <c r="G58" i="7"/>
  <c r="H112" i="7"/>
  <c r="G59" i="7"/>
  <c r="H113" i="7"/>
  <c r="G60" i="7"/>
  <c r="H114" i="7"/>
  <c r="G61" i="7"/>
  <c r="H115" i="7"/>
  <c r="G62" i="7"/>
  <c r="H116" i="7"/>
  <c r="G63" i="7"/>
  <c r="H117" i="7"/>
  <c r="G64" i="7"/>
  <c r="H118" i="7"/>
  <c r="H124" i="7"/>
  <c r="H125" i="7"/>
  <c r="H126" i="7"/>
  <c r="H127" i="7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<sst xmlns="http://schemas.openxmlformats.org/spreadsheetml/2006/main" count="790" uniqueCount="145">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</sst>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63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0.0225280199252802</c:v>
                </c:pt>
                <c:pt idx="1">
                  <c:v>0.0225280199252802</c:v>
                </c:pt>
                <c:pt idx="2" formatCode="0.0%">
                  <c:v>0.0225280199252802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0.0112640099626401</c:v>
                </c:pt>
                <c:pt idx="1">
                  <c:v>0.0112640099626401</c:v>
                </c:pt>
                <c:pt idx="2" formatCode="0.0%">
                  <c:v>0.0112640099626401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0.0209372587173101</c:v>
                </c:pt>
                <c:pt idx="2" formatCode="0.0%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0.033121602739726</c:v>
                </c:pt>
                <c:pt idx="2" formatCode="0.0%">
                  <c:v>0.033121602739726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0.0491121308479419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-0.0260745391028112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0.241277641195517</c:v>
                </c:pt>
                <c:pt idx="1">
                  <c:v>0.241277641195517</c:v>
                </c:pt>
                <c:pt idx="2" formatCode="0.0%">
                  <c:v>0.224634806298884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0.642723332503113</c:v>
                </c:pt>
                <c:pt idx="2" formatCode="0.0%">
                  <c:v>0.416668353890695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1965336"/>
        <c:axId val="1811961976"/>
      </c:barChart>
      <c:catAx>
        <c:axId val="18119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196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196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196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0.100885550947203</c:v>
                </c:pt>
                <c:pt idx="2">
                  <c:v>0.100885550947203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0.00840712924560027</c:v>
                </c:pt>
                <c:pt idx="2">
                  <c:v>0.00791687057699158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0.403542203788813</c:v>
                </c:pt>
                <c:pt idx="1">
                  <c:v>0.403542203788813</c:v>
                </c:pt>
                <c:pt idx="2">
                  <c:v>0.403542203788813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0.307364645219146</c:v>
                </c:pt>
                <c:pt idx="1">
                  <c:v>0.307364645219146</c:v>
                </c:pt>
                <c:pt idx="2">
                  <c:v>0.307364645219146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0.157381459477637</c:v>
                </c:pt>
                <c:pt idx="1">
                  <c:v>0.157381459477637</c:v>
                </c:pt>
                <c:pt idx="2">
                  <c:v>0.157381459477637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0.0224190113216007</c:v>
                </c:pt>
                <c:pt idx="2">
                  <c:v>0.0224190113216007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436616"/>
        <c:axId val="1814439640"/>
      </c:barChart>
      <c:catAx>
        <c:axId val="181443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3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3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3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0.258408977866202</c:v>
                </c:pt>
                <c:pt idx="2">
                  <c:v>0.255277099410496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0.00582877393683163</c:v>
                </c:pt>
                <c:pt idx="2">
                  <c:v>0.005581520374539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0.0388584929122109</c:v>
                </c:pt>
                <c:pt idx="2">
                  <c:v>0.0421552070761126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0.0310867943297687</c:v>
                </c:pt>
                <c:pt idx="2">
                  <c:v>0.0310867943297687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0.0699452872419796</c:v>
                </c:pt>
                <c:pt idx="2">
                  <c:v>0.0758793727370027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0.000777169858244218</c:v>
                </c:pt>
                <c:pt idx="2">
                  <c:v>0.000843104141522252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0.492414822183536</c:v>
                </c:pt>
                <c:pt idx="1">
                  <c:v>0.492414822183536</c:v>
                </c:pt>
                <c:pt idx="2">
                  <c:v>0.492414822183536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0.0653755284755036</c:v>
                </c:pt>
                <c:pt idx="1">
                  <c:v>0.0653755284755036</c:v>
                </c:pt>
                <c:pt idx="2">
                  <c:v>0.0653755284755036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0.0373041531957225</c:v>
                </c:pt>
                <c:pt idx="1">
                  <c:v>0.0373041531957225</c:v>
                </c:pt>
                <c:pt idx="2">
                  <c:v>0.0373041531957225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579128"/>
        <c:axId val="1814582184"/>
      </c:barChart>
      <c:catAx>
        <c:axId val="181457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8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58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7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0.0326512842838485</c:v>
                </c:pt>
                <c:pt idx="2">
                  <c:v>0.0326512842838485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0.0087070091423596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0.0326512842838485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0.958641706573792</c:v>
                </c:pt>
                <c:pt idx="1">
                  <c:v>0.958641706573792</c:v>
                </c:pt>
                <c:pt idx="2">
                  <c:v>0.958641706573792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722600"/>
        <c:axId val="1814725624"/>
      </c:barChart>
      <c:catAx>
        <c:axId val="18147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2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72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2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2502.680422547242</c:v>
                </c:pt>
                <c:pt idx="1">
                  <c:v>2385.53730855834</c:v>
                </c:pt>
                <c:pt idx="2">
                  <c:v>3712.39215801952</c:v>
                </c:pt>
                <c:pt idx="3">
                  <c:v>6157.731986483511</c:v>
                </c:pt>
                <c:pt idx="4">
                  <c:v>2691.109205536661</c:v>
                </c:pt>
                <c:pt idx="5">
                  <c:v>2464.144599937057</c:v>
                </c:pt>
                <c:pt idx="6">
                  <c:v>3701.776595459844</c:v>
                </c:pt>
                <c:pt idx="7">
                  <c:v>4742.831629455205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250.0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19296.22934981112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738.4489817143209</c:v>
                </c:pt>
                <c:pt idx="1">
                  <c:v>899.2069502446972</c:v>
                </c:pt>
                <c:pt idx="2">
                  <c:v>2652.314452196095</c:v>
                </c:pt>
                <c:pt idx="3">
                  <c:v>4872.902547642288</c:v>
                </c:pt>
                <c:pt idx="4">
                  <c:v>738.4489817143209</c:v>
                </c:pt>
                <c:pt idx="5">
                  <c:v>899.2069502446972</c:v>
                </c:pt>
                <c:pt idx="6">
                  <c:v>2652.314452196095</c:v>
                </c:pt>
                <c:pt idx="7">
                  <c:v>4872.902547642288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937.5</c:v>
                </c:pt>
                <c:pt idx="1">
                  <c:v>4</c:v>
                </c:pt>
                <c:pt idx="2">
                  <c:v>10833.33333333333</c:v>
                </c:pt>
                <c:pt idx="3">
                  <c:v>34000.0</c:v>
                </c:pt>
                <c:pt idx="4">
                  <c:v>937.5</c:v>
                </c:pt>
                <c:pt idx="5">
                  <c:v>4</c:v>
                </c:pt>
                <c:pt idx="6">
                  <c:v>10784.73780463713</c:v>
                </c:pt>
                <c:pt idx="7">
                  <c:v>33565.20032498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530.3460076626461</c:v>
                </c:pt>
                <c:pt idx="2">
                  <c:v>244.146994402531</c:v>
                </c:pt>
                <c:pt idx="3">
                  <c:v>0.0</c:v>
                </c:pt>
                <c:pt idx="4">
                  <c:v>2020.658122432006</c:v>
                </c:pt>
                <c:pt idx="5">
                  <c:v>1128.50962696675</c:v>
                </c:pt>
                <c:pt idx="6">
                  <c:v>272.6216798567214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63360.0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5460.0</c:v>
                </c:pt>
                <c:pt idx="2">
                  <c:v>15600.0</c:v>
                </c:pt>
                <c:pt idx="3">
                  <c:v>0.0</c:v>
                </c:pt>
                <c:pt idx="4">
                  <c:v>0.0</c:v>
                </c:pt>
                <c:pt idx="5">
                  <c:v>5460.0</c:v>
                </c:pt>
                <c:pt idx="6">
                  <c:v>15600.0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40000.0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1955.962688092963</c:v>
                </c:pt>
                <c:pt idx="1">
                  <c:v>2151.55895690226</c:v>
                </c:pt>
                <c:pt idx="2">
                  <c:v>2390.621063224733</c:v>
                </c:pt>
                <c:pt idx="3">
                  <c:v>2151.55895690226</c:v>
                </c:pt>
                <c:pt idx="4">
                  <c:v>1955.962688092963</c:v>
                </c:pt>
                <c:pt idx="5">
                  <c:v>2151.55895690226</c:v>
                </c:pt>
                <c:pt idx="6">
                  <c:v>2390.621063224733</c:v>
                </c:pt>
                <c:pt idx="7">
                  <c:v>2151.55895690226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  <c:pt idx="4">
                  <c:v>27525.0</c:v>
                </c:pt>
                <c:pt idx="5">
                  <c:v>27420.0</c:v>
                </c:pt>
                <c:pt idx="6">
                  <c:v>30466.66666666667</c:v>
                </c:pt>
                <c:pt idx="7">
                  <c:v>8412.0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1300.0</c:v>
                </c:pt>
                <c:pt idx="2">
                  <c:v>2222.222222222222</c:v>
                </c:pt>
                <c:pt idx="3">
                  <c:v>4800.0</c:v>
                </c:pt>
                <c:pt idx="4">
                  <c:v>0.0</c:v>
                </c:pt>
                <c:pt idx="5">
                  <c:v>1300.0</c:v>
                </c:pt>
                <c:pt idx="6">
                  <c:v>2222.222222222222</c:v>
                </c:pt>
                <c:pt idx="7">
                  <c:v>4800.0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400072"/>
        <c:axId val="1795140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34102.1704422778</c:v>
                </c:pt>
                <c:pt idx="5" formatCode="#,##0">
                  <c:v>34102.1704422778</c:v>
                </c:pt>
                <c:pt idx="6" formatCode="#,##0">
                  <c:v>34102.1704422778</c:v>
                </c:pt>
                <c:pt idx="7" formatCode="#,##0">
                  <c:v>34102.1704422778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51575.50377561113</c:v>
                </c:pt>
                <c:pt idx="1">
                  <c:v>51575.50377561113</c:v>
                </c:pt>
                <c:pt idx="2">
                  <c:v>51575.50377561113</c:v>
                </c:pt>
                <c:pt idx="3">
                  <c:v>51575.50377561113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51575.50377561113</c:v>
                </c:pt>
                <c:pt idx="5" formatCode="#,##0">
                  <c:v>51575.50377561113</c:v>
                </c:pt>
                <c:pt idx="6" formatCode="#,##0">
                  <c:v>51575.50377561113</c:v>
                </c:pt>
                <c:pt idx="7" formatCode="#,##0">
                  <c:v>51575.50377561113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86255.50377561113</c:v>
                </c:pt>
                <c:pt idx="1">
                  <c:v>86255.50377561113</c:v>
                </c:pt>
                <c:pt idx="2">
                  <c:v>86255.50377561114</c:v>
                </c:pt>
                <c:pt idx="3">
                  <c:v>86255.50377561113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86255.50377561113</c:v>
                </c:pt>
                <c:pt idx="5" formatCode="#,##0">
                  <c:v>86255.50377561113</c:v>
                </c:pt>
                <c:pt idx="6" formatCode="#,##0">
                  <c:v>86255.50377561114</c:v>
                </c:pt>
                <c:pt idx="7" formatCode="#,##0">
                  <c:v>86255.50377561113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00072"/>
        <c:axId val="1795140296"/>
      </c:lineChart>
      <c:catAx>
        <c:axId val="17944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514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4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2502.680422547242</c:v>
                </c:pt>
                <c:pt idx="1">
                  <c:v>2385.53730855834</c:v>
                </c:pt>
                <c:pt idx="2">
                  <c:v>3712.39215801952</c:v>
                </c:pt>
                <c:pt idx="3">
                  <c:v>6157.731986483511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250.0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738.4489817143209</c:v>
                </c:pt>
                <c:pt idx="1">
                  <c:v>899.2069502446972</c:v>
                </c:pt>
                <c:pt idx="2">
                  <c:v>2652.314452196095</c:v>
                </c:pt>
                <c:pt idx="3">
                  <c:v>4872.902547642288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937.5</c:v>
                </c:pt>
                <c:pt idx="1">
                  <c:v>4</c:v>
                </c:pt>
                <c:pt idx="2">
                  <c:v>10833.33333333333</c:v>
                </c:pt>
                <c:pt idx="3">
                  <c:v>34000.0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530.3460076626461</c:v>
                </c:pt>
                <c:pt idx="2">
                  <c:v>244.146994402531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5460.0</c:v>
                </c:pt>
                <c:pt idx="2">
                  <c:v>15600.0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1955.962688092963</c:v>
                </c:pt>
                <c:pt idx="1">
                  <c:v>2151.55895690226</c:v>
                </c:pt>
                <c:pt idx="2">
                  <c:v>2390.621063224733</c:v>
                </c:pt>
                <c:pt idx="3">
                  <c:v>2151.55895690226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1300.0</c:v>
                </c:pt>
                <c:pt idx="2">
                  <c:v>2222.222222222222</c:v>
                </c:pt>
                <c:pt idx="3">
                  <c:v>4800.0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913192"/>
        <c:axId val="1794916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51575.50377561113</c:v>
                </c:pt>
                <c:pt idx="1">
                  <c:v>51575.50377561113</c:v>
                </c:pt>
                <c:pt idx="2">
                  <c:v>51575.50377561113</c:v>
                </c:pt>
                <c:pt idx="3">
                  <c:v>51575.50377561113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86255.50377561113</c:v>
                </c:pt>
                <c:pt idx="1">
                  <c:v>86255.50377561113</c:v>
                </c:pt>
                <c:pt idx="2">
                  <c:v>86255.50377561114</c:v>
                </c:pt>
                <c:pt idx="3">
                  <c:v>86255.50377561113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13192"/>
        <c:axId val="1794916488"/>
      </c:lineChart>
      <c:catAx>
        <c:axId val="179491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91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91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91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738.4489817143209</c:v>
                </c:pt>
                <c:pt idx="1">
                  <c:v>738.4489817143209</c:v>
                </c:pt>
                <c:pt idx="2">
                  <c:v>738.4489817143209</c:v>
                </c:pt>
                <c:pt idx="3">
                  <c:v>738.4489817143209</c:v>
                </c:pt>
                <c:pt idx="4">
                  <c:v>738.4489817143209</c:v>
                </c:pt>
                <c:pt idx="5">
                  <c:v>738.4489817143209</c:v>
                </c:pt>
                <c:pt idx="6">
                  <c:v>738.4489817143209</c:v>
                </c:pt>
                <c:pt idx="7">
                  <c:v>738.4489817143209</c:v>
                </c:pt>
                <c:pt idx="8">
                  <c:v>738.4489817143209</c:v>
                </c:pt>
                <c:pt idx="9">
                  <c:v>738.4489817143209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289176"/>
        <c:axId val="17948090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51575.50377561113</c:v>
                </c:pt>
                <c:pt idx="1">
                  <c:v>51575.50377561113</c:v>
                </c:pt>
                <c:pt idx="2">
                  <c:v>51575.50377561113</c:v>
                </c:pt>
                <c:pt idx="3">
                  <c:v>51575.50377561113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89176"/>
        <c:axId val="1794809000"/>
      </c:lineChart>
      <c:catAx>
        <c:axId val="1794289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0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80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8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0.547905954825976</c:v>
                </c:pt>
                <c:pt idx="2">
                  <c:v>0.547905954825976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0.448149098059331</c:v>
                </c:pt>
                <c:pt idx="2">
                  <c:v>0.448149098059331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0.270838676583739</c:v>
                </c:pt>
                <c:pt idx="2">
                  <c:v>0.175580844564305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-0.448149098059331</c:v>
                </c:pt>
                <c:pt idx="2">
                  <c:v>-0.156247336280081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876600"/>
        <c:axId val="1794879624"/>
      </c:barChart>
      <c:catAx>
        <c:axId val="17948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8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87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0.215520321273381</c:v>
                </c:pt>
                <c:pt idx="2">
                  <c:v>0.215520321273381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0.116211774160297</c:v>
                </c:pt>
                <c:pt idx="2">
                  <c:v>0.0398998358206317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0.0181593991704966</c:v>
                </c:pt>
                <c:pt idx="2">
                  <c:v>0.0181593991704966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0.349871090684901</c:v>
                </c:pt>
                <c:pt idx="2">
                  <c:v>0.349871090684901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0.123956728689178</c:v>
                </c:pt>
                <c:pt idx="2">
                  <c:v>0.199778408360235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0.116211774160297</c:v>
                </c:pt>
                <c:pt idx="2">
                  <c:v>0.0398998358206317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456200"/>
        <c:axId val="1791057864"/>
      </c:barChart>
      <c:catAx>
        <c:axId val="17944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05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05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45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0.16602565576555</c:v>
                </c:pt>
                <c:pt idx="2">
                  <c:v>0.16602565576555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0.0588804614179064</c:v>
                </c:pt>
                <c:pt idx="2">
                  <c:v>0.003180576652239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0.0488062670977369</c:v>
                </c:pt>
                <c:pt idx="2">
                  <c:v>0.0488062670977369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0.320967628982506</c:v>
                </c:pt>
                <c:pt idx="2">
                  <c:v>0.382585115672377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0.0588804614179064</c:v>
                </c:pt>
                <c:pt idx="2">
                  <c:v>0.003180576652239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05896"/>
        <c:axId val="1794625736"/>
      </c:barChart>
      <c:catAx>
        <c:axId val="17946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2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2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0.744026231734081</c:v>
                </c:pt>
                <c:pt idx="2">
                  <c:v>0.744026231734081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0.255973768265919</c:v>
                </c:pt>
                <c:pt idx="2">
                  <c:v>0.279918043407408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0.32983311848345</c:v>
                </c:pt>
                <c:pt idx="2">
                  <c:v>0.218394018836292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-0.60856189232332</c:v>
                </c:pt>
                <c:pt idx="2">
                  <c:v>-0.547037867752205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277832"/>
        <c:axId val="1794277224"/>
      </c:barChart>
      <c:catAx>
        <c:axId val="17942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7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7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7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0.0487902397260274</c:v>
                </c:pt>
                <c:pt idx="2" formatCode="0.0%">
                  <c:v>0.0487902397260274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0.105147945205479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0.0215131726191278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0.016592832821033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0.018624080191717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0.191830830046783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0.701102166874222</c:v>
                </c:pt>
                <c:pt idx="2" formatCode="0.0%">
                  <c:v>0.240714519280849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411144"/>
        <c:axId val="1813414456"/>
      </c:barChart>
      <c:catAx>
        <c:axId val="181341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1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41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1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2502.680422547242</c:v>
                </c:pt>
                <c:pt idx="12">
                  <c:v>2502.680422547242</c:v>
                </c:pt>
                <c:pt idx="13">
                  <c:v>2502.680422547242</c:v>
                </c:pt>
                <c:pt idx="14">
                  <c:v>2502.680422547242</c:v>
                </c:pt>
                <c:pt idx="15">
                  <c:v>2502.680422547242</c:v>
                </c:pt>
                <c:pt idx="16">
                  <c:v>2502.680422547242</c:v>
                </c:pt>
                <c:pt idx="17">
                  <c:v>2502.680422547242</c:v>
                </c:pt>
                <c:pt idx="18">
                  <c:v>2502.680422547242</c:v>
                </c:pt>
                <c:pt idx="19">
                  <c:v>2502.680422547242</c:v>
                </c:pt>
                <c:pt idx="20">
                  <c:v>2385.53730855834</c:v>
                </c:pt>
                <c:pt idx="21">
                  <c:v>2385.53730855834</c:v>
                </c:pt>
                <c:pt idx="22">
                  <c:v>2385.53730855834</c:v>
                </c:pt>
                <c:pt idx="23">
                  <c:v>2385.53730855834</c:v>
                </c:pt>
                <c:pt idx="24">
                  <c:v>2385.53730855834</c:v>
                </c:pt>
                <c:pt idx="25">
                  <c:v>2385.53730855834</c:v>
                </c:pt>
                <c:pt idx="26">
                  <c:v>2385.53730855834</c:v>
                </c:pt>
                <c:pt idx="27">
                  <c:v>2385.53730855834</c:v>
                </c:pt>
                <c:pt idx="28">
                  <c:v>2385.53730855834</c:v>
                </c:pt>
                <c:pt idx="29">
                  <c:v>2385.53730855834</c:v>
                </c:pt>
                <c:pt idx="30">
                  <c:v>2385.53730855834</c:v>
                </c:pt>
                <c:pt idx="31">
                  <c:v>2385.53730855834</c:v>
                </c:pt>
                <c:pt idx="32">
                  <c:v>2385.53730855834</c:v>
                </c:pt>
                <c:pt idx="33">
                  <c:v>2385.53730855834</c:v>
                </c:pt>
                <c:pt idx="34">
                  <c:v>2385.53730855834</c:v>
                </c:pt>
                <c:pt idx="35">
                  <c:v>2385.53730855834</c:v>
                </c:pt>
                <c:pt idx="36">
                  <c:v>2385.53730855834</c:v>
                </c:pt>
                <c:pt idx="37">
                  <c:v>2385.53730855834</c:v>
                </c:pt>
                <c:pt idx="38">
                  <c:v>2385.53730855834</c:v>
                </c:pt>
                <c:pt idx="39">
                  <c:v>2385.53730855834</c:v>
                </c:pt>
                <c:pt idx="40">
                  <c:v>2385.53730855834</c:v>
                </c:pt>
                <c:pt idx="41">
                  <c:v>2385.53730855834</c:v>
                </c:pt>
                <c:pt idx="42">
                  <c:v>2385.53730855834</c:v>
                </c:pt>
                <c:pt idx="43">
                  <c:v>2385.53730855834</c:v>
                </c:pt>
                <c:pt idx="44">
                  <c:v>2385.53730855834</c:v>
                </c:pt>
                <c:pt idx="45">
                  <c:v>2385.53730855834</c:v>
                </c:pt>
                <c:pt idx="46">
                  <c:v>2385.53730855834</c:v>
                </c:pt>
                <c:pt idx="47">
                  <c:v>3712.39215801952</c:v>
                </c:pt>
                <c:pt idx="48">
                  <c:v>3712.39215801952</c:v>
                </c:pt>
                <c:pt idx="49">
                  <c:v>3712.39215801952</c:v>
                </c:pt>
                <c:pt idx="50">
                  <c:v>3712.39215801952</c:v>
                </c:pt>
                <c:pt idx="51">
                  <c:v>3712.39215801952</c:v>
                </c:pt>
                <c:pt idx="52">
                  <c:v>3712.39215801952</c:v>
                </c:pt>
                <c:pt idx="53">
                  <c:v>3712.39215801952</c:v>
                </c:pt>
                <c:pt idx="54">
                  <c:v>3712.39215801952</c:v>
                </c:pt>
                <c:pt idx="55">
                  <c:v>3712.39215801952</c:v>
                </c:pt>
                <c:pt idx="56">
                  <c:v>3712.39215801952</c:v>
                </c:pt>
                <c:pt idx="57">
                  <c:v>3712.39215801952</c:v>
                </c:pt>
                <c:pt idx="58">
                  <c:v>3712.39215801952</c:v>
                </c:pt>
                <c:pt idx="59">
                  <c:v>3712.39215801952</c:v>
                </c:pt>
                <c:pt idx="60">
                  <c:v>3712.39215801952</c:v>
                </c:pt>
                <c:pt idx="61">
                  <c:v>3712.39215801952</c:v>
                </c:pt>
                <c:pt idx="62">
                  <c:v>3712.39215801952</c:v>
                </c:pt>
                <c:pt idx="63">
                  <c:v>3712.39215801952</c:v>
                </c:pt>
                <c:pt idx="64">
                  <c:v>3712.39215801952</c:v>
                </c:pt>
                <c:pt idx="65">
                  <c:v>3712.39215801952</c:v>
                </c:pt>
                <c:pt idx="66">
                  <c:v>3712.39215801952</c:v>
                </c:pt>
                <c:pt idx="67">
                  <c:v>3712.39215801952</c:v>
                </c:pt>
                <c:pt idx="68">
                  <c:v>3712.39215801952</c:v>
                </c:pt>
                <c:pt idx="69">
                  <c:v>3712.39215801952</c:v>
                </c:pt>
                <c:pt idx="70">
                  <c:v>3712.39215801952</c:v>
                </c:pt>
                <c:pt idx="71">
                  <c:v>3712.39215801952</c:v>
                </c:pt>
                <c:pt idx="72">
                  <c:v>3712.39215801952</c:v>
                </c:pt>
                <c:pt idx="73">
                  <c:v>3712.39215801952</c:v>
                </c:pt>
                <c:pt idx="74">
                  <c:v>3712.39215801952</c:v>
                </c:pt>
                <c:pt idx="75">
                  <c:v>3712.39215801952</c:v>
                </c:pt>
                <c:pt idx="76">
                  <c:v>3712.39215801952</c:v>
                </c:pt>
                <c:pt idx="77">
                  <c:v>3712.39215801952</c:v>
                </c:pt>
                <c:pt idx="78">
                  <c:v>3712.39215801952</c:v>
                </c:pt>
                <c:pt idx="79">
                  <c:v>3712.39215801952</c:v>
                </c:pt>
                <c:pt idx="80">
                  <c:v>3712.39215801952</c:v>
                </c:pt>
                <c:pt idx="81">
                  <c:v>3712.39215801952</c:v>
                </c:pt>
                <c:pt idx="82">
                  <c:v>3712.39215801952</c:v>
                </c:pt>
                <c:pt idx="83">
                  <c:v>3712.39215801952</c:v>
                </c:pt>
                <c:pt idx="84">
                  <c:v>3712.39215801952</c:v>
                </c:pt>
                <c:pt idx="85">
                  <c:v>6157.731986483511</c:v>
                </c:pt>
                <c:pt idx="86">
                  <c:v>6157.731986483511</c:v>
                </c:pt>
                <c:pt idx="87">
                  <c:v>6157.731986483511</c:v>
                </c:pt>
                <c:pt idx="88">
                  <c:v>6157.731986483511</c:v>
                </c:pt>
                <c:pt idx="89">
                  <c:v>6157.731986483511</c:v>
                </c:pt>
                <c:pt idx="90">
                  <c:v>6157.731986483511</c:v>
                </c:pt>
                <c:pt idx="91">
                  <c:v>6157.731986483511</c:v>
                </c:pt>
                <c:pt idx="92">
                  <c:v>6157.731986483511</c:v>
                </c:pt>
                <c:pt idx="93">
                  <c:v>6157.731986483511</c:v>
                </c:pt>
                <c:pt idx="94">
                  <c:v>6157.731986483511</c:v>
                </c:pt>
                <c:pt idx="95">
                  <c:v>6157.731986483511</c:v>
                </c:pt>
                <c:pt idx="96">
                  <c:v>6157.731986483511</c:v>
                </c:pt>
                <c:pt idx="97">
                  <c:v>6157.731986483511</c:v>
                </c:pt>
                <c:pt idx="98">
                  <c:v>6157.731986483511</c:v>
                </c:pt>
                <c:pt idx="99">
                  <c:v>6157.731986483511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250.0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250.0</c:v>
                </c:pt>
                <c:pt idx="16">
                  <c:v>250.0</c:v>
                </c:pt>
                <c:pt idx="17">
                  <c:v>250.0</c:v>
                </c:pt>
                <c:pt idx="18">
                  <c:v>250.0</c:v>
                </c:pt>
                <c:pt idx="19">
                  <c:v>250.0</c:v>
                </c:pt>
                <c:pt idx="20">
                  <c:v>150.0</c:v>
                </c:pt>
                <c:pt idx="21">
                  <c:v>150.0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150.0</c:v>
                </c:pt>
                <c:pt idx="30">
                  <c:v>150.0</c:v>
                </c:pt>
                <c:pt idx="31">
                  <c:v>150.0</c:v>
                </c:pt>
                <c:pt idx="32">
                  <c:v>150.0</c:v>
                </c:pt>
                <c:pt idx="33">
                  <c:v>150.0</c:v>
                </c:pt>
                <c:pt idx="34">
                  <c:v>150.0</c:v>
                </c:pt>
                <c:pt idx="35">
                  <c:v>150.0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150.0</c:v>
                </c:pt>
                <c:pt idx="45">
                  <c:v>150.0</c:v>
                </c:pt>
                <c:pt idx="46">
                  <c:v>150.0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18100.0</c:v>
                </c:pt>
                <c:pt idx="86">
                  <c:v>18100.0</c:v>
                </c:pt>
                <c:pt idx="87">
                  <c:v>18100.0</c:v>
                </c:pt>
                <c:pt idx="88">
                  <c:v>18100.0</c:v>
                </c:pt>
                <c:pt idx="89">
                  <c:v>18100.0</c:v>
                </c:pt>
                <c:pt idx="90">
                  <c:v>18100.0</c:v>
                </c:pt>
                <c:pt idx="91">
                  <c:v>18100.0</c:v>
                </c:pt>
                <c:pt idx="92">
                  <c:v>18100.0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738.4489817143209</c:v>
                </c:pt>
                <c:pt idx="1">
                  <c:v>738.4489817143209</c:v>
                </c:pt>
                <c:pt idx="2">
                  <c:v>738.4489817143209</c:v>
                </c:pt>
                <c:pt idx="3">
                  <c:v>738.4489817143209</c:v>
                </c:pt>
                <c:pt idx="4">
                  <c:v>738.4489817143209</c:v>
                </c:pt>
                <c:pt idx="5">
                  <c:v>738.4489817143209</c:v>
                </c:pt>
                <c:pt idx="6">
                  <c:v>738.4489817143209</c:v>
                </c:pt>
                <c:pt idx="7">
                  <c:v>738.4489817143209</c:v>
                </c:pt>
                <c:pt idx="8">
                  <c:v>738.4489817143209</c:v>
                </c:pt>
                <c:pt idx="9">
                  <c:v>738.4489817143209</c:v>
                </c:pt>
                <c:pt idx="10">
                  <c:v>738.4489817143209</c:v>
                </c:pt>
                <c:pt idx="11">
                  <c:v>738.4489817143209</c:v>
                </c:pt>
                <c:pt idx="12">
                  <c:v>738.4489817143209</c:v>
                </c:pt>
                <c:pt idx="13">
                  <c:v>738.4489817143209</c:v>
                </c:pt>
                <c:pt idx="14">
                  <c:v>738.4489817143209</c:v>
                </c:pt>
                <c:pt idx="15">
                  <c:v>738.4489817143209</c:v>
                </c:pt>
                <c:pt idx="16">
                  <c:v>738.4489817143209</c:v>
                </c:pt>
                <c:pt idx="17">
                  <c:v>738.4489817143209</c:v>
                </c:pt>
                <c:pt idx="18">
                  <c:v>738.4489817143209</c:v>
                </c:pt>
                <c:pt idx="19">
                  <c:v>738.4489817143209</c:v>
                </c:pt>
                <c:pt idx="20">
                  <c:v>899.2069502446972</c:v>
                </c:pt>
                <c:pt idx="21">
                  <c:v>899.2069502446972</c:v>
                </c:pt>
                <c:pt idx="22">
                  <c:v>899.2069502446972</c:v>
                </c:pt>
                <c:pt idx="23">
                  <c:v>899.2069502446972</c:v>
                </c:pt>
                <c:pt idx="24">
                  <c:v>899.2069502446972</c:v>
                </c:pt>
                <c:pt idx="25">
                  <c:v>899.2069502446972</c:v>
                </c:pt>
                <c:pt idx="26">
                  <c:v>899.2069502446972</c:v>
                </c:pt>
                <c:pt idx="27">
                  <c:v>899.2069502446972</c:v>
                </c:pt>
                <c:pt idx="28">
                  <c:v>899.2069502446972</c:v>
                </c:pt>
                <c:pt idx="29">
                  <c:v>899.2069502446972</c:v>
                </c:pt>
                <c:pt idx="30">
                  <c:v>899.2069502446972</c:v>
                </c:pt>
                <c:pt idx="31">
                  <c:v>899.2069502446972</c:v>
                </c:pt>
                <c:pt idx="32">
                  <c:v>899.2069502446972</c:v>
                </c:pt>
                <c:pt idx="33">
                  <c:v>899.2069502446972</c:v>
                </c:pt>
                <c:pt idx="34">
                  <c:v>899.2069502446972</c:v>
                </c:pt>
                <c:pt idx="35">
                  <c:v>899.2069502446972</c:v>
                </c:pt>
                <c:pt idx="36">
                  <c:v>899.2069502446972</c:v>
                </c:pt>
                <c:pt idx="37">
                  <c:v>899.2069502446972</c:v>
                </c:pt>
                <c:pt idx="38">
                  <c:v>899.2069502446972</c:v>
                </c:pt>
                <c:pt idx="39">
                  <c:v>899.2069502446972</c:v>
                </c:pt>
                <c:pt idx="40">
                  <c:v>899.2069502446972</c:v>
                </c:pt>
                <c:pt idx="41">
                  <c:v>899.2069502446972</c:v>
                </c:pt>
                <c:pt idx="42">
                  <c:v>899.2069502446972</c:v>
                </c:pt>
                <c:pt idx="43">
                  <c:v>899.2069502446972</c:v>
                </c:pt>
                <c:pt idx="44">
                  <c:v>899.2069502446972</c:v>
                </c:pt>
                <c:pt idx="45">
                  <c:v>899.2069502446972</c:v>
                </c:pt>
                <c:pt idx="46">
                  <c:v>899.2069502446972</c:v>
                </c:pt>
                <c:pt idx="47">
                  <c:v>2652.314452196095</c:v>
                </c:pt>
                <c:pt idx="48">
                  <c:v>2652.314452196095</c:v>
                </c:pt>
                <c:pt idx="49">
                  <c:v>2652.314452196095</c:v>
                </c:pt>
                <c:pt idx="50">
                  <c:v>2652.314452196095</c:v>
                </c:pt>
                <c:pt idx="51">
                  <c:v>2652.314452196095</c:v>
                </c:pt>
                <c:pt idx="52">
                  <c:v>2652.314452196095</c:v>
                </c:pt>
                <c:pt idx="53">
                  <c:v>2652.314452196095</c:v>
                </c:pt>
                <c:pt idx="54">
                  <c:v>2652.314452196095</c:v>
                </c:pt>
                <c:pt idx="55">
                  <c:v>2652.314452196095</c:v>
                </c:pt>
                <c:pt idx="56">
                  <c:v>2652.314452196095</c:v>
                </c:pt>
                <c:pt idx="57">
                  <c:v>2652.314452196095</c:v>
                </c:pt>
                <c:pt idx="58">
                  <c:v>2652.314452196095</c:v>
                </c:pt>
                <c:pt idx="59">
                  <c:v>2652.314452196095</c:v>
                </c:pt>
                <c:pt idx="60">
                  <c:v>2652.314452196095</c:v>
                </c:pt>
                <c:pt idx="61">
                  <c:v>2652.314452196095</c:v>
                </c:pt>
                <c:pt idx="62">
                  <c:v>2652.314452196095</c:v>
                </c:pt>
                <c:pt idx="63">
                  <c:v>2652.314452196095</c:v>
                </c:pt>
                <c:pt idx="64">
                  <c:v>2652.314452196095</c:v>
                </c:pt>
                <c:pt idx="65">
                  <c:v>2652.314452196095</c:v>
                </c:pt>
                <c:pt idx="66">
                  <c:v>2652.314452196095</c:v>
                </c:pt>
                <c:pt idx="67">
                  <c:v>2652.314452196095</c:v>
                </c:pt>
                <c:pt idx="68">
                  <c:v>2652.314452196095</c:v>
                </c:pt>
                <c:pt idx="69">
                  <c:v>2652.314452196095</c:v>
                </c:pt>
                <c:pt idx="70">
                  <c:v>2652.314452196095</c:v>
                </c:pt>
                <c:pt idx="71">
                  <c:v>2652.314452196095</c:v>
                </c:pt>
                <c:pt idx="72">
                  <c:v>2652.314452196095</c:v>
                </c:pt>
                <c:pt idx="73">
                  <c:v>2652.314452196095</c:v>
                </c:pt>
                <c:pt idx="74">
                  <c:v>2652.314452196095</c:v>
                </c:pt>
                <c:pt idx="75">
                  <c:v>2652.314452196095</c:v>
                </c:pt>
                <c:pt idx="76">
                  <c:v>2652.314452196095</c:v>
                </c:pt>
                <c:pt idx="77">
                  <c:v>2652.314452196095</c:v>
                </c:pt>
                <c:pt idx="78">
                  <c:v>2652.314452196095</c:v>
                </c:pt>
                <c:pt idx="79">
                  <c:v>2652.314452196095</c:v>
                </c:pt>
                <c:pt idx="80">
                  <c:v>2652.314452196095</c:v>
                </c:pt>
                <c:pt idx="81">
                  <c:v>2652.314452196095</c:v>
                </c:pt>
                <c:pt idx="82">
                  <c:v>2652.314452196095</c:v>
                </c:pt>
                <c:pt idx="83">
                  <c:v>2652.314452196095</c:v>
                </c:pt>
                <c:pt idx="84">
                  <c:v>2652.314452196095</c:v>
                </c:pt>
                <c:pt idx="85">
                  <c:v>4872.902547642288</c:v>
                </c:pt>
                <c:pt idx="86">
                  <c:v>4872.902547642288</c:v>
                </c:pt>
                <c:pt idx="87">
                  <c:v>4872.902547642288</c:v>
                </c:pt>
                <c:pt idx="88">
                  <c:v>4872.902547642288</c:v>
                </c:pt>
                <c:pt idx="89">
                  <c:v>4872.902547642288</c:v>
                </c:pt>
                <c:pt idx="90">
                  <c:v>4872.902547642288</c:v>
                </c:pt>
                <c:pt idx="91">
                  <c:v>4872.902547642288</c:v>
                </c:pt>
                <c:pt idx="92">
                  <c:v>4872.902547642288</c:v>
                </c:pt>
                <c:pt idx="93">
                  <c:v>4872.902547642288</c:v>
                </c:pt>
                <c:pt idx="94">
                  <c:v>4872.902547642288</c:v>
                </c:pt>
                <c:pt idx="95">
                  <c:v>4872.902547642288</c:v>
                </c:pt>
                <c:pt idx="96">
                  <c:v>4872.902547642288</c:v>
                </c:pt>
                <c:pt idx="97">
                  <c:v>4872.902547642288</c:v>
                </c:pt>
                <c:pt idx="98">
                  <c:v>4872.902547642288</c:v>
                </c:pt>
                <c:pt idx="99">
                  <c:v>4872.902547642288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937.5</c:v>
                </c:pt>
                <c:pt idx="12">
                  <c:v>937.5</c:v>
                </c:pt>
                <c:pt idx="13">
                  <c:v>937.5</c:v>
                </c:pt>
                <c:pt idx="14">
                  <c:v>937.5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10833.33333333333</c:v>
                </c:pt>
                <c:pt idx="48">
                  <c:v>10833.33333333333</c:v>
                </c:pt>
                <c:pt idx="49">
                  <c:v>10833.33333333333</c:v>
                </c:pt>
                <c:pt idx="50">
                  <c:v>10833.33333333333</c:v>
                </c:pt>
                <c:pt idx="51">
                  <c:v>10833.33333333333</c:v>
                </c:pt>
                <c:pt idx="52">
                  <c:v>10833.33333333333</c:v>
                </c:pt>
                <c:pt idx="53">
                  <c:v>10833.33333333333</c:v>
                </c:pt>
                <c:pt idx="54">
                  <c:v>10833.33333333333</c:v>
                </c:pt>
                <c:pt idx="55">
                  <c:v>10833.33333333333</c:v>
                </c:pt>
                <c:pt idx="56">
                  <c:v>10833.33333333333</c:v>
                </c:pt>
                <c:pt idx="57">
                  <c:v>10833.33333333333</c:v>
                </c:pt>
                <c:pt idx="58">
                  <c:v>10833.33333333333</c:v>
                </c:pt>
                <c:pt idx="59">
                  <c:v>10833.33333333333</c:v>
                </c:pt>
                <c:pt idx="60">
                  <c:v>10833.33333333333</c:v>
                </c:pt>
                <c:pt idx="61">
                  <c:v>10833.33333333333</c:v>
                </c:pt>
                <c:pt idx="62">
                  <c:v>10833.33333333333</c:v>
                </c:pt>
                <c:pt idx="63">
                  <c:v>10833.33333333333</c:v>
                </c:pt>
                <c:pt idx="64">
                  <c:v>10833.33333333333</c:v>
                </c:pt>
                <c:pt idx="65">
                  <c:v>10833.33333333333</c:v>
                </c:pt>
                <c:pt idx="66">
                  <c:v>10833.33333333333</c:v>
                </c:pt>
                <c:pt idx="67">
                  <c:v>10833.33333333333</c:v>
                </c:pt>
                <c:pt idx="68">
                  <c:v>10833.33333333333</c:v>
                </c:pt>
                <c:pt idx="69">
                  <c:v>10833.33333333333</c:v>
                </c:pt>
                <c:pt idx="70">
                  <c:v>10833.33333333333</c:v>
                </c:pt>
                <c:pt idx="71">
                  <c:v>10833.33333333333</c:v>
                </c:pt>
                <c:pt idx="72">
                  <c:v>10833.33333333333</c:v>
                </c:pt>
                <c:pt idx="73">
                  <c:v>10833.33333333333</c:v>
                </c:pt>
                <c:pt idx="74">
                  <c:v>10833.33333333333</c:v>
                </c:pt>
                <c:pt idx="75">
                  <c:v>10833.33333333333</c:v>
                </c:pt>
                <c:pt idx="76">
                  <c:v>10833.33333333333</c:v>
                </c:pt>
                <c:pt idx="77">
                  <c:v>10833.33333333333</c:v>
                </c:pt>
                <c:pt idx="78">
                  <c:v>10833.33333333333</c:v>
                </c:pt>
                <c:pt idx="79">
                  <c:v>10833.33333333333</c:v>
                </c:pt>
                <c:pt idx="80">
                  <c:v>10833.33333333333</c:v>
                </c:pt>
                <c:pt idx="81">
                  <c:v>10833.33333333333</c:v>
                </c:pt>
                <c:pt idx="82">
                  <c:v>10833.33333333333</c:v>
                </c:pt>
                <c:pt idx="83">
                  <c:v>10833.33333333333</c:v>
                </c:pt>
                <c:pt idx="84">
                  <c:v>10833.33333333333</c:v>
                </c:pt>
                <c:pt idx="85">
                  <c:v>34000.0</c:v>
                </c:pt>
                <c:pt idx="86">
                  <c:v>34000.0</c:v>
                </c:pt>
                <c:pt idx="87">
                  <c:v>34000.0</c:v>
                </c:pt>
                <c:pt idx="88">
                  <c:v>34000.0</c:v>
                </c:pt>
                <c:pt idx="89">
                  <c:v>34000.0</c:v>
                </c:pt>
                <c:pt idx="90">
                  <c:v>34000.0</c:v>
                </c:pt>
                <c:pt idx="91">
                  <c:v>34000.0</c:v>
                </c:pt>
                <c:pt idx="92">
                  <c:v>34000.0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530.3460076626461</c:v>
                </c:pt>
                <c:pt idx="21">
                  <c:v>530.3460076626461</c:v>
                </c:pt>
                <c:pt idx="22">
                  <c:v>530.3460076626461</c:v>
                </c:pt>
                <c:pt idx="23">
                  <c:v>530.3460076626461</c:v>
                </c:pt>
                <c:pt idx="24">
                  <c:v>530.3460076626461</c:v>
                </c:pt>
                <c:pt idx="25">
                  <c:v>530.3460076626461</c:v>
                </c:pt>
                <c:pt idx="26">
                  <c:v>530.3460076626461</c:v>
                </c:pt>
                <c:pt idx="27">
                  <c:v>530.3460076626461</c:v>
                </c:pt>
                <c:pt idx="28">
                  <c:v>530.3460076626461</c:v>
                </c:pt>
                <c:pt idx="29">
                  <c:v>530.3460076626461</c:v>
                </c:pt>
                <c:pt idx="30">
                  <c:v>530.3460076626461</c:v>
                </c:pt>
                <c:pt idx="31">
                  <c:v>530.3460076626461</c:v>
                </c:pt>
                <c:pt idx="32">
                  <c:v>530.3460076626461</c:v>
                </c:pt>
                <c:pt idx="33">
                  <c:v>530.3460076626461</c:v>
                </c:pt>
                <c:pt idx="34">
                  <c:v>530.3460076626461</c:v>
                </c:pt>
                <c:pt idx="35">
                  <c:v>530.3460076626461</c:v>
                </c:pt>
                <c:pt idx="36">
                  <c:v>530.3460076626461</c:v>
                </c:pt>
                <c:pt idx="37">
                  <c:v>530.3460076626461</c:v>
                </c:pt>
                <c:pt idx="38">
                  <c:v>530.3460076626461</c:v>
                </c:pt>
                <c:pt idx="39">
                  <c:v>530.3460076626461</c:v>
                </c:pt>
                <c:pt idx="40">
                  <c:v>530.3460076626461</c:v>
                </c:pt>
                <c:pt idx="41">
                  <c:v>530.3460076626461</c:v>
                </c:pt>
                <c:pt idx="42">
                  <c:v>530.3460076626461</c:v>
                </c:pt>
                <c:pt idx="43">
                  <c:v>530.3460076626461</c:v>
                </c:pt>
                <c:pt idx="44">
                  <c:v>530.3460076626461</c:v>
                </c:pt>
                <c:pt idx="45">
                  <c:v>530.3460076626461</c:v>
                </c:pt>
                <c:pt idx="46">
                  <c:v>530.3460076626461</c:v>
                </c:pt>
                <c:pt idx="47">
                  <c:v>244.146994402531</c:v>
                </c:pt>
                <c:pt idx="48">
                  <c:v>244.146994402531</c:v>
                </c:pt>
                <c:pt idx="49">
                  <c:v>244.146994402531</c:v>
                </c:pt>
                <c:pt idx="50">
                  <c:v>244.146994402531</c:v>
                </c:pt>
                <c:pt idx="51">
                  <c:v>244.146994402531</c:v>
                </c:pt>
                <c:pt idx="52">
                  <c:v>244.146994402531</c:v>
                </c:pt>
                <c:pt idx="53">
                  <c:v>244.146994402531</c:v>
                </c:pt>
                <c:pt idx="54">
                  <c:v>244.146994402531</c:v>
                </c:pt>
                <c:pt idx="55">
                  <c:v>244.146994402531</c:v>
                </c:pt>
                <c:pt idx="56">
                  <c:v>244.146994402531</c:v>
                </c:pt>
                <c:pt idx="57">
                  <c:v>244.146994402531</c:v>
                </c:pt>
                <c:pt idx="58">
                  <c:v>244.146994402531</c:v>
                </c:pt>
                <c:pt idx="59">
                  <c:v>244.146994402531</c:v>
                </c:pt>
                <c:pt idx="60">
                  <c:v>244.146994402531</c:v>
                </c:pt>
                <c:pt idx="61">
                  <c:v>244.146994402531</c:v>
                </c:pt>
                <c:pt idx="62">
                  <c:v>244.146994402531</c:v>
                </c:pt>
                <c:pt idx="63">
                  <c:v>244.146994402531</c:v>
                </c:pt>
                <c:pt idx="64">
                  <c:v>244.146994402531</c:v>
                </c:pt>
                <c:pt idx="65">
                  <c:v>244.146994402531</c:v>
                </c:pt>
                <c:pt idx="66">
                  <c:v>244.146994402531</c:v>
                </c:pt>
                <c:pt idx="67">
                  <c:v>244.146994402531</c:v>
                </c:pt>
                <c:pt idx="68">
                  <c:v>244.146994402531</c:v>
                </c:pt>
                <c:pt idx="69">
                  <c:v>244.146994402531</c:v>
                </c:pt>
                <c:pt idx="70">
                  <c:v>244.146994402531</c:v>
                </c:pt>
                <c:pt idx="71">
                  <c:v>244.146994402531</c:v>
                </c:pt>
                <c:pt idx="72">
                  <c:v>244.146994402531</c:v>
                </c:pt>
                <c:pt idx="73">
                  <c:v>244.146994402531</c:v>
                </c:pt>
                <c:pt idx="74">
                  <c:v>244.146994402531</c:v>
                </c:pt>
                <c:pt idx="75">
                  <c:v>244.146994402531</c:v>
                </c:pt>
                <c:pt idx="76">
                  <c:v>244.146994402531</c:v>
                </c:pt>
                <c:pt idx="77">
                  <c:v>244.146994402531</c:v>
                </c:pt>
                <c:pt idx="78">
                  <c:v>244.146994402531</c:v>
                </c:pt>
                <c:pt idx="79">
                  <c:v>244.146994402531</c:v>
                </c:pt>
                <c:pt idx="80">
                  <c:v>244.146994402531</c:v>
                </c:pt>
                <c:pt idx="81">
                  <c:v>244.146994402531</c:v>
                </c:pt>
                <c:pt idx="82">
                  <c:v>244.146994402531</c:v>
                </c:pt>
                <c:pt idx="83">
                  <c:v>244.146994402531</c:v>
                </c:pt>
                <c:pt idx="84">
                  <c:v>244.146994402531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660.0</c:v>
                </c:pt>
                <c:pt idx="21">
                  <c:v>660.0</c:v>
                </c:pt>
                <c:pt idx="22">
                  <c:v>660.0</c:v>
                </c:pt>
                <c:pt idx="23">
                  <c:v>660.0</c:v>
                </c:pt>
                <c:pt idx="24">
                  <c:v>660.0</c:v>
                </c:pt>
                <c:pt idx="25">
                  <c:v>660.0</c:v>
                </c:pt>
                <c:pt idx="26">
                  <c:v>660.0</c:v>
                </c:pt>
                <c:pt idx="27">
                  <c:v>660.0</c:v>
                </c:pt>
                <c:pt idx="28">
                  <c:v>660.0</c:v>
                </c:pt>
                <c:pt idx="29">
                  <c:v>660.0</c:v>
                </c:pt>
                <c:pt idx="30">
                  <c:v>660.0</c:v>
                </c:pt>
                <c:pt idx="31">
                  <c:v>660.0</c:v>
                </c:pt>
                <c:pt idx="32">
                  <c:v>660.0</c:v>
                </c:pt>
                <c:pt idx="33">
                  <c:v>660.0</c:v>
                </c:pt>
                <c:pt idx="34">
                  <c:v>660.0</c:v>
                </c:pt>
                <c:pt idx="35">
                  <c:v>660.0</c:v>
                </c:pt>
                <c:pt idx="36">
                  <c:v>660.0</c:v>
                </c:pt>
                <c:pt idx="37">
                  <c:v>660.0</c:v>
                </c:pt>
                <c:pt idx="38">
                  <c:v>660.0</c:v>
                </c:pt>
                <c:pt idx="39">
                  <c:v>660.0</c:v>
                </c:pt>
                <c:pt idx="40">
                  <c:v>660.0</c:v>
                </c:pt>
                <c:pt idx="41">
                  <c:v>660.0</c:v>
                </c:pt>
                <c:pt idx="42">
                  <c:v>660.0</c:v>
                </c:pt>
                <c:pt idx="43">
                  <c:v>660.0</c:v>
                </c:pt>
                <c:pt idx="44">
                  <c:v>660.0</c:v>
                </c:pt>
                <c:pt idx="45">
                  <c:v>660.0</c:v>
                </c:pt>
                <c:pt idx="46">
                  <c:v>660.0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63360.0</c:v>
                </c:pt>
                <c:pt idx="86">
                  <c:v>63360.0</c:v>
                </c:pt>
                <c:pt idx="87">
                  <c:v>63360.0</c:v>
                </c:pt>
                <c:pt idx="88">
                  <c:v>63360.0</c:v>
                </c:pt>
                <c:pt idx="89">
                  <c:v>63360.0</c:v>
                </c:pt>
                <c:pt idx="90">
                  <c:v>63360.0</c:v>
                </c:pt>
                <c:pt idx="91">
                  <c:v>63360.0</c:v>
                </c:pt>
                <c:pt idx="92">
                  <c:v>63360.0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40000.0</c:v>
                </c:pt>
                <c:pt idx="48">
                  <c:v>40000.0</c:v>
                </c:pt>
                <c:pt idx="49">
                  <c:v>40000.0</c:v>
                </c:pt>
                <c:pt idx="50">
                  <c:v>40000.0</c:v>
                </c:pt>
                <c:pt idx="51">
                  <c:v>40000.0</c:v>
                </c:pt>
                <c:pt idx="52">
                  <c:v>40000.0</c:v>
                </c:pt>
                <c:pt idx="53">
                  <c:v>40000.0</c:v>
                </c:pt>
                <c:pt idx="54">
                  <c:v>40000.0</c:v>
                </c:pt>
                <c:pt idx="55">
                  <c:v>40000.0</c:v>
                </c:pt>
                <c:pt idx="56">
                  <c:v>40000.0</c:v>
                </c:pt>
                <c:pt idx="57">
                  <c:v>40000.0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40000.0</c:v>
                </c:pt>
                <c:pt idx="62">
                  <c:v>40000.0</c:v>
                </c:pt>
                <c:pt idx="63">
                  <c:v>40000.0</c:v>
                </c:pt>
                <c:pt idx="64">
                  <c:v>40000.0</c:v>
                </c:pt>
                <c:pt idx="65">
                  <c:v>40000.0</c:v>
                </c:pt>
                <c:pt idx="66">
                  <c:v>40000.0</c:v>
                </c:pt>
                <c:pt idx="67">
                  <c:v>40000.0</c:v>
                </c:pt>
                <c:pt idx="68">
                  <c:v>40000.0</c:v>
                </c:pt>
                <c:pt idx="69">
                  <c:v>40000.0</c:v>
                </c:pt>
                <c:pt idx="70">
                  <c:v>40000.0</c:v>
                </c:pt>
                <c:pt idx="71">
                  <c:v>40000.0</c:v>
                </c:pt>
                <c:pt idx="72">
                  <c:v>40000.0</c:v>
                </c:pt>
                <c:pt idx="73">
                  <c:v>40000.0</c:v>
                </c:pt>
                <c:pt idx="74">
                  <c:v>40000.0</c:v>
                </c:pt>
                <c:pt idx="75">
                  <c:v>40000.0</c:v>
                </c:pt>
                <c:pt idx="76">
                  <c:v>40000.0</c:v>
                </c:pt>
                <c:pt idx="77">
                  <c:v>40000.0</c:v>
                </c:pt>
                <c:pt idx="78">
                  <c:v>40000.0</c:v>
                </c:pt>
                <c:pt idx="79">
                  <c:v>40000.0</c:v>
                </c:pt>
                <c:pt idx="80">
                  <c:v>40000.0</c:v>
                </c:pt>
                <c:pt idx="81">
                  <c:v>40000.0</c:v>
                </c:pt>
                <c:pt idx="82">
                  <c:v>40000.0</c:v>
                </c:pt>
                <c:pt idx="83">
                  <c:v>40000.0</c:v>
                </c:pt>
                <c:pt idx="84">
                  <c:v>40000.0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1955.962688092963</c:v>
                </c:pt>
                <c:pt idx="12">
                  <c:v>1955.962688092963</c:v>
                </c:pt>
                <c:pt idx="13">
                  <c:v>1955.962688092963</c:v>
                </c:pt>
                <c:pt idx="14">
                  <c:v>1955.962688092963</c:v>
                </c:pt>
                <c:pt idx="15">
                  <c:v>1955.962688092963</c:v>
                </c:pt>
                <c:pt idx="16">
                  <c:v>1955.962688092963</c:v>
                </c:pt>
                <c:pt idx="17">
                  <c:v>1955.962688092963</c:v>
                </c:pt>
                <c:pt idx="18">
                  <c:v>1955.962688092963</c:v>
                </c:pt>
                <c:pt idx="19">
                  <c:v>1955.962688092963</c:v>
                </c:pt>
                <c:pt idx="20">
                  <c:v>2151.55895690226</c:v>
                </c:pt>
                <c:pt idx="21">
                  <c:v>2151.55895690226</c:v>
                </c:pt>
                <c:pt idx="22">
                  <c:v>2151.55895690226</c:v>
                </c:pt>
                <c:pt idx="23">
                  <c:v>2151.55895690226</c:v>
                </c:pt>
                <c:pt idx="24">
                  <c:v>2151.55895690226</c:v>
                </c:pt>
                <c:pt idx="25">
                  <c:v>2151.55895690226</c:v>
                </c:pt>
                <c:pt idx="26">
                  <c:v>2151.55895690226</c:v>
                </c:pt>
                <c:pt idx="27">
                  <c:v>2151.55895690226</c:v>
                </c:pt>
                <c:pt idx="28">
                  <c:v>2151.55895690226</c:v>
                </c:pt>
                <c:pt idx="29">
                  <c:v>2151.55895690226</c:v>
                </c:pt>
                <c:pt idx="30">
                  <c:v>2151.55895690226</c:v>
                </c:pt>
                <c:pt idx="31">
                  <c:v>2151.55895690226</c:v>
                </c:pt>
                <c:pt idx="32">
                  <c:v>2151.55895690226</c:v>
                </c:pt>
                <c:pt idx="33">
                  <c:v>2151.55895690226</c:v>
                </c:pt>
                <c:pt idx="34">
                  <c:v>2151.55895690226</c:v>
                </c:pt>
                <c:pt idx="35">
                  <c:v>2151.55895690226</c:v>
                </c:pt>
                <c:pt idx="36">
                  <c:v>2151.55895690226</c:v>
                </c:pt>
                <c:pt idx="37">
                  <c:v>2151.55895690226</c:v>
                </c:pt>
                <c:pt idx="38">
                  <c:v>2151.55895690226</c:v>
                </c:pt>
                <c:pt idx="39">
                  <c:v>2151.55895690226</c:v>
                </c:pt>
                <c:pt idx="40">
                  <c:v>2151.55895690226</c:v>
                </c:pt>
                <c:pt idx="41">
                  <c:v>2151.55895690226</c:v>
                </c:pt>
                <c:pt idx="42">
                  <c:v>2151.55895690226</c:v>
                </c:pt>
                <c:pt idx="43">
                  <c:v>2151.55895690226</c:v>
                </c:pt>
                <c:pt idx="44">
                  <c:v>2151.55895690226</c:v>
                </c:pt>
                <c:pt idx="45">
                  <c:v>2151.55895690226</c:v>
                </c:pt>
                <c:pt idx="46">
                  <c:v>2151.55895690226</c:v>
                </c:pt>
                <c:pt idx="47">
                  <c:v>2390.621063224733</c:v>
                </c:pt>
                <c:pt idx="48">
                  <c:v>2390.621063224733</c:v>
                </c:pt>
                <c:pt idx="49">
                  <c:v>2390.621063224733</c:v>
                </c:pt>
                <c:pt idx="50">
                  <c:v>2390.621063224733</c:v>
                </c:pt>
                <c:pt idx="51">
                  <c:v>2390.621063224733</c:v>
                </c:pt>
                <c:pt idx="52">
                  <c:v>2390.621063224733</c:v>
                </c:pt>
                <c:pt idx="53">
                  <c:v>2390.621063224733</c:v>
                </c:pt>
                <c:pt idx="54">
                  <c:v>2390.621063224733</c:v>
                </c:pt>
                <c:pt idx="55">
                  <c:v>2390.621063224733</c:v>
                </c:pt>
                <c:pt idx="56">
                  <c:v>2390.621063224733</c:v>
                </c:pt>
                <c:pt idx="57">
                  <c:v>2390.621063224733</c:v>
                </c:pt>
                <c:pt idx="58">
                  <c:v>2390.621063224733</c:v>
                </c:pt>
                <c:pt idx="59">
                  <c:v>2390.621063224733</c:v>
                </c:pt>
                <c:pt idx="60">
                  <c:v>2390.621063224733</c:v>
                </c:pt>
                <c:pt idx="61">
                  <c:v>2390.621063224733</c:v>
                </c:pt>
                <c:pt idx="62">
                  <c:v>2390.621063224733</c:v>
                </c:pt>
                <c:pt idx="63">
                  <c:v>2390.621063224733</c:v>
                </c:pt>
                <c:pt idx="64">
                  <c:v>2390.621063224733</c:v>
                </c:pt>
                <c:pt idx="65">
                  <c:v>2390.621063224733</c:v>
                </c:pt>
                <c:pt idx="66">
                  <c:v>2390.621063224733</c:v>
                </c:pt>
                <c:pt idx="67">
                  <c:v>2390.621063224733</c:v>
                </c:pt>
                <c:pt idx="68">
                  <c:v>2390.621063224733</c:v>
                </c:pt>
                <c:pt idx="69">
                  <c:v>2390.621063224733</c:v>
                </c:pt>
                <c:pt idx="70">
                  <c:v>2390.621063224733</c:v>
                </c:pt>
                <c:pt idx="71">
                  <c:v>2390.621063224733</c:v>
                </c:pt>
                <c:pt idx="72">
                  <c:v>2390.621063224733</c:v>
                </c:pt>
                <c:pt idx="73">
                  <c:v>2390.621063224733</c:v>
                </c:pt>
                <c:pt idx="74">
                  <c:v>2390.621063224733</c:v>
                </c:pt>
                <c:pt idx="75">
                  <c:v>2390.621063224733</c:v>
                </c:pt>
                <c:pt idx="76">
                  <c:v>2390.621063224733</c:v>
                </c:pt>
                <c:pt idx="77">
                  <c:v>2390.621063224733</c:v>
                </c:pt>
                <c:pt idx="78">
                  <c:v>2390.621063224733</c:v>
                </c:pt>
                <c:pt idx="79">
                  <c:v>2390.621063224733</c:v>
                </c:pt>
                <c:pt idx="80">
                  <c:v>2390.621063224733</c:v>
                </c:pt>
                <c:pt idx="81">
                  <c:v>2390.621063224733</c:v>
                </c:pt>
                <c:pt idx="82">
                  <c:v>2390.621063224733</c:v>
                </c:pt>
                <c:pt idx="83">
                  <c:v>2390.621063224733</c:v>
                </c:pt>
                <c:pt idx="84">
                  <c:v>2390.621063224733</c:v>
                </c:pt>
                <c:pt idx="85">
                  <c:v>2151.55895690226</c:v>
                </c:pt>
                <c:pt idx="86">
                  <c:v>2151.55895690226</c:v>
                </c:pt>
                <c:pt idx="87">
                  <c:v>2151.55895690226</c:v>
                </c:pt>
                <c:pt idx="88">
                  <c:v>2151.55895690226</c:v>
                </c:pt>
                <c:pt idx="89">
                  <c:v>2151.55895690226</c:v>
                </c:pt>
                <c:pt idx="90">
                  <c:v>2151.55895690226</c:v>
                </c:pt>
                <c:pt idx="91">
                  <c:v>2151.55895690226</c:v>
                </c:pt>
                <c:pt idx="92">
                  <c:v>2151.55895690226</c:v>
                </c:pt>
                <c:pt idx="93">
                  <c:v>2151.55895690226</c:v>
                </c:pt>
                <c:pt idx="94">
                  <c:v>2151.55895690226</c:v>
                </c:pt>
                <c:pt idx="95">
                  <c:v>2151.55895690226</c:v>
                </c:pt>
                <c:pt idx="96">
                  <c:v>2151.55895690226</c:v>
                </c:pt>
                <c:pt idx="97">
                  <c:v>2151.55895690226</c:v>
                </c:pt>
                <c:pt idx="98">
                  <c:v>2151.55895690226</c:v>
                </c:pt>
                <c:pt idx="99">
                  <c:v>2151.55895690226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27525.0</c:v>
                </c:pt>
                <c:pt idx="12">
                  <c:v>27525.0</c:v>
                </c:pt>
                <c:pt idx="13">
                  <c:v>27525.0</c:v>
                </c:pt>
                <c:pt idx="14">
                  <c:v>27525.0</c:v>
                </c:pt>
                <c:pt idx="15">
                  <c:v>27525.0</c:v>
                </c:pt>
                <c:pt idx="16">
                  <c:v>27525.0</c:v>
                </c:pt>
                <c:pt idx="17">
                  <c:v>27525.0</c:v>
                </c:pt>
                <c:pt idx="18">
                  <c:v>27525.0</c:v>
                </c:pt>
                <c:pt idx="19">
                  <c:v>27525.0</c:v>
                </c:pt>
                <c:pt idx="20">
                  <c:v>27420.0</c:v>
                </c:pt>
                <c:pt idx="21">
                  <c:v>27420.0</c:v>
                </c:pt>
                <c:pt idx="22">
                  <c:v>27420.0</c:v>
                </c:pt>
                <c:pt idx="23">
                  <c:v>27420.0</c:v>
                </c:pt>
                <c:pt idx="24">
                  <c:v>27420.0</c:v>
                </c:pt>
                <c:pt idx="25">
                  <c:v>27420.0</c:v>
                </c:pt>
                <c:pt idx="26">
                  <c:v>27420.0</c:v>
                </c:pt>
                <c:pt idx="27">
                  <c:v>27420.0</c:v>
                </c:pt>
                <c:pt idx="28">
                  <c:v>27420.0</c:v>
                </c:pt>
                <c:pt idx="29">
                  <c:v>27420.0</c:v>
                </c:pt>
                <c:pt idx="30">
                  <c:v>27420.0</c:v>
                </c:pt>
                <c:pt idx="31">
                  <c:v>27420.0</c:v>
                </c:pt>
                <c:pt idx="32">
                  <c:v>27420.0</c:v>
                </c:pt>
                <c:pt idx="33">
                  <c:v>27420.0</c:v>
                </c:pt>
                <c:pt idx="34">
                  <c:v>27420.0</c:v>
                </c:pt>
                <c:pt idx="35">
                  <c:v>27420.0</c:v>
                </c:pt>
                <c:pt idx="36">
                  <c:v>27420.0</c:v>
                </c:pt>
                <c:pt idx="37">
                  <c:v>27420.0</c:v>
                </c:pt>
                <c:pt idx="38">
                  <c:v>27420.0</c:v>
                </c:pt>
                <c:pt idx="39">
                  <c:v>27420.0</c:v>
                </c:pt>
                <c:pt idx="40">
                  <c:v>27420.0</c:v>
                </c:pt>
                <c:pt idx="41">
                  <c:v>27420.0</c:v>
                </c:pt>
                <c:pt idx="42">
                  <c:v>27420.0</c:v>
                </c:pt>
                <c:pt idx="43">
                  <c:v>27420.0</c:v>
                </c:pt>
                <c:pt idx="44">
                  <c:v>27420.0</c:v>
                </c:pt>
                <c:pt idx="45">
                  <c:v>27420.0</c:v>
                </c:pt>
                <c:pt idx="46">
                  <c:v>27420.0</c:v>
                </c:pt>
                <c:pt idx="47">
                  <c:v>30466.66666666667</c:v>
                </c:pt>
                <c:pt idx="48">
                  <c:v>30466.66666666667</c:v>
                </c:pt>
                <c:pt idx="49">
                  <c:v>30466.66666666667</c:v>
                </c:pt>
                <c:pt idx="50">
                  <c:v>30466.66666666667</c:v>
                </c:pt>
                <c:pt idx="51">
                  <c:v>30466.66666666667</c:v>
                </c:pt>
                <c:pt idx="52">
                  <c:v>30466.66666666667</c:v>
                </c:pt>
                <c:pt idx="53">
                  <c:v>30466.66666666667</c:v>
                </c:pt>
                <c:pt idx="54">
                  <c:v>30466.66666666667</c:v>
                </c:pt>
                <c:pt idx="55">
                  <c:v>30466.66666666667</c:v>
                </c:pt>
                <c:pt idx="56">
                  <c:v>30466.66666666667</c:v>
                </c:pt>
                <c:pt idx="57">
                  <c:v>30466.66666666667</c:v>
                </c:pt>
                <c:pt idx="58">
                  <c:v>30466.66666666667</c:v>
                </c:pt>
                <c:pt idx="59">
                  <c:v>30466.66666666667</c:v>
                </c:pt>
                <c:pt idx="60">
                  <c:v>30466.66666666667</c:v>
                </c:pt>
                <c:pt idx="61">
                  <c:v>30466.66666666667</c:v>
                </c:pt>
                <c:pt idx="62">
                  <c:v>30466.66666666667</c:v>
                </c:pt>
                <c:pt idx="63">
                  <c:v>30466.66666666667</c:v>
                </c:pt>
                <c:pt idx="64">
                  <c:v>30466.66666666667</c:v>
                </c:pt>
                <c:pt idx="65">
                  <c:v>30466.66666666667</c:v>
                </c:pt>
                <c:pt idx="66">
                  <c:v>30466.66666666667</c:v>
                </c:pt>
                <c:pt idx="67">
                  <c:v>30466.66666666667</c:v>
                </c:pt>
                <c:pt idx="68">
                  <c:v>30466.66666666667</c:v>
                </c:pt>
                <c:pt idx="69">
                  <c:v>30466.66666666667</c:v>
                </c:pt>
                <c:pt idx="70">
                  <c:v>30466.66666666667</c:v>
                </c:pt>
                <c:pt idx="71">
                  <c:v>30466.66666666667</c:v>
                </c:pt>
                <c:pt idx="72">
                  <c:v>30466.66666666667</c:v>
                </c:pt>
                <c:pt idx="73">
                  <c:v>30466.66666666667</c:v>
                </c:pt>
                <c:pt idx="74">
                  <c:v>30466.66666666667</c:v>
                </c:pt>
                <c:pt idx="75">
                  <c:v>30466.66666666667</c:v>
                </c:pt>
                <c:pt idx="76">
                  <c:v>30466.66666666667</c:v>
                </c:pt>
                <c:pt idx="77">
                  <c:v>30466.66666666667</c:v>
                </c:pt>
                <c:pt idx="78">
                  <c:v>30466.66666666667</c:v>
                </c:pt>
                <c:pt idx="79">
                  <c:v>30466.66666666667</c:v>
                </c:pt>
                <c:pt idx="80">
                  <c:v>30466.66666666667</c:v>
                </c:pt>
                <c:pt idx="81">
                  <c:v>30466.66666666667</c:v>
                </c:pt>
                <c:pt idx="82">
                  <c:v>30466.66666666667</c:v>
                </c:pt>
                <c:pt idx="83">
                  <c:v>30466.66666666667</c:v>
                </c:pt>
                <c:pt idx="84">
                  <c:v>30466.66666666667</c:v>
                </c:pt>
                <c:pt idx="85">
                  <c:v>8412.0</c:v>
                </c:pt>
                <c:pt idx="86">
                  <c:v>8412.0</c:v>
                </c:pt>
                <c:pt idx="87">
                  <c:v>8412.0</c:v>
                </c:pt>
                <c:pt idx="88">
                  <c:v>8412.0</c:v>
                </c:pt>
                <c:pt idx="89">
                  <c:v>8412.0</c:v>
                </c:pt>
                <c:pt idx="90">
                  <c:v>8412.0</c:v>
                </c:pt>
                <c:pt idx="91">
                  <c:v>8412.0</c:v>
                </c:pt>
                <c:pt idx="92">
                  <c:v>8412.0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1300.0</c:v>
                </c:pt>
                <c:pt idx="21">
                  <c:v>1300.0</c:v>
                </c:pt>
                <c:pt idx="22">
                  <c:v>1300.0</c:v>
                </c:pt>
                <c:pt idx="23">
                  <c:v>1300.0</c:v>
                </c:pt>
                <c:pt idx="24">
                  <c:v>1300.0</c:v>
                </c:pt>
                <c:pt idx="25">
                  <c:v>1300.0</c:v>
                </c:pt>
                <c:pt idx="26">
                  <c:v>1300.0</c:v>
                </c:pt>
                <c:pt idx="27">
                  <c:v>1300.0</c:v>
                </c:pt>
                <c:pt idx="28">
                  <c:v>1300.0</c:v>
                </c:pt>
                <c:pt idx="29">
                  <c:v>1300.0</c:v>
                </c:pt>
                <c:pt idx="30">
                  <c:v>1300.0</c:v>
                </c:pt>
                <c:pt idx="31">
                  <c:v>1300.0</c:v>
                </c:pt>
                <c:pt idx="32">
                  <c:v>1300.0</c:v>
                </c:pt>
                <c:pt idx="33">
                  <c:v>1300.0</c:v>
                </c:pt>
                <c:pt idx="34">
                  <c:v>1300.0</c:v>
                </c:pt>
                <c:pt idx="35">
                  <c:v>1300.0</c:v>
                </c:pt>
                <c:pt idx="36">
                  <c:v>1300.0</c:v>
                </c:pt>
                <c:pt idx="37">
                  <c:v>1300.0</c:v>
                </c:pt>
                <c:pt idx="38">
                  <c:v>1300.0</c:v>
                </c:pt>
                <c:pt idx="39">
                  <c:v>1300.0</c:v>
                </c:pt>
                <c:pt idx="40">
                  <c:v>1300.0</c:v>
                </c:pt>
                <c:pt idx="41">
                  <c:v>1300.0</c:v>
                </c:pt>
                <c:pt idx="42">
                  <c:v>1300.0</c:v>
                </c:pt>
                <c:pt idx="43">
                  <c:v>1300.0</c:v>
                </c:pt>
                <c:pt idx="44">
                  <c:v>1300.0</c:v>
                </c:pt>
                <c:pt idx="45">
                  <c:v>1300.0</c:v>
                </c:pt>
                <c:pt idx="46">
                  <c:v>1300.0</c:v>
                </c:pt>
                <c:pt idx="47">
                  <c:v>2222.222222222222</c:v>
                </c:pt>
                <c:pt idx="48">
                  <c:v>2222.222222222222</c:v>
                </c:pt>
                <c:pt idx="49">
                  <c:v>2222.222222222222</c:v>
                </c:pt>
                <c:pt idx="50">
                  <c:v>2222.222222222222</c:v>
                </c:pt>
                <c:pt idx="51">
                  <c:v>2222.222222222222</c:v>
                </c:pt>
                <c:pt idx="52">
                  <c:v>2222.222222222222</c:v>
                </c:pt>
                <c:pt idx="53">
                  <c:v>2222.222222222222</c:v>
                </c:pt>
                <c:pt idx="54">
                  <c:v>2222.222222222222</c:v>
                </c:pt>
                <c:pt idx="55">
                  <c:v>2222.222222222222</c:v>
                </c:pt>
                <c:pt idx="56">
                  <c:v>2222.222222222222</c:v>
                </c:pt>
                <c:pt idx="57">
                  <c:v>2222.222222222222</c:v>
                </c:pt>
                <c:pt idx="58">
                  <c:v>2222.222222222222</c:v>
                </c:pt>
                <c:pt idx="59">
                  <c:v>2222.222222222222</c:v>
                </c:pt>
                <c:pt idx="60">
                  <c:v>2222.222222222222</c:v>
                </c:pt>
                <c:pt idx="61">
                  <c:v>2222.222222222222</c:v>
                </c:pt>
                <c:pt idx="62">
                  <c:v>2222.222222222222</c:v>
                </c:pt>
                <c:pt idx="63">
                  <c:v>2222.222222222222</c:v>
                </c:pt>
                <c:pt idx="64">
                  <c:v>2222.222222222222</c:v>
                </c:pt>
                <c:pt idx="65">
                  <c:v>2222.222222222222</c:v>
                </c:pt>
                <c:pt idx="66">
                  <c:v>2222.222222222222</c:v>
                </c:pt>
                <c:pt idx="67">
                  <c:v>2222.222222222222</c:v>
                </c:pt>
                <c:pt idx="68">
                  <c:v>2222.222222222222</c:v>
                </c:pt>
                <c:pt idx="69">
                  <c:v>2222.222222222222</c:v>
                </c:pt>
                <c:pt idx="70">
                  <c:v>2222.222222222222</c:v>
                </c:pt>
                <c:pt idx="71">
                  <c:v>2222.222222222222</c:v>
                </c:pt>
                <c:pt idx="72">
                  <c:v>2222.222222222222</c:v>
                </c:pt>
                <c:pt idx="73">
                  <c:v>2222.222222222222</c:v>
                </c:pt>
                <c:pt idx="74">
                  <c:v>2222.222222222222</c:v>
                </c:pt>
                <c:pt idx="75">
                  <c:v>2222.222222222222</c:v>
                </c:pt>
                <c:pt idx="76">
                  <c:v>2222.222222222222</c:v>
                </c:pt>
                <c:pt idx="77">
                  <c:v>2222.222222222222</c:v>
                </c:pt>
                <c:pt idx="78">
                  <c:v>2222.222222222222</c:v>
                </c:pt>
                <c:pt idx="79">
                  <c:v>2222.222222222222</c:v>
                </c:pt>
                <c:pt idx="80">
                  <c:v>2222.222222222222</c:v>
                </c:pt>
                <c:pt idx="81">
                  <c:v>2222.222222222222</c:v>
                </c:pt>
                <c:pt idx="82">
                  <c:v>2222.222222222222</c:v>
                </c:pt>
                <c:pt idx="83">
                  <c:v>2222.222222222222</c:v>
                </c:pt>
                <c:pt idx="84">
                  <c:v>2222.222222222222</c:v>
                </c:pt>
                <c:pt idx="85">
                  <c:v>4800.0</c:v>
                </c:pt>
                <c:pt idx="86">
                  <c:v>4800.0</c:v>
                </c:pt>
                <c:pt idx="87">
                  <c:v>4800.0</c:v>
                </c:pt>
                <c:pt idx="88">
                  <c:v>4800.0</c:v>
                </c:pt>
                <c:pt idx="89">
                  <c:v>4800.0</c:v>
                </c:pt>
                <c:pt idx="90">
                  <c:v>4800.0</c:v>
                </c:pt>
                <c:pt idx="91">
                  <c:v>4800.0</c:v>
                </c:pt>
                <c:pt idx="92">
                  <c:v>4800.0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86824"/>
        <c:axId val="18148902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  <c:pt idx="4">
                  <c:v>34102.1704422778</c:v>
                </c:pt>
                <c:pt idx="5">
                  <c:v>34102.1704422778</c:v>
                </c:pt>
                <c:pt idx="6">
                  <c:v>34102.1704422778</c:v>
                </c:pt>
                <c:pt idx="7">
                  <c:v>34102.1704422778</c:v>
                </c:pt>
                <c:pt idx="8">
                  <c:v>34102.1704422778</c:v>
                </c:pt>
                <c:pt idx="9">
                  <c:v>34102.1704422778</c:v>
                </c:pt>
                <c:pt idx="10">
                  <c:v>34102.1704422778</c:v>
                </c:pt>
                <c:pt idx="11">
                  <c:v>34102.1704422778</c:v>
                </c:pt>
                <c:pt idx="12">
                  <c:v>34102.1704422778</c:v>
                </c:pt>
                <c:pt idx="13">
                  <c:v>34102.1704422778</c:v>
                </c:pt>
                <c:pt idx="14">
                  <c:v>34102.1704422778</c:v>
                </c:pt>
                <c:pt idx="15">
                  <c:v>34102.1704422778</c:v>
                </c:pt>
                <c:pt idx="16">
                  <c:v>34102.1704422778</c:v>
                </c:pt>
                <c:pt idx="17">
                  <c:v>34102.1704422778</c:v>
                </c:pt>
                <c:pt idx="18">
                  <c:v>34102.1704422778</c:v>
                </c:pt>
                <c:pt idx="19">
                  <c:v>34102.1704422778</c:v>
                </c:pt>
                <c:pt idx="20">
                  <c:v>34102.1704422778</c:v>
                </c:pt>
                <c:pt idx="21">
                  <c:v>34102.1704422778</c:v>
                </c:pt>
                <c:pt idx="22">
                  <c:v>34102.1704422778</c:v>
                </c:pt>
                <c:pt idx="23">
                  <c:v>34102.1704422778</c:v>
                </c:pt>
                <c:pt idx="24">
                  <c:v>34102.1704422778</c:v>
                </c:pt>
                <c:pt idx="25">
                  <c:v>34102.1704422778</c:v>
                </c:pt>
                <c:pt idx="26">
                  <c:v>34102.1704422778</c:v>
                </c:pt>
                <c:pt idx="27">
                  <c:v>34102.1704422778</c:v>
                </c:pt>
                <c:pt idx="28">
                  <c:v>34102.1704422778</c:v>
                </c:pt>
                <c:pt idx="29">
                  <c:v>34102.1704422778</c:v>
                </c:pt>
                <c:pt idx="30">
                  <c:v>34102.1704422778</c:v>
                </c:pt>
                <c:pt idx="31">
                  <c:v>34102.1704422778</c:v>
                </c:pt>
                <c:pt idx="32">
                  <c:v>34102.1704422778</c:v>
                </c:pt>
                <c:pt idx="33">
                  <c:v>34102.1704422778</c:v>
                </c:pt>
                <c:pt idx="34">
                  <c:v>34102.1704422778</c:v>
                </c:pt>
                <c:pt idx="35">
                  <c:v>34102.1704422778</c:v>
                </c:pt>
                <c:pt idx="36">
                  <c:v>34102.1704422778</c:v>
                </c:pt>
                <c:pt idx="37">
                  <c:v>34102.1704422778</c:v>
                </c:pt>
                <c:pt idx="38">
                  <c:v>34102.1704422778</c:v>
                </c:pt>
                <c:pt idx="39">
                  <c:v>34102.1704422778</c:v>
                </c:pt>
                <c:pt idx="40">
                  <c:v>34102.1704422778</c:v>
                </c:pt>
                <c:pt idx="41">
                  <c:v>34102.1704422778</c:v>
                </c:pt>
                <c:pt idx="42">
                  <c:v>34102.1704422778</c:v>
                </c:pt>
                <c:pt idx="43">
                  <c:v>34102.1704422778</c:v>
                </c:pt>
                <c:pt idx="44">
                  <c:v>34102.1704422778</c:v>
                </c:pt>
                <c:pt idx="45">
                  <c:v>34102.1704422778</c:v>
                </c:pt>
                <c:pt idx="46">
                  <c:v>34102.1704422778</c:v>
                </c:pt>
                <c:pt idx="47">
                  <c:v>34102.1704422778</c:v>
                </c:pt>
                <c:pt idx="48">
                  <c:v>34102.1704422778</c:v>
                </c:pt>
                <c:pt idx="49">
                  <c:v>34102.1704422778</c:v>
                </c:pt>
                <c:pt idx="50">
                  <c:v>34102.1704422778</c:v>
                </c:pt>
                <c:pt idx="51">
                  <c:v>34102.1704422778</c:v>
                </c:pt>
                <c:pt idx="52">
                  <c:v>34102.1704422778</c:v>
                </c:pt>
                <c:pt idx="53">
                  <c:v>34102.1704422778</c:v>
                </c:pt>
                <c:pt idx="54">
                  <c:v>34102.1704422778</c:v>
                </c:pt>
                <c:pt idx="55">
                  <c:v>34102.1704422778</c:v>
                </c:pt>
                <c:pt idx="56">
                  <c:v>34102.1704422778</c:v>
                </c:pt>
                <c:pt idx="57">
                  <c:v>34102.1704422778</c:v>
                </c:pt>
                <c:pt idx="58">
                  <c:v>34102.1704422778</c:v>
                </c:pt>
                <c:pt idx="59">
                  <c:v>34102.1704422778</c:v>
                </c:pt>
                <c:pt idx="60">
                  <c:v>34102.1704422778</c:v>
                </c:pt>
                <c:pt idx="61">
                  <c:v>34102.1704422778</c:v>
                </c:pt>
                <c:pt idx="62">
                  <c:v>34102.1704422778</c:v>
                </c:pt>
                <c:pt idx="63">
                  <c:v>34102.1704422778</c:v>
                </c:pt>
                <c:pt idx="64">
                  <c:v>34102.1704422778</c:v>
                </c:pt>
                <c:pt idx="65">
                  <c:v>34102.1704422778</c:v>
                </c:pt>
                <c:pt idx="66">
                  <c:v>34102.1704422778</c:v>
                </c:pt>
                <c:pt idx="67">
                  <c:v>34102.1704422778</c:v>
                </c:pt>
                <c:pt idx="68">
                  <c:v>34102.1704422778</c:v>
                </c:pt>
                <c:pt idx="69">
                  <c:v>34102.1704422778</c:v>
                </c:pt>
                <c:pt idx="70">
                  <c:v>34102.1704422778</c:v>
                </c:pt>
                <c:pt idx="71">
                  <c:v>34102.1704422778</c:v>
                </c:pt>
                <c:pt idx="72">
                  <c:v>34102.1704422778</c:v>
                </c:pt>
                <c:pt idx="73">
                  <c:v>34102.1704422778</c:v>
                </c:pt>
                <c:pt idx="74">
                  <c:v>34102.1704422778</c:v>
                </c:pt>
                <c:pt idx="75">
                  <c:v>34102.1704422778</c:v>
                </c:pt>
                <c:pt idx="76">
                  <c:v>34102.1704422778</c:v>
                </c:pt>
                <c:pt idx="77">
                  <c:v>34102.1704422778</c:v>
                </c:pt>
                <c:pt idx="78">
                  <c:v>34102.1704422778</c:v>
                </c:pt>
                <c:pt idx="79">
                  <c:v>34102.1704422778</c:v>
                </c:pt>
                <c:pt idx="80">
                  <c:v>34102.1704422778</c:v>
                </c:pt>
                <c:pt idx="81">
                  <c:v>34102.1704422778</c:v>
                </c:pt>
                <c:pt idx="82">
                  <c:v>34102.1704422778</c:v>
                </c:pt>
                <c:pt idx="83">
                  <c:v>34102.1704422778</c:v>
                </c:pt>
                <c:pt idx="84">
                  <c:v>34102.1704422778</c:v>
                </c:pt>
                <c:pt idx="85">
                  <c:v>34102.1704422778</c:v>
                </c:pt>
                <c:pt idx="86">
                  <c:v>34102.1704422778</c:v>
                </c:pt>
                <c:pt idx="87">
                  <c:v>34102.1704422778</c:v>
                </c:pt>
                <c:pt idx="88">
                  <c:v>34102.1704422778</c:v>
                </c:pt>
                <c:pt idx="89">
                  <c:v>34102.1704422778</c:v>
                </c:pt>
                <c:pt idx="90">
                  <c:v>34102.1704422778</c:v>
                </c:pt>
                <c:pt idx="91">
                  <c:v>34102.1704422778</c:v>
                </c:pt>
                <c:pt idx="92">
                  <c:v>34102.1704422778</c:v>
                </c:pt>
                <c:pt idx="93">
                  <c:v>34102.1704422778</c:v>
                </c:pt>
                <c:pt idx="94">
                  <c:v>34102.1704422778</c:v>
                </c:pt>
                <c:pt idx="95">
                  <c:v>34102.1704422778</c:v>
                </c:pt>
                <c:pt idx="96">
                  <c:v>34102.1704422778</c:v>
                </c:pt>
                <c:pt idx="97">
                  <c:v>34102.1704422778</c:v>
                </c:pt>
                <c:pt idx="98">
                  <c:v>34102.1704422778</c:v>
                </c:pt>
                <c:pt idx="99">
                  <c:v>34102.1704422778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86824"/>
        <c:axId val="18148902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35319.85470482432</c:v>
                </c:pt>
                <c:pt idx="1">
                  <c:v>35789.94224231426</c:v>
                </c:pt>
                <c:pt idx="2">
                  <c:v>36260.02977980419</c:v>
                </c:pt>
                <c:pt idx="3">
                  <c:v>36730.11731729411</c:v>
                </c:pt>
                <c:pt idx="4">
                  <c:v>37200.20485478405</c:v>
                </c:pt>
                <c:pt idx="5">
                  <c:v>37670.29239227399</c:v>
                </c:pt>
                <c:pt idx="6">
                  <c:v>38140.37992976392</c:v>
                </c:pt>
                <c:pt idx="7">
                  <c:v>38610.46746725385</c:v>
                </c:pt>
                <c:pt idx="8">
                  <c:v>39080.55500474379</c:v>
                </c:pt>
                <c:pt idx="9">
                  <c:v>39550.64254223372</c:v>
                </c:pt>
                <c:pt idx="10">
                  <c:v>40020.73007972365</c:v>
                </c:pt>
                <c:pt idx="11">
                  <c:v>40490.81761721358</c:v>
                </c:pt>
                <c:pt idx="12">
                  <c:v>40960.90515470352</c:v>
                </c:pt>
                <c:pt idx="13">
                  <c:v>41430.99269219345</c:v>
                </c:pt>
                <c:pt idx="14">
                  <c:v>41901.08022968339</c:v>
                </c:pt>
                <c:pt idx="15">
                  <c:v>42371.16776717332</c:v>
                </c:pt>
                <c:pt idx="16">
                  <c:v>42841.25530466325</c:v>
                </c:pt>
                <c:pt idx="17">
                  <c:v>43311.34284215317</c:v>
                </c:pt>
                <c:pt idx="18">
                  <c:v>43781.43037964311</c:v>
                </c:pt>
                <c:pt idx="19">
                  <c:v>44251.51791713305</c:v>
                </c:pt>
                <c:pt idx="20">
                  <c:v>44721.60545462298</c:v>
                </c:pt>
                <c:pt idx="21">
                  <c:v>45928.41918747097</c:v>
                </c:pt>
                <c:pt idx="22">
                  <c:v>47871.95911567705</c:v>
                </c:pt>
                <c:pt idx="23">
                  <c:v>49815.49904388312</c:v>
                </c:pt>
                <c:pt idx="24">
                  <c:v>51759.03897208917</c:v>
                </c:pt>
                <c:pt idx="25">
                  <c:v>53702.57890029524</c:v>
                </c:pt>
                <c:pt idx="26">
                  <c:v>55646.11882850131</c:v>
                </c:pt>
                <c:pt idx="27">
                  <c:v>57589.65875670738</c:v>
                </c:pt>
                <c:pt idx="28">
                  <c:v>59533.19868491344</c:v>
                </c:pt>
                <c:pt idx="29">
                  <c:v>61476.73861311951</c:v>
                </c:pt>
                <c:pt idx="30">
                  <c:v>63420.27854132557</c:v>
                </c:pt>
                <c:pt idx="31">
                  <c:v>65363.81846953164</c:v>
                </c:pt>
                <c:pt idx="32">
                  <c:v>67307.3583977377</c:v>
                </c:pt>
                <c:pt idx="33">
                  <c:v>69250.89832594378</c:v>
                </c:pt>
                <c:pt idx="34">
                  <c:v>71194.43825414985</c:v>
                </c:pt>
                <c:pt idx="35">
                  <c:v>73137.9781823559</c:v>
                </c:pt>
                <c:pt idx="36">
                  <c:v>75081.51811056197</c:v>
                </c:pt>
                <c:pt idx="37">
                  <c:v>77025.05803876803</c:v>
                </c:pt>
                <c:pt idx="38">
                  <c:v>78968.5979669741</c:v>
                </c:pt>
                <c:pt idx="39">
                  <c:v>80912.13789518017</c:v>
                </c:pt>
                <c:pt idx="40">
                  <c:v>82855.67782338624</c:v>
                </c:pt>
                <c:pt idx="41">
                  <c:v>84799.21775159231</c:v>
                </c:pt>
                <c:pt idx="42">
                  <c:v>86742.75767979837</c:v>
                </c:pt>
                <c:pt idx="43">
                  <c:v>88686.29760800445</c:v>
                </c:pt>
                <c:pt idx="44">
                  <c:v>90629.83753621051</c:v>
                </c:pt>
                <c:pt idx="45">
                  <c:v>92573.37746441658</c:v>
                </c:pt>
                <c:pt idx="46">
                  <c:v>94516.91739262265</c:v>
                </c:pt>
                <c:pt idx="47">
                  <c:v>96460.45732082871</c:v>
                </c:pt>
                <c:pt idx="48">
                  <c:v>98403.99724903479</c:v>
                </c:pt>
                <c:pt idx="49">
                  <c:v>100347.5371772409</c:v>
                </c:pt>
                <c:pt idx="50">
                  <c:v>102291.077105447</c:v>
                </c:pt>
                <c:pt idx="51">
                  <c:v>104234.617033653</c:v>
                </c:pt>
                <c:pt idx="52">
                  <c:v>106178.156961859</c:v>
                </c:pt>
                <c:pt idx="53">
                  <c:v>108121.6968900651</c:v>
                </c:pt>
                <c:pt idx="54">
                  <c:v>109394.6212901015</c:v>
                </c:pt>
                <c:pt idx="55">
                  <c:v>110667.5456901378</c:v>
                </c:pt>
                <c:pt idx="56">
                  <c:v>111940.4700901741</c:v>
                </c:pt>
                <c:pt idx="57">
                  <c:v>113213.3944902105</c:v>
                </c:pt>
                <c:pt idx="58">
                  <c:v>114486.3188902468</c:v>
                </c:pt>
                <c:pt idx="59">
                  <c:v>115759.2432902831</c:v>
                </c:pt>
                <c:pt idx="60">
                  <c:v>117032.1676903195</c:v>
                </c:pt>
                <c:pt idx="61">
                  <c:v>118305.0920903558</c:v>
                </c:pt>
                <c:pt idx="62">
                  <c:v>119578.0164903921</c:v>
                </c:pt>
                <c:pt idx="63">
                  <c:v>120850.9408904285</c:v>
                </c:pt>
                <c:pt idx="64">
                  <c:v>122123.8652904648</c:v>
                </c:pt>
                <c:pt idx="65">
                  <c:v>123396.7896905012</c:v>
                </c:pt>
                <c:pt idx="66">
                  <c:v>124669.7140905375</c:v>
                </c:pt>
                <c:pt idx="67">
                  <c:v>125942.6384905738</c:v>
                </c:pt>
                <c:pt idx="68">
                  <c:v>127215.5628906102</c:v>
                </c:pt>
                <c:pt idx="69">
                  <c:v>128488.4872906465</c:v>
                </c:pt>
                <c:pt idx="70">
                  <c:v>129761.4116906828</c:v>
                </c:pt>
                <c:pt idx="71">
                  <c:v>131034.3360907192</c:v>
                </c:pt>
                <c:pt idx="72">
                  <c:v>132307.2604907555</c:v>
                </c:pt>
                <c:pt idx="73">
                  <c:v>133580.1848907919</c:v>
                </c:pt>
                <c:pt idx="74">
                  <c:v>134853.1092908282</c:v>
                </c:pt>
                <c:pt idx="75">
                  <c:v>136126.0336908645</c:v>
                </c:pt>
                <c:pt idx="76">
                  <c:v>137398.9580909009</c:v>
                </c:pt>
                <c:pt idx="77">
                  <c:v>138671.8824909372</c:v>
                </c:pt>
                <c:pt idx="78">
                  <c:v>139944.8068909735</c:v>
                </c:pt>
                <c:pt idx="79">
                  <c:v>141217.7312910099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86824"/>
        <c:axId val="1814890248"/>
      </c:scatterChart>
      <c:catAx>
        <c:axId val="181488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90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890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86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2497.695609186012</c:v>
                </c:pt>
                <c:pt idx="12">
                  <c:v>2492.710795824782</c:v>
                </c:pt>
                <c:pt idx="13">
                  <c:v>2487.725982463552</c:v>
                </c:pt>
                <c:pt idx="14">
                  <c:v>2482.741169102323</c:v>
                </c:pt>
                <c:pt idx="15">
                  <c:v>2477.756355741093</c:v>
                </c:pt>
                <c:pt idx="16">
                  <c:v>2472.771542379863</c:v>
                </c:pt>
                <c:pt idx="17">
                  <c:v>2467.786729018633</c:v>
                </c:pt>
                <c:pt idx="18">
                  <c:v>2462.801915657403</c:v>
                </c:pt>
                <c:pt idx="19">
                  <c:v>2457.817102296172</c:v>
                </c:pt>
                <c:pt idx="20">
                  <c:v>2452.832288934943</c:v>
                </c:pt>
                <c:pt idx="21">
                  <c:v>2447.847475573713</c:v>
                </c:pt>
                <c:pt idx="22">
                  <c:v>2442.862662212483</c:v>
                </c:pt>
                <c:pt idx="23">
                  <c:v>2437.877848851253</c:v>
                </c:pt>
                <c:pt idx="24">
                  <c:v>2432.893035490023</c:v>
                </c:pt>
                <c:pt idx="25">
                  <c:v>2427.908222128794</c:v>
                </c:pt>
                <c:pt idx="26">
                  <c:v>2422.923408767564</c:v>
                </c:pt>
                <c:pt idx="27">
                  <c:v>2417.938595406334</c:v>
                </c:pt>
                <c:pt idx="28">
                  <c:v>2412.953782045104</c:v>
                </c:pt>
                <c:pt idx="29">
                  <c:v>2407.968968683874</c:v>
                </c:pt>
                <c:pt idx="30">
                  <c:v>2402.984155322644</c:v>
                </c:pt>
                <c:pt idx="31">
                  <c:v>2397.999341961414</c:v>
                </c:pt>
                <c:pt idx="32">
                  <c:v>2393.014528600184</c:v>
                </c:pt>
                <c:pt idx="33">
                  <c:v>2388.029715238954</c:v>
                </c:pt>
                <c:pt idx="34">
                  <c:v>2405.950460088512</c:v>
                </c:pt>
                <c:pt idx="35">
                  <c:v>2446.776763148855</c:v>
                </c:pt>
                <c:pt idx="36">
                  <c:v>2487.6030662092</c:v>
                </c:pt>
                <c:pt idx="37">
                  <c:v>2528.429369269544</c:v>
                </c:pt>
                <c:pt idx="38">
                  <c:v>2569.255672329888</c:v>
                </c:pt>
                <c:pt idx="39">
                  <c:v>2610.081975390231</c:v>
                </c:pt>
                <c:pt idx="40">
                  <c:v>2650.908278450576</c:v>
                </c:pt>
                <c:pt idx="41">
                  <c:v>2691.73458151092</c:v>
                </c:pt>
                <c:pt idx="42">
                  <c:v>2732.560884571264</c:v>
                </c:pt>
                <c:pt idx="43">
                  <c:v>2773.387187631608</c:v>
                </c:pt>
                <c:pt idx="44">
                  <c:v>2814.213490691952</c:v>
                </c:pt>
                <c:pt idx="45">
                  <c:v>2855.039793752296</c:v>
                </c:pt>
                <c:pt idx="46">
                  <c:v>2895.86609681264</c:v>
                </c:pt>
                <c:pt idx="47">
                  <c:v>2936.692399872983</c:v>
                </c:pt>
                <c:pt idx="48">
                  <c:v>2977.518702933327</c:v>
                </c:pt>
                <c:pt idx="49">
                  <c:v>3018.345005993672</c:v>
                </c:pt>
                <c:pt idx="50">
                  <c:v>3059.171309054016</c:v>
                </c:pt>
                <c:pt idx="51">
                  <c:v>3099.99761211436</c:v>
                </c:pt>
                <c:pt idx="52">
                  <c:v>3140.823915174704</c:v>
                </c:pt>
                <c:pt idx="53">
                  <c:v>3181.650218235048</c:v>
                </c:pt>
                <c:pt idx="54">
                  <c:v>3222.476521295392</c:v>
                </c:pt>
                <c:pt idx="55">
                  <c:v>3263.302824355736</c:v>
                </c:pt>
                <c:pt idx="56">
                  <c:v>3304.129127416079</c:v>
                </c:pt>
                <c:pt idx="57">
                  <c:v>3344.955430476423</c:v>
                </c:pt>
                <c:pt idx="58">
                  <c:v>3385.781733536768</c:v>
                </c:pt>
                <c:pt idx="59">
                  <c:v>3426.608036597112</c:v>
                </c:pt>
                <c:pt idx="60">
                  <c:v>3467.434339657456</c:v>
                </c:pt>
                <c:pt idx="61">
                  <c:v>3508.2606427178</c:v>
                </c:pt>
                <c:pt idx="62">
                  <c:v>3549.086945778144</c:v>
                </c:pt>
                <c:pt idx="63">
                  <c:v>3589.913248838487</c:v>
                </c:pt>
                <c:pt idx="64">
                  <c:v>3630.739551898831</c:v>
                </c:pt>
                <c:pt idx="65">
                  <c:v>3671.565854959176</c:v>
                </c:pt>
                <c:pt idx="66">
                  <c:v>3712.39215801952</c:v>
                </c:pt>
                <c:pt idx="67">
                  <c:v>3804.669132678538</c:v>
                </c:pt>
                <c:pt idx="68">
                  <c:v>3896.946107337557</c:v>
                </c:pt>
                <c:pt idx="69">
                  <c:v>3989.223081996575</c:v>
                </c:pt>
                <c:pt idx="70">
                  <c:v>4081.500056655594</c:v>
                </c:pt>
                <c:pt idx="71">
                  <c:v>4173.777031314612</c:v>
                </c:pt>
                <c:pt idx="72">
                  <c:v>4266.054005973631</c:v>
                </c:pt>
                <c:pt idx="73">
                  <c:v>4358.33098063265</c:v>
                </c:pt>
                <c:pt idx="74">
                  <c:v>4450.607955291668</c:v>
                </c:pt>
                <c:pt idx="75">
                  <c:v>4542.884929950686</c:v>
                </c:pt>
                <c:pt idx="76">
                  <c:v>4635.161904609705</c:v>
                </c:pt>
                <c:pt idx="77">
                  <c:v>4727.438879268724</c:v>
                </c:pt>
                <c:pt idx="78">
                  <c:v>4819.715853927743</c:v>
                </c:pt>
                <c:pt idx="79">
                  <c:v>4911.99282858676</c:v>
                </c:pt>
                <c:pt idx="80">
                  <c:v>5004.26980324578</c:v>
                </c:pt>
                <c:pt idx="81">
                  <c:v>5096.546777904799</c:v>
                </c:pt>
                <c:pt idx="82">
                  <c:v>5188.823752563816</c:v>
                </c:pt>
                <c:pt idx="83">
                  <c:v>5281.100727222835</c:v>
                </c:pt>
                <c:pt idx="84">
                  <c:v>5373.377701881854</c:v>
                </c:pt>
                <c:pt idx="85">
                  <c:v>5465.654676540872</c:v>
                </c:pt>
                <c:pt idx="86">
                  <c:v>5557.931651199891</c:v>
                </c:pt>
                <c:pt idx="87">
                  <c:v>5650.20862585891</c:v>
                </c:pt>
                <c:pt idx="88">
                  <c:v>5742.485600517928</c:v>
                </c:pt>
                <c:pt idx="89">
                  <c:v>5834.762575176946</c:v>
                </c:pt>
                <c:pt idx="90">
                  <c:v>5927.039549835965</c:v>
                </c:pt>
                <c:pt idx="91">
                  <c:v>6019.316524494984</c:v>
                </c:pt>
                <c:pt idx="92">
                  <c:v>6111.593499154003</c:v>
                </c:pt>
                <c:pt idx="93">
                  <c:v>6157.731986483511</c:v>
                </c:pt>
                <c:pt idx="94">
                  <c:v>6157.731986483511</c:v>
                </c:pt>
                <c:pt idx="95">
                  <c:v>6157.731986483511</c:v>
                </c:pt>
                <c:pt idx="96">
                  <c:v>6157.731986483511</c:v>
                </c:pt>
                <c:pt idx="97">
                  <c:v>6157.731986483511</c:v>
                </c:pt>
                <c:pt idx="98">
                  <c:v>6157.731986483511</c:v>
                </c:pt>
                <c:pt idx="99">
                  <c:v>6157.731986483511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245.7446808510638</c:v>
                </c:pt>
                <c:pt idx="12">
                  <c:v>241.4893617021277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211.7021276595745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96.92307692307692</c:v>
                </c:pt>
                <c:pt idx="46">
                  <c:v>92.30769230769231</c:v>
                </c:pt>
                <c:pt idx="47">
                  <c:v>87.69230769230769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73.84615384615384</c:v>
                </c:pt>
                <c:pt idx="51">
                  <c:v>69.23076923076923</c:v>
                </c:pt>
                <c:pt idx="52">
                  <c:v>64.61538461538461</c:v>
                </c:pt>
                <c:pt idx="53">
                  <c:v>60.0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41.53846153846153</c:v>
                </c:pt>
                <c:pt idx="58">
                  <c:v>36.92307692307692</c:v>
                </c:pt>
                <c:pt idx="59">
                  <c:v>32.30769230769231</c:v>
                </c:pt>
                <c:pt idx="60">
                  <c:v>27.69230769230769</c:v>
                </c:pt>
                <c:pt idx="61">
                  <c:v>23.07692307692308</c:v>
                </c:pt>
                <c:pt idx="62">
                  <c:v>18.46153846153845</c:v>
                </c:pt>
                <c:pt idx="63">
                  <c:v>13.84615384615384</c:v>
                </c:pt>
                <c:pt idx="64">
                  <c:v>9.230769230769226</c:v>
                </c:pt>
                <c:pt idx="65">
                  <c:v>4.615384615384613</c:v>
                </c:pt>
                <c:pt idx="66">
                  <c:v>0.0</c:v>
                </c:pt>
                <c:pt idx="67">
                  <c:v>683.0188679245284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2732.075471698114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5464.150943396227</c:v>
                </c:pt>
                <c:pt idx="75">
                  <c:v>6147.169811320756</c:v>
                </c:pt>
                <c:pt idx="76">
                  <c:v>6830.188679245284</c:v>
                </c:pt>
                <c:pt idx="77">
                  <c:v>7513.207547169813</c:v>
                </c:pt>
                <c:pt idx="78">
                  <c:v>8196.22641509434</c:v>
                </c:pt>
                <c:pt idx="79">
                  <c:v>8879.24528301887</c:v>
                </c:pt>
                <c:pt idx="80">
                  <c:v>9562.264150943398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14343.3962264151</c:v>
                </c:pt>
                <c:pt idx="88">
                  <c:v>15026.41509433963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738.4489817143209</c:v>
                </c:pt>
                <c:pt idx="1">
                  <c:v>738.4489817143209</c:v>
                </c:pt>
                <c:pt idx="2">
                  <c:v>738.4489817143209</c:v>
                </c:pt>
                <c:pt idx="3">
                  <c:v>738.4489817143209</c:v>
                </c:pt>
                <c:pt idx="4">
                  <c:v>738.4489817143209</c:v>
                </c:pt>
                <c:pt idx="5">
                  <c:v>738.4489817143209</c:v>
                </c:pt>
                <c:pt idx="6">
                  <c:v>738.4489817143209</c:v>
                </c:pt>
                <c:pt idx="7">
                  <c:v>738.4489817143209</c:v>
                </c:pt>
                <c:pt idx="8">
                  <c:v>738.4489817143209</c:v>
                </c:pt>
                <c:pt idx="9">
                  <c:v>738.4489817143209</c:v>
                </c:pt>
                <c:pt idx="10">
                  <c:v>738.4489817143209</c:v>
                </c:pt>
                <c:pt idx="11">
                  <c:v>745.2897463326347</c:v>
                </c:pt>
                <c:pt idx="12">
                  <c:v>752.1305109509486</c:v>
                </c:pt>
                <c:pt idx="13">
                  <c:v>758.9712755692626</c:v>
                </c:pt>
                <c:pt idx="14">
                  <c:v>765.8120401875765</c:v>
                </c:pt>
                <c:pt idx="15">
                  <c:v>772.6528048058904</c:v>
                </c:pt>
                <c:pt idx="16">
                  <c:v>779.4935694242042</c:v>
                </c:pt>
                <c:pt idx="17">
                  <c:v>786.3343340425181</c:v>
                </c:pt>
                <c:pt idx="18">
                  <c:v>793.175098660832</c:v>
                </c:pt>
                <c:pt idx="19">
                  <c:v>800.0158632791458</c:v>
                </c:pt>
                <c:pt idx="20">
                  <c:v>806.8566278974598</c:v>
                </c:pt>
                <c:pt idx="21">
                  <c:v>813.6973925157737</c:v>
                </c:pt>
                <c:pt idx="22">
                  <c:v>820.5381571340876</c:v>
                </c:pt>
                <c:pt idx="23">
                  <c:v>827.3789217524014</c:v>
                </c:pt>
                <c:pt idx="24">
                  <c:v>834.2196863707154</c:v>
                </c:pt>
                <c:pt idx="25">
                  <c:v>841.0604509890293</c:v>
                </c:pt>
                <c:pt idx="26">
                  <c:v>847.9012156073431</c:v>
                </c:pt>
                <c:pt idx="27">
                  <c:v>854.741980225657</c:v>
                </c:pt>
                <c:pt idx="28">
                  <c:v>861.5827448439709</c:v>
                </c:pt>
                <c:pt idx="29">
                  <c:v>868.4235094622848</c:v>
                </c:pt>
                <c:pt idx="30">
                  <c:v>875.2642740805986</c:v>
                </c:pt>
                <c:pt idx="31">
                  <c:v>882.1050386989124</c:v>
                </c:pt>
                <c:pt idx="32">
                  <c:v>888.9458033172264</c:v>
                </c:pt>
                <c:pt idx="33">
                  <c:v>895.7865679355403</c:v>
                </c:pt>
                <c:pt idx="34">
                  <c:v>926.1778348901034</c:v>
                </c:pt>
                <c:pt idx="35">
                  <c:v>980.1196041809156</c:v>
                </c:pt>
                <c:pt idx="36">
                  <c:v>1034.061373471728</c:v>
                </c:pt>
                <c:pt idx="37">
                  <c:v>1088.00314276254</c:v>
                </c:pt>
                <c:pt idx="38">
                  <c:v>1141.944912053352</c:v>
                </c:pt>
                <c:pt idx="39">
                  <c:v>1195.886681344165</c:v>
                </c:pt>
                <c:pt idx="40">
                  <c:v>1249.828450634977</c:v>
                </c:pt>
                <c:pt idx="41">
                  <c:v>1303.77021992579</c:v>
                </c:pt>
                <c:pt idx="42">
                  <c:v>1357.711989216602</c:v>
                </c:pt>
                <c:pt idx="43">
                  <c:v>1411.653758507414</c:v>
                </c:pt>
                <c:pt idx="44">
                  <c:v>1465.595527798226</c:v>
                </c:pt>
                <c:pt idx="45">
                  <c:v>1519.537297089038</c:v>
                </c:pt>
                <c:pt idx="46">
                  <c:v>1573.47906637985</c:v>
                </c:pt>
                <c:pt idx="47">
                  <c:v>1627.420835670663</c:v>
                </c:pt>
                <c:pt idx="48">
                  <c:v>1681.362604961475</c:v>
                </c:pt>
                <c:pt idx="49">
                  <c:v>1735.304374252287</c:v>
                </c:pt>
                <c:pt idx="50">
                  <c:v>1789.246143543099</c:v>
                </c:pt>
                <c:pt idx="51">
                  <c:v>1843.187912833911</c:v>
                </c:pt>
                <c:pt idx="52">
                  <c:v>1897.129682124724</c:v>
                </c:pt>
                <c:pt idx="53">
                  <c:v>1951.071451415536</c:v>
                </c:pt>
                <c:pt idx="54">
                  <c:v>2005.013220706348</c:v>
                </c:pt>
                <c:pt idx="55">
                  <c:v>2058.954989997161</c:v>
                </c:pt>
                <c:pt idx="56">
                  <c:v>2112.896759287973</c:v>
                </c:pt>
                <c:pt idx="57">
                  <c:v>2166.838528578785</c:v>
                </c:pt>
                <c:pt idx="58">
                  <c:v>2220.780297869597</c:v>
                </c:pt>
                <c:pt idx="59">
                  <c:v>2274.72206716041</c:v>
                </c:pt>
                <c:pt idx="60">
                  <c:v>2328.663836451222</c:v>
                </c:pt>
                <c:pt idx="61">
                  <c:v>2382.605605742034</c:v>
                </c:pt>
                <c:pt idx="62">
                  <c:v>2436.547375032847</c:v>
                </c:pt>
                <c:pt idx="63">
                  <c:v>2490.489144323658</c:v>
                </c:pt>
                <c:pt idx="64">
                  <c:v>2544.43091361447</c:v>
                </c:pt>
                <c:pt idx="65">
                  <c:v>2598.372682905283</c:v>
                </c:pt>
                <c:pt idx="66">
                  <c:v>2652.314452196095</c:v>
                </c:pt>
                <c:pt idx="67">
                  <c:v>2736.110229382744</c:v>
                </c:pt>
                <c:pt idx="68">
                  <c:v>2819.906006569393</c:v>
                </c:pt>
                <c:pt idx="69">
                  <c:v>2903.701783756042</c:v>
                </c:pt>
                <c:pt idx="70">
                  <c:v>2987.49756094269</c:v>
                </c:pt>
                <c:pt idx="71">
                  <c:v>3071.29333812934</c:v>
                </c:pt>
                <c:pt idx="72">
                  <c:v>3155.089115315988</c:v>
                </c:pt>
                <c:pt idx="73">
                  <c:v>3238.884892502637</c:v>
                </c:pt>
                <c:pt idx="74">
                  <c:v>3322.680669689285</c:v>
                </c:pt>
                <c:pt idx="75">
                  <c:v>3406.476446875934</c:v>
                </c:pt>
                <c:pt idx="76">
                  <c:v>3490.272224062583</c:v>
                </c:pt>
                <c:pt idx="77">
                  <c:v>3574.068001249232</c:v>
                </c:pt>
                <c:pt idx="78">
                  <c:v>3657.863778435881</c:v>
                </c:pt>
                <c:pt idx="79">
                  <c:v>3741.65955562253</c:v>
                </c:pt>
                <c:pt idx="80">
                  <c:v>3825.455332809177</c:v>
                </c:pt>
                <c:pt idx="81">
                  <c:v>3909.251109995827</c:v>
                </c:pt>
                <c:pt idx="82">
                  <c:v>3993.046887182476</c:v>
                </c:pt>
                <c:pt idx="83">
                  <c:v>4076.842664369124</c:v>
                </c:pt>
                <c:pt idx="84">
                  <c:v>4160.638441555773</c:v>
                </c:pt>
                <c:pt idx="85">
                  <c:v>4244.434218742422</c:v>
                </c:pt>
                <c:pt idx="86">
                  <c:v>4328.22999592907</c:v>
                </c:pt>
                <c:pt idx="87">
                  <c:v>4412.02577311572</c:v>
                </c:pt>
                <c:pt idx="88">
                  <c:v>4495.821550302368</c:v>
                </c:pt>
                <c:pt idx="89">
                  <c:v>4579.617327489017</c:v>
                </c:pt>
                <c:pt idx="90">
                  <c:v>4663.413104675665</c:v>
                </c:pt>
                <c:pt idx="91">
                  <c:v>4747.208881862314</c:v>
                </c:pt>
                <c:pt idx="92">
                  <c:v>4831.004659048964</c:v>
                </c:pt>
                <c:pt idx="93">
                  <c:v>4872.902547642288</c:v>
                </c:pt>
                <c:pt idx="94">
                  <c:v>4872.902547642288</c:v>
                </c:pt>
                <c:pt idx="95">
                  <c:v>4872.902547642288</c:v>
                </c:pt>
                <c:pt idx="96">
                  <c:v>4872.902547642288</c:v>
                </c:pt>
                <c:pt idx="97">
                  <c:v>4872.902547642288</c:v>
                </c:pt>
                <c:pt idx="98">
                  <c:v>4872.902547642288</c:v>
                </c:pt>
                <c:pt idx="99">
                  <c:v>4872.902547642288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1849.734042553191</c:v>
                </c:pt>
                <c:pt idx="18">
                  <c:v>1980.053191489361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2501.329787234042</c:v>
                </c:pt>
                <c:pt idx="23">
                  <c:v>2631.648936170212</c:v>
                </c:pt>
                <c:pt idx="24">
                  <c:v>2761.968085106382</c:v>
                </c:pt>
                <c:pt idx="25">
                  <c:v>2892.287234042553</c:v>
                </c:pt>
                <c:pt idx="26">
                  <c:v>3022.606382978723</c:v>
                </c:pt>
                <c:pt idx="27">
                  <c:v>3152.925531914893</c:v>
                </c:pt>
                <c:pt idx="28">
                  <c:v>3283.244680851063</c:v>
                </c:pt>
                <c:pt idx="29">
                  <c:v>3413.563829787233</c:v>
                </c:pt>
                <c:pt idx="30">
                  <c:v>3543.882978723404</c:v>
                </c:pt>
                <c:pt idx="31">
                  <c:v>3674.202127659574</c:v>
                </c:pt>
                <c:pt idx="32">
                  <c:v>3804.521276595744</c:v>
                </c:pt>
                <c:pt idx="33">
                  <c:v>3934.840425531914</c:v>
                </c:pt>
                <c:pt idx="34">
                  <c:v>4105.128205128204</c:v>
                </c:pt>
                <c:pt idx="35">
                  <c:v>4315.384615384614</c:v>
                </c:pt>
                <c:pt idx="36">
                  <c:v>4525.641025641024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5576.923076923076</c:v>
                </c:pt>
                <c:pt idx="42">
                  <c:v>5787.179487179486</c:v>
                </c:pt>
                <c:pt idx="43">
                  <c:v>5997.435897435897</c:v>
                </c:pt>
                <c:pt idx="44">
                  <c:v>6207.692307692306</c:v>
                </c:pt>
                <c:pt idx="45">
                  <c:v>6417.948717948718</c:v>
                </c:pt>
                <c:pt idx="46">
                  <c:v>6628.205128205127</c:v>
                </c:pt>
                <c:pt idx="47">
                  <c:v>6838.461538461538</c:v>
                </c:pt>
                <c:pt idx="48">
                  <c:v>7048.71794871795</c:v>
                </c:pt>
                <c:pt idx="49">
                  <c:v>7258.974358974358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9992.307692307691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22.56791521968707</c:v>
                </c:pt>
                <c:pt idx="12">
                  <c:v>45.13583043937414</c:v>
                </c:pt>
                <c:pt idx="13">
                  <c:v>67.70374565906121</c:v>
                </c:pt>
                <c:pt idx="14">
                  <c:v>90.27166087874827</c:v>
                </c:pt>
                <c:pt idx="15">
                  <c:v>112.8395760984353</c:v>
                </c:pt>
                <c:pt idx="16">
                  <c:v>135.4074913181224</c:v>
                </c:pt>
                <c:pt idx="17">
                  <c:v>157.9754065378095</c:v>
                </c:pt>
                <c:pt idx="18">
                  <c:v>180.5433217574966</c:v>
                </c:pt>
                <c:pt idx="19">
                  <c:v>203.1112369771836</c:v>
                </c:pt>
                <c:pt idx="20">
                  <c:v>225.6791521968707</c:v>
                </c:pt>
                <c:pt idx="21">
                  <c:v>248.2470674165578</c:v>
                </c:pt>
                <c:pt idx="22">
                  <c:v>270.8149826362448</c:v>
                </c:pt>
                <c:pt idx="23">
                  <c:v>293.382897855932</c:v>
                </c:pt>
                <c:pt idx="24">
                  <c:v>315.950813075619</c:v>
                </c:pt>
                <c:pt idx="25">
                  <c:v>338.518728295306</c:v>
                </c:pt>
                <c:pt idx="26">
                  <c:v>361.0866435149931</c:v>
                </c:pt>
                <c:pt idx="27">
                  <c:v>383.6545587346802</c:v>
                </c:pt>
                <c:pt idx="28">
                  <c:v>406.2224739543672</c:v>
                </c:pt>
                <c:pt idx="29">
                  <c:v>428.7903891740543</c:v>
                </c:pt>
                <c:pt idx="30">
                  <c:v>451.3583043937413</c:v>
                </c:pt>
                <c:pt idx="31">
                  <c:v>473.9262196134285</c:v>
                </c:pt>
                <c:pt idx="32">
                  <c:v>496.4941348331155</c:v>
                </c:pt>
                <c:pt idx="33">
                  <c:v>519.0620500528025</c:v>
                </c:pt>
                <c:pt idx="34">
                  <c:v>525.9429459201827</c:v>
                </c:pt>
                <c:pt idx="35">
                  <c:v>517.1368224352561</c:v>
                </c:pt>
                <c:pt idx="36">
                  <c:v>508.3306989503296</c:v>
                </c:pt>
                <c:pt idx="37">
                  <c:v>499.524575465403</c:v>
                </c:pt>
                <c:pt idx="38">
                  <c:v>490.7184519804763</c:v>
                </c:pt>
                <c:pt idx="39">
                  <c:v>481.9123284955497</c:v>
                </c:pt>
                <c:pt idx="40">
                  <c:v>473.1062050106231</c:v>
                </c:pt>
                <c:pt idx="41">
                  <c:v>464.3000815256965</c:v>
                </c:pt>
                <c:pt idx="42">
                  <c:v>455.4939580407699</c:v>
                </c:pt>
                <c:pt idx="43">
                  <c:v>446.6878345558432</c:v>
                </c:pt>
                <c:pt idx="44">
                  <c:v>437.8817110709166</c:v>
                </c:pt>
                <c:pt idx="45">
                  <c:v>429.07558758599</c:v>
                </c:pt>
                <c:pt idx="46">
                  <c:v>420.2694641010634</c:v>
                </c:pt>
                <c:pt idx="47">
                  <c:v>411.4633406161368</c:v>
                </c:pt>
                <c:pt idx="48">
                  <c:v>402.6572171312101</c:v>
                </c:pt>
                <c:pt idx="49">
                  <c:v>393.8510936462835</c:v>
                </c:pt>
                <c:pt idx="50">
                  <c:v>385.044970161357</c:v>
                </c:pt>
                <c:pt idx="51">
                  <c:v>376.2388466764303</c:v>
                </c:pt>
                <c:pt idx="52">
                  <c:v>367.4327231915037</c:v>
                </c:pt>
                <c:pt idx="53">
                  <c:v>358.6265997065771</c:v>
                </c:pt>
                <c:pt idx="54">
                  <c:v>349.8204762216504</c:v>
                </c:pt>
                <c:pt idx="55">
                  <c:v>341.0143527367238</c:v>
                </c:pt>
                <c:pt idx="56">
                  <c:v>332.2082292517972</c:v>
                </c:pt>
                <c:pt idx="57">
                  <c:v>323.4021057668706</c:v>
                </c:pt>
                <c:pt idx="58">
                  <c:v>314.595982281944</c:v>
                </c:pt>
                <c:pt idx="59">
                  <c:v>305.7898587970174</c:v>
                </c:pt>
                <c:pt idx="60">
                  <c:v>296.9837353120907</c:v>
                </c:pt>
                <c:pt idx="61">
                  <c:v>288.1776118271641</c:v>
                </c:pt>
                <c:pt idx="62">
                  <c:v>279.3714883422375</c:v>
                </c:pt>
                <c:pt idx="63">
                  <c:v>270.5653648573109</c:v>
                </c:pt>
                <c:pt idx="64">
                  <c:v>261.7592413723843</c:v>
                </c:pt>
                <c:pt idx="65">
                  <c:v>252.9531178874577</c:v>
                </c:pt>
                <c:pt idx="66">
                  <c:v>244.146994402531</c:v>
                </c:pt>
                <c:pt idx="67">
                  <c:v>234.9339002741336</c:v>
                </c:pt>
                <c:pt idx="68">
                  <c:v>225.7208061457362</c:v>
                </c:pt>
                <c:pt idx="69">
                  <c:v>216.5077120173388</c:v>
                </c:pt>
                <c:pt idx="70">
                  <c:v>207.2946178889414</c:v>
                </c:pt>
                <c:pt idx="71">
                  <c:v>198.081523760544</c:v>
                </c:pt>
                <c:pt idx="72">
                  <c:v>188.8684296321466</c:v>
                </c:pt>
                <c:pt idx="73">
                  <c:v>179.6553355037493</c:v>
                </c:pt>
                <c:pt idx="74">
                  <c:v>170.4422413753518</c:v>
                </c:pt>
                <c:pt idx="75">
                  <c:v>161.2291472469545</c:v>
                </c:pt>
                <c:pt idx="76">
                  <c:v>152.0160531185571</c:v>
                </c:pt>
                <c:pt idx="77">
                  <c:v>142.8029589901597</c:v>
                </c:pt>
                <c:pt idx="78">
                  <c:v>133.5898648617623</c:v>
                </c:pt>
                <c:pt idx="79">
                  <c:v>124.3767707333649</c:v>
                </c:pt>
                <c:pt idx="80">
                  <c:v>115.1636766049675</c:v>
                </c:pt>
                <c:pt idx="81">
                  <c:v>105.9505824765701</c:v>
                </c:pt>
                <c:pt idx="82">
                  <c:v>96.73748834817266</c:v>
                </c:pt>
                <c:pt idx="83">
                  <c:v>87.52439421977527</c:v>
                </c:pt>
                <c:pt idx="84">
                  <c:v>78.31130009137788</c:v>
                </c:pt>
                <c:pt idx="85">
                  <c:v>69.09820596298047</c:v>
                </c:pt>
                <c:pt idx="86">
                  <c:v>59.88511183458308</c:v>
                </c:pt>
                <c:pt idx="87">
                  <c:v>50.67201770618567</c:v>
                </c:pt>
                <c:pt idx="88">
                  <c:v>41.45892357778828</c:v>
                </c:pt>
                <c:pt idx="89">
                  <c:v>32.2458294493909</c:v>
                </c:pt>
                <c:pt idx="90">
                  <c:v>23.03273532099351</c:v>
                </c:pt>
                <c:pt idx="91">
                  <c:v>13.81964119259609</c:v>
                </c:pt>
                <c:pt idx="92">
                  <c:v>4.606547064198708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589.7872340425532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548.3076923076922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324.9230769230769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121.8461538461538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20.30769230769226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11954.71698113207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26300.37735849056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</c:v>
                </c:pt>
                <c:pt idx="87">
                  <c:v>50209.81132075471</c:v>
                </c:pt>
                <c:pt idx="88">
                  <c:v>52600.75471698113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6769.23076923077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16615.38461538462</c:v>
                </c:pt>
                <c:pt idx="48">
                  <c:v>17846.15384615385</c:v>
                </c:pt>
                <c:pt idx="49">
                  <c:v>19076.92307692308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32615.38461538462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17358.49056603774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6792.452830188682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1964.28593357421</c:v>
                </c:pt>
                <c:pt idx="12">
                  <c:v>1972.609179055457</c:v>
                </c:pt>
                <c:pt idx="13">
                  <c:v>1980.932424536703</c:v>
                </c:pt>
                <c:pt idx="14">
                  <c:v>1989.25567001795</c:v>
                </c:pt>
                <c:pt idx="15">
                  <c:v>1997.578915499197</c:v>
                </c:pt>
                <c:pt idx="16">
                  <c:v>2005.902160980444</c:v>
                </c:pt>
                <c:pt idx="17">
                  <c:v>2014.22540646169</c:v>
                </c:pt>
                <c:pt idx="18">
                  <c:v>2022.548651942937</c:v>
                </c:pt>
                <c:pt idx="19">
                  <c:v>2030.871897424184</c:v>
                </c:pt>
                <c:pt idx="20">
                  <c:v>2039.19514290543</c:v>
                </c:pt>
                <c:pt idx="21">
                  <c:v>2047.518388386677</c:v>
                </c:pt>
                <c:pt idx="22">
                  <c:v>2055.841633867923</c:v>
                </c:pt>
                <c:pt idx="23">
                  <c:v>2064.16487934917</c:v>
                </c:pt>
                <c:pt idx="24">
                  <c:v>2072.488124830417</c:v>
                </c:pt>
                <c:pt idx="25">
                  <c:v>2080.811370311663</c:v>
                </c:pt>
                <c:pt idx="26">
                  <c:v>2089.13461579291</c:v>
                </c:pt>
                <c:pt idx="27">
                  <c:v>2097.457861274157</c:v>
                </c:pt>
                <c:pt idx="28">
                  <c:v>2105.781106755403</c:v>
                </c:pt>
                <c:pt idx="29">
                  <c:v>2114.10435223665</c:v>
                </c:pt>
                <c:pt idx="30">
                  <c:v>2122.427597717897</c:v>
                </c:pt>
                <c:pt idx="31">
                  <c:v>2130.750843199144</c:v>
                </c:pt>
                <c:pt idx="32">
                  <c:v>2139.074088680391</c:v>
                </c:pt>
                <c:pt idx="33">
                  <c:v>2147.397334161637</c:v>
                </c:pt>
                <c:pt idx="34">
                  <c:v>2155.236835461068</c:v>
                </c:pt>
                <c:pt idx="35">
                  <c:v>2162.592592578682</c:v>
                </c:pt>
                <c:pt idx="36">
                  <c:v>2169.948349696297</c:v>
                </c:pt>
                <c:pt idx="37">
                  <c:v>2177.304106813911</c:v>
                </c:pt>
                <c:pt idx="38">
                  <c:v>2184.659863931526</c:v>
                </c:pt>
                <c:pt idx="39">
                  <c:v>2192.01562104914</c:v>
                </c:pt>
                <c:pt idx="40">
                  <c:v>2199.371378166755</c:v>
                </c:pt>
                <c:pt idx="41">
                  <c:v>2206.72713528437</c:v>
                </c:pt>
                <c:pt idx="42">
                  <c:v>2214.082892401984</c:v>
                </c:pt>
                <c:pt idx="43">
                  <c:v>2221.438649519599</c:v>
                </c:pt>
                <c:pt idx="44">
                  <c:v>2228.794406637213</c:v>
                </c:pt>
                <c:pt idx="45">
                  <c:v>2236.150163754828</c:v>
                </c:pt>
                <c:pt idx="46">
                  <c:v>2243.505920872442</c:v>
                </c:pt>
                <c:pt idx="47">
                  <c:v>2250.861677990057</c:v>
                </c:pt>
                <c:pt idx="48">
                  <c:v>2258.217435107671</c:v>
                </c:pt>
                <c:pt idx="49">
                  <c:v>2265.573192225286</c:v>
                </c:pt>
                <c:pt idx="50">
                  <c:v>2272.928949342901</c:v>
                </c:pt>
                <c:pt idx="51">
                  <c:v>2280.284706460515</c:v>
                </c:pt>
                <c:pt idx="52">
                  <c:v>2287.64046357813</c:v>
                </c:pt>
                <c:pt idx="53">
                  <c:v>2294.996220695744</c:v>
                </c:pt>
                <c:pt idx="54">
                  <c:v>2302.351977813358</c:v>
                </c:pt>
                <c:pt idx="55">
                  <c:v>2309.707734930973</c:v>
                </c:pt>
                <c:pt idx="56">
                  <c:v>2317.063492048588</c:v>
                </c:pt>
                <c:pt idx="57">
                  <c:v>2324.419249166202</c:v>
                </c:pt>
                <c:pt idx="58">
                  <c:v>2331.775006283817</c:v>
                </c:pt>
                <c:pt idx="59">
                  <c:v>2339.130763401432</c:v>
                </c:pt>
                <c:pt idx="60">
                  <c:v>2346.486520519046</c:v>
                </c:pt>
                <c:pt idx="61">
                  <c:v>2353.842277636661</c:v>
                </c:pt>
                <c:pt idx="62">
                  <c:v>2361.198034754275</c:v>
                </c:pt>
                <c:pt idx="63">
                  <c:v>2368.55379187189</c:v>
                </c:pt>
                <c:pt idx="64">
                  <c:v>2375.909548989504</c:v>
                </c:pt>
                <c:pt idx="65">
                  <c:v>2383.265306107119</c:v>
                </c:pt>
                <c:pt idx="66">
                  <c:v>2390.621063224733</c:v>
                </c:pt>
                <c:pt idx="67">
                  <c:v>2381.599851665395</c:v>
                </c:pt>
                <c:pt idx="68">
                  <c:v>2372.578640106056</c:v>
                </c:pt>
                <c:pt idx="69">
                  <c:v>2363.557428546718</c:v>
                </c:pt>
                <c:pt idx="70">
                  <c:v>2354.53621698738</c:v>
                </c:pt>
                <c:pt idx="71">
                  <c:v>2345.51500542804</c:v>
                </c:pt>
                <c:pt idx="72">
                  <c:v>2336.493793868702</c:v>
                </c:pt>
                <c:pt idx="73">
                  <c:v>2327.472582309363</c:v>
                </c:pt>
                <c:pt idx="74">
                  <c:v>2318.451370750024</c:v>
                </c:pt>
                <c:pt idx="75">
                  <c:v>2309.430159190686</c:v>
                </c:pt>
                <c:pt idx="76">
                  <c:v>2300.408947631347</c:v>
                </c:pt>
                <c:pt idx="77">
                  <c:v>2291.387736072008</c:v>
                </c:pt>
                <c:pt idx="78">
                  <c:v>2282.36652451267</c:v>
                </c:pt>
                <c:pt idx="79">
                  <c:v>2273.345312953331</c:v>
                </c:pt>
                <c:pt idx="80">
                  <c:v>2264.324101393993</c:v>
                </c:pt>
                <c:pt idx="81">
                  <c:v>2255.302889834654</c:v>
                </c:pt>
                <c:pt idx="82">
                  <c:v>2246.281678275316</c:v>
                </c:pt>
                <c:pt idx="83">
                  <c:v>2237.260466715977</c:v>
                </c:pt>
                <c:pt idx="84">
                  <c:v>2228.239255156639</c:v>
                </c:pt>
                <c:pt idx="85">
                  <c:v>2219.2180435973</c:v>
                </c:pt>
                <c:pt idx="86">
                  <c:v>2210.196832037961</c:v>
                </c:pt>
                <c:pt idx="87">
                  <c:v>2201.175620478623</c:v>
                </c:pt>
                <c:pt idx="88">
                  <c:v>2192.154408919284</c:v>
                </c:pt>
                <c:pt idx="89">
                  <c:v>2183.133197359945</c:v>
                </c:pt>
                <c:pt idx="90">
                  <c:v>2174.111985800607</c:v>
                </c:pt>
                <c:pt idx="91">
                  <c:v>2165.090774241268</c:v>
                </c:pt>
                <c:pt idx="92">
                  <c:v>2156.06956268193</c:v>
                </c:pt>
                <c:pt idx="93">
                  <c:v>2151.55895690226</c:v>
                </c:pt>
                <c:pt idx="94">
                  <c:v>2151.55895690226</c:v>
                </c:pt>
                <c:pt idx="95">
                  <c:v>2151.55895690226</c:v>
                </c:pt>
                <c:pt idx="96">
                  <c:v>2151.55895690226</c:v>
                </c:pt>
                <c:pt idx="97">
                  <c:v>2151.55895690226</c:v>
                </c:pt>
                <c:pt idx="98">
                  <c:v>2151.55895690226</c:v>
                </c:pt>
                <c:pt idx="99">
                  <c:v>2151.55895690226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27466.87179487179</c:v>
                </c:pt>
                <c:pt idx="35">
                  <c:v>27560.61538461538</c:v>
                </c:pt>
                <c:pt idx="36">
                  <c:v>27654.35897435897</c:v>
                </c:pt>
                <c:pt idx="37">
                  <c:v>27748.10256410256</c:v>
                </c:pt>
                <c:pt idx="38">
                  <c:v>27841.84615384615</c:v>
                </c:pt>
                <c:pt idx="39">
                  <c:v>27935.58974358974</c:v>
                </c:pt>
                <c:pt idx="40">
                  <c:v>28029.33333333333</c:v>
                </c:pt>
                <c:pt idx="41">
                  <c:v>28123.07692307692</c:v>
                </c:pt>
                <c:pt idx="42">
                  <c:v>28216.82051282051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29341.74358974359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29634.41509433962</c:v>
                </c:pt>
                <c:pt idx="68">
                  <c:v>28802.16352201258</c:v>
                </c:pt>
                <c:pt idx="69">
                  <c:v>27969.91194968553</c:v>
                </c:pt>
                <c:pt idx="70">
                  <c:v>27137.66037735849</c:v>
                </c:pt>
                <c:pt idx="71">
                  <c:v>26305.40880503144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21311.89937106918</c:v>
                </c:pt>
                <c:pt idx="78">
                  <c:v>20479.64779874214</c:v>
                </c:pt>
                <c:pt idx="79">
                  <c:v>19647.39622641509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15486.13836477988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9660.377358490565</c:v>
                </c:pt>
                <c:pt idx="92">
                  <c:v>8828.12578616352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497.8723404255319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995.7446808510638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1484.444444444444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1626.324786324786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1711.452991452991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1995.213675213675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</c:v>
                </c:pt>
                <c:pt idx="62">
                  <c:v>2108.717948717949</c:v>
                </c:pt>
                <c:pt idx="63">
                  <c:v>2137.094017094017</c:v>
                </c:pt>
                <c:pt idx="64">
                  <c:v>2165.470085470085</c:v>
                </c:pt>
                <c:pt idx="65">
                  <c:v>2193.846153846153</c:v>
                </c:pt>
                <c:pt idx="66">
                  <c:v>2222.222222222222</c:v>
                </c:pt>
                <c:pt idx="67">
                  <c:v>2319.496855345912</c:v>
                </c:pt>
                <c:pt idx="68">
                  <c:v>2416.771488469602</c:v>
                </c:pt>
                <c:pt idx="69">
                  <c:v>2514.046121593291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3194.968553459119</c:v>
                </c:pt>
                <c:pt idx="77">
                  <c:v>3292.24318658281</c:v>
                </c:pt>
                <c:pt idx="78">
                  <c:v>3389.517819706499</c:v>
                </c:pt>
                <c:pt idx="79">
                  <c:v>3486.792452830188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3778.616352201257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4751.362683438154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988280"/>
        <c:axId val="18149916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  <c:pt idx="4">
                  <c:v>34102.1704422778</c:v>
                </c:pt>
                <c:pt idx="5">
                  <c:v>34102.1704422778</c:v>
                </c:pt>
                <c:pt idx="6">
                  <c:v>34102.1704422778</c:v>
                </c:pt>
                <c:pt idx="7">
                  <c:v>34102.1704422778</c:v>
                </c:pt>
                <c:pt idx="8">
                  <c:v>34102.1704422778</c:v>
                </c:pt>
                <c:pt idx="9">
                  <c:v>34102.1704422778</c:v>
                </c:pt>
                <c:pt idx="10">
                  <c:v>34102.1704422778</c:v>
                </c:pt>
                <c:pt idx="11">
                  <c:v>34102.1704422778</c:v>
                </c:pt>
                <c:pt idx="12">
                  <c:v>34102.1704422778</c:v>
                </c:pt>
                <c:pt idx="13">
                  <c:v>34102.1704422778</c:v>
                </c:pt>
                <c:pt idx="14">
                  <c:v>34102.1704422778</c:v>
                </c:pt>
                <c:pt idx="15">
                  <c:v>34102.1704422778</c:v>
                </c:pt>
                <c:pt idx="16">
                  <c:v>34102.1704422778</c:v>
                </c:pt>
                <c:pt idx="17">
                  <c:v>34102.1704422778</c:v>
                </c:pt>
                <c:pt idx="18">
                  <c:v>34102.1704422778</c:v>
                </c:pt>
                <c:pt idx="19">
                  <c:v>34102.1704422778</c:v>
                </c:pt>
                <c:pt idx="20">
                  <c:v>34102.1704422778</c:v>
                </c:pt>
                <c:pt idx="21">
                  <c:v>34102.1704422778</c:v>
                </c:pt>
                <c:pt idx="22">
                  <c:v>34102.1704422778</c:v>
                </c:pt>
                <c:pt idx="23">
                  <c:v>34102.1704422778</c:v>
                </c:pt>
                <c:pt idx="24">
                  <c:v>34102.1704422778</c:v>
                </c:pt>
                <c:pt idx="25">
                  <c:v>34102.1704422778</c:v>
                </c:pt>
                <c:pt idx="26">
                  <c:v>34102.1704422778</c:v>
                </c:pt>
                <c:pt idx="27">
                  <c:v>34102.1704422778</c:v>
                </c:pt>
                <c:pt idx="28">
                  <c:v>34102.1704422778</c:v>
                </c:pt>
                <c:pt idx="29">
                  <c:v>34102.1704422778</c:v>
                </c:pt>
                <c:pt idx="30">
                  <c:v>34102.1704422778</c:v>
                </c:pt>
                <c:pt idx="31">
                  <c:v>34102.1704422778</c:v>
                </c:pt>
                <c:pt idx="32">
                  <c:v>34102.1704422778</c:v>
                </c:pt>
                <c:pt idx="33">
                  <c:v>34102.1704422778</c:v>
                </c:pt>
                <c:pt idx="34">
                  <c:v>34102.1704422778</c:v>
                </c:pt>
                <c:pt idx="35">
                  <c:v>34102.1704422778</c:v>
                </c:pt>
                <c:pt idx="36">
                  <c:v>34102.1704422778</c:v>
                </c:pt>
                <c:pt idx="37">
                  <c:v>34102.1704422778</c:v>
                </c:pt>
                <c:pt idx="38">
                  <c:v>34102.1704422778</c:v>
                </c:pt>
                <c:pt idx="39">
                  <c:v>34102.1704422778</c:v>
                </c:pt>
                <c:pt idx="40">
                  <c:v>34102.1704422778</c:v>
                </c:pt>
                <c:pt idx="41">
                  <c:v>34102.1704422778</c:v>
                </c:pt>
                <c:pt idx="42">
                  <c:v>34102.1704422778</c:v>
                </c:pt>
                <c:pt idx="43">
                  <c:v>34102.1704422778</c:v>
                </c:pt>
                <c:pt idx="44">
                  <c:v>34102.1704422778</c:v>
                </c:pt>
                <c:pt idx="45">
                  <c:v>34102.1704422778</c:v>
                </c:pt>
                <c:pt idx="46">
                  <c:v>34102.1704422778</c:v>
                </c:pt>
                <c:pt idx="47">
                  <c:v>34102.1704422778</c:v>
                </c:pt>
                <c:pt idx="48">
                  <c:v>34102.1704422778</c:v>
                </c:pt>
                <c:pt idx="49">
                  <c:v>34102.1704422778</c:v>
                </c:pt>
                <c:pt idx="50">
                  <c:v>34102.1704422778</c:v>
                </c:pt>
                <c:pt idx="51">
                  <c:v>34102.1704422778</c:v>
                </c:pt>
                <c:pt idx="52">
                  <c:v>34102.1704422778</c:v>
                </c:pt>
                <c:pt idx="53">
                  <c:v>34102.1704422778</c:v>
                </c:pt>
                <c:pt idx="54">
                  <c:v>34102.1704422778</c:v>
                </c:pt>
                <c:pt idx="55">
                  <c:v>34102.1704422778</c:v>
                </c:pt>
                <c:pt idx="56">
                  <c:v>34102.1704422778</c:v>
                </c:pt>
                <c:pt idx="57">
                  <c:v>34102.1704422778</c:v>
                </c:pt>
                <c:pt idx="58">
                  <c:v>34102.1704422778</c:v>
                </c:pt>
                <c:pt idx="59">
                  <c:v>34102.1704422778</c:v>
                </c:pt>
                <c:pt idx="60">
                  <c:v>34102.1704422778</c:v>
                </c:pt>
                <c:pt idx="61">
                  <c:v>34102.1704422778</c:v>
                </c:pt>
                <c:pt idx="62">
                  <c:v>34102.1704422778</c:v>
                </c:pt>
                <c:pt idx="63">
                  <c:v>34102.1704422778</c:v>
                </c:pt>
                <c:pt idx="64">
                  <c:v>34102.1704422778</c:v>
                </c:pt>
                <c:pt idx="65">
                  <c:v>34102.1704422778</c:v>
                </c:pt>
                <c:pt idx="66">
                  <c:v>34102.1704422778</c:v>
                </c:pt>
                <c:pt idx="67">
                  <c:v>34102.1704422778</c:v>
                </c:pt>
                <c:pt idx="68">
                  <c:v>34102.1704422778</c:v>
                </c:pt>
                <c:pt idx="69">
                  <c:v>34102.1704422778</c:v>
                </c:pt>
                <c:pt idx="70">
                  <c:v>34102.1704422778</c:v>
                </c:pt>
                <c:pt idx="71">
                  <c:v>34102.1704422778</c:v>
                </c:pt>
                <c:pt idx="72">
                  <c:v>34102.1704422778</c:v>
                </c:pt>
                <c:pt idx="73">
                  <c:v>34102.1704422778</c:v>
                </c:pt>
                <c:pt idx="74">
                  <c:v>34102.1704422778</c:v>
                </c:pt>
                <c:pt idx="75">
                  <c:v>34102.1704422778</c:v>
                </c:pt>
                <c:pt idx="76">
                  <c:v>34102.1704422778</c:v>
                </c:pt>
                <c:pt idx="77">
                  <c:v>34102.1704422778</c:v>
                </c:pt>
                <c:pt idx="78">
                  <c:v>34102.1704422778</c:v>
                </c:pt>
                <c:pt idx="79">
                  <c:v>34102.1704422778</c:v>
                </c:pt>
                <c:pt idx="80">
                  <c:v>34102.1704422778</c:v>
                </c:pt>
                <c:pt idx="81">
                  <c:v>34102.1704422778</c:v>
                </c:pt>
                <c:pt idx="82">
                  <c:v>34102.1704422778</c:v>
                </c:pt>
                <c:pt idx="83">
                  <c:v>34102.1704422778</c:v>
                </c:pt>
                <c:pt idx="84">
                  <c:v>34102.1704422778</c:v>
                </c:pt>
                <c:pt idx="85">
                  <c:v>34102.1704422778</c:v>
                </c:pt>
                <c:pt idx="86">
                  <c:v>34102.1704422778</c:v>
                </c:pt>
                <c:pt idx="87">
                  <c:v>34102.1704422778</c:v>
                </c:pt>
                <c:pt idx="88">
                  <c:v>34102.1704422778</c:v>
                </c:pt>
                <c:pt idx="89">
                  <c:v>34102.1704422778</c:v>
                </c:pt>
                <c:pt idx="90">
                  <c:v>34102.1704422778</c:v>
                </c:pt>
                <c:pt idx="91">
                  <c:v>34102.1704422778</c:v>
                </c:pt>
                <c:pt idx="92">
                  <c:v>34102.1704422778</c:v>
                </c:pt>
                <c:pt idx="93">
                  <c:v>34102.1704422778</c:v>
                </c:pt>
                <c:pt idx="94">
                  <c:v>34102.1704422778</c:v>
                </c:pt>
                <c:pt idx="95">
                  <c:v>34102.1704422778</c:v>
                </c:pt>
                <c:pt idx="96">
                  <c:v>34102.1704422778</c:v>
                </c:pt>
                <c:pt idx="97">
                  <c:v>34102.1704422778</c:v>
                </c:pt>
                <c:pt idx="98">
                  <c:v>34102.1704422778</c:v>
                </c:pt>
                <c:pt idx="99">
                  <c:v>34102.1704422778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88280"/>
        <c:axId val="1814991656"/>
      </c:lineChart>
      <c:catAx>
        <c:axId val="1814988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991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991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988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-4.984813361229886</c:v>
                </c:pt>
                <c:pt idx="1">
                  <c:v>92.27697465901856</c:v>
                </c:pt>
                <c:pt idx="2">
                  <c:v>92.27697465901856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-4.25531914893617</c:v>
                </c:pt>
                <c:pt idx="1">
                  <c:v>683.0188679245284</c:v>
                </c:pt>
                <c:pt idx="2">
                  <c:v>683.0188679245284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22.56791521968707</c:v>
                </c:pt>
                <c:pt idx="1">
                  <c:v>-9.213094128397397</c:v>
                </c:pt>
                <c:pt idx="2">
                  <c:v>-9.213094128397397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8.323245481246683</c:v>
                </c:pt>
                <c:pt idx="1">
                  <c:v>-9.021211559338605</c:v>
                </c:pt>
                <c:pt idx="2">
                  <c:v>-9.021211559338605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-4.468085106382978</c:v>
                </c:pt>
                <c:pt idx="1">
                  <c:v>-832.251572327044</c:v>
                </c:pt>
                <c:pt idx="2">
                  <c:v>-832.251572327044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41656"/>
        <c:axId val="1814238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6.840764618313889</c:v>
                </c:pt>
                <c:pt idx="1">
                  <c:v>83.79577718664876</c:v>
                </c:pt>
                <c:pt idx="2">
                  <c:v>83.79577718664876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130.3191489361702</c:v>
                </c:pt>
                <c:pt idx="1">
                  <c:v>874.2138364779873</c:v>
                </c:pt>
                <c:pt idx="2">
                  <c:v>874.2138364779873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28.08510638297872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2390.943396226415</c:v>
                </c:pt>
                <c:pt idx="2">
                  <c:v>2390.943396226415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-1509.433962264151</c:v>
                </c:pt>
                <c:pt idx="2">
                  <c:v>-1509.433962264151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55.31914893617021</c:v>
                </c:pt>
                <c:pt idx="1">
                  <c:v>97.27463312368972</c:v>
                </c:pt>
                <c:pt idx="2">
                  <c:v>97.27463312368972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34696"/>
        <c:axId val="1814231800"/>
      </c:scatterChart>
      <c:valAx>
        <c:axId val="1814241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38312"/>
        <c:crosses val="autoZero"/>
        <c:crossBetween val="midCat"/>
      </c:valAx>
      <c:valAx>
        <c:axId val="181423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41656"/>
        <c:crosses val="autoZero"/>
        <c:crossBetween val="midCat"/>
      </c:valAx>
      <c:valAx>
        <c:axId val="18142346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4231800"/>
        <c:crosses val="autoZero"/>
        <c:crossBetween val="midCat"/>
      </c:valAx>
      <c:valAx>
        <c:axId val="1814231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346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2497.695609186012</c:v>
                </c:pt>
                <c:pt idx="12">
                  <c:v>2492.710795824782</c:v>
                </c:pt>
                <c:pt idx="13">
                  <c:v>2487.725982463552</c:v>
                </c:pt>
                <c:pt idx="14">
                  <c:v>2482.741169102323</c:v>
                </c:pt>
                <c:pt idx="15">
                  <c:v>2477.756355741093</c:v>
                </c:pt>
                <c:pt idx="16">
                  <c:v>2472.771542379863</c:v>
                </c:pt>
                <c:pt idx="17">
                  <c:v>2467.786729018633</c:v>
                </c:pt>
                <c:pt idx="18">
                  <c:v>2462.801915657403</c:v>
                </c:pt>
                <c:pt idx="19">
                  <c:v>2457.817102296172</c:v>
                </c:pt>
                <c:pt idx="20">
                  <c:v>2452.832288934943</c:v>
                </c:pt>
                <c:pt idx="21">
                  <c:v>2447.847475573713</c:v>
                </c:pt>
                <c:pt idx="22">
                  <c:v>2442.862662212483</c:v>
                </c:pt>
                <c:pt idx="23">
                  <c:v>2437.877848851253</c:v>
                </c:pt>
                <c:pt idx="24">
                  <c:v>2432.893035490023</c:v>
                </c:pt>
                <c:pt idx="25">
                  <c:v>2427.908222128794</c:v>
                </c:pt>
                <c:pt idx="26">
                  <c:v>2422.923408767564</c:v>
                </c:pt>
                <c:pt idx="27">
                  <c:v>2417.938595406334</c:v>
                </c:pt>
                <c:pt idx="28">
                  <c:v>2412.953782045104</c:v>
                </c:pt>
                <c:pt idx="29">
                  <c:v>2407.968968683874</c:v>
                </c:pt>
                <c:pt idx="30">
                  <c:v>2402.984155322644</c:v>
                </c:pt>
                <c:pt idx="31">
                  <c:v>2397.999341961414</c:v>
                </c:pt>
                <c:pt idx="32">
                  <c:v>2393.014528600184</c:v>
                </c:pt>
                <c:pt idx="33">
                  <c:v>2388.029715238954</c:v>
                </c:pt>
                <c:pt idx="34">
                  <c:v>2405.950460088512</c:v>
                </c:pt>
                <c:pt idx="35">
                  <c:v>2446.776763148855</c:v>
                </c:pt>
                <c:pt idx="36">
                  <c:v>2487.6030662092</c:v>
                </c:pt>
                <c:pt idx="37">
                  <c:v>2528.429369269544</c:v>
                </c:pt>
                <c:pt idx="38">
                  <c:v>2569.255672329888</c:v>
                </c:pt>
                <c:pt idx="39">
                  <c:v>2610.081975390231</c:v>
                </c:pt>
                <c:pt idx="40">
                  <c:v>2650.908278450576</c:v>
                </c:pt>
                <c:pt idx="41">
                  <c:v>2691.73458151092</c:v>
                </c:pt>
                <c:pt idx="42">
                  <c:v>2732.560884571264</c:v>
                </c:pt>
                <c:pt idx="43">
                  <c:v>2773.387187631608</c:v>
                </c:pt>
                <c:pt idx="44">
                  <c:v>2814.213490691952</c:v>
                </c:pt>
                <c:pt idx="45">
                  <c:v>2855.039793752296</c:v>
                </c:pt>
                <c:pt idx="46">
                  <c:v>2895.86609681264</c:v>
                </c:pt>
                <c:pt idx="47">
                  <c:v>2936.692399872983</c:v>
                </c:pt>
                <c:pt idx="48">
                  <c:v>2977.518702933327</c:v>
                </c:pt>
                <c:pt idx="49">
                  <c:v>3018.345005993672</c:v>
                </c:pt>
                <c:pt idx="50">
                  <c:v>3059.171309054016</c:v>
                </c:pt>
                <c:pt idx="51">
                  <c:v>3099.99761211436</c:v>
                </c:pt>
                <c:pt idx="52">
                  <c:v>3140.823915174704</c:v>
                </c:pt>
                <c:pt idx="53">
                  <c:v>3181.650218235048</c:v>
                </c:pt>
                <c:pt idx="54">
                  <c:v>3222.476521295392</c:v>
                </c:pt>
                <c:pt idx="55">
                  <c:v>3263.302824355736</c:v>
                </c:pt>
                <c:pt idx="56">
                  <c:v>3304.129127416079</c:v>
                </c:pt>
                <c:pt idx="57">
                  <c:v>3344.955430476423</c:v>
                </c:pt>
                <c:pt idx="58">
                  <c:v>3385.781733536768</c:v>
                </c:pt>
                <c:pt idx="59">
                  <c:v>3426.608036597112</c:v>
                </c:pt>
                <c:pt idx="60">
                  <c:v>3467.434339657456</c:v>
                </c:pt>
                <c:pt idx="61">
                  <c:v>3508.2606427178</c:v>
                </c:pt>
                <c:pt idx="62">
                  <c:v>3549.086945778144</c:v>
                </c:pt>
                <c:pt idx="63">
                  <c:v>3589.913248838487</c:v>
                </c:pt>
                <c:pt idx="64">
                  <c:v>3630.739551898831</c:v>
                </c:pt>
                <c:pt idx="65">
                  <c:v>3671.565854959176</c:v>
                </c:pt>
                <c:pt idx="66">
                  <c:v>3712.39215801952</c:v>
                </c:pt>
                <c:pt idx="67">
                  <c:v>3804.669132678538</c:v>
                </c:pt>
                <c:pt idx="68">
                  <c:v>3896.946107337557</c:v>
                </c:pt>
                <c:pt idx="69">
                  <c:v>3989.223081996575</c:v>
                </c:pt>
                <c:pt idx="70">
                  <c:v>4081.500056655594</c:v>
                </c:pt>
                <c:pt idx="71">
                  <c:v>4173.777031314612</c:v>
                </c:pt>
                <c:pt idx="72">
                  <c:v>4266.054005973631</c:v>
                </c:pt>
                <c:pt idx="73">
                  <c:v>4358.33098063265</c:v>
                </c:pt>
                <c:pt idx="74">
                  <c:v>4450.607955291668</c:v>
                </c:pt>
                <c:pt idx="75">
                  <c:v>4542.884929950686</c:v>
                </c:pt>
                <c:pt idx="76">
                  <c:v>4635.161904609705</c:v>
                </c:pt>
                <c:pt idx="77">
                  <c:v>4727.438879268724</c:v>
                </c:pt>
                <c:pt idx="78">
                  <c:v>4819.715853927743</c:v>
                </c:pt>
                <c:pt idx="79">
                  <c:v>4911.99282858676</c:v>
                </c:pt>
                <c:pt idx="80">
                  <c:v>5004.26980324578</c:v>
                </c:pt>
                <c:pt idx="81">
                  <c:v>5096.546777904798</c:v>
                </c:pt>
                <c:pt idx="82">
                  <c:v>5188.823752563816</c:v>
                </c:pt>
                <c:pt idx="83">
                  <c:v>5281.100727222835</c:v>
                </c:pt>
                <c:pt idx="84">
                  <c:v>5373.377701881854</c:v>
                </c:pt>
                <c:pt idx="85">
                  <c:v>5465.654676540872</c:v>
                </c:pt>
                <c:pt idx="86">
                  <c:v>5557.931651199891</c:v>
                </c:pt>
                <c:pt idx="87">
                  <c:v>5650.20862585891</c:v>
                </c:pt>
                <c:pt idx="88">
                  <c:v>5742.485600517928</c:v>
                </c:pt>
                <c:pt idx="89">
                  <c:v>5834.762575176946</c:v>
                </c:pt>
                <c:pt idx="90">
                  <c:v>5927.039549835965</c:v>
                </c:pt>
                <c:pt idx="91">
                  <c:v>6019.316524494983</c:v>
                </c:pt>
                <c:pt idx="92">
                  <c:v>6111.593499154003</c:v>
                </c:pt>
                <c:pt idx="93">
                  <c:v>6210.911986483512</c:v>
                </c:pt>
                <c:pt idx="94">
                  <c:v>6317.271986483511</c:v>
                </c:pt>
                <c:pt idx="95">
                  <c:v>6423.631986483512</c:v>
                </c:pt>
                <c:pt idx="96">
                  <c:v>6529.991986483511</c:v>
                </c:pt>
                <c:pt idx="97">
                  <c:v>6636.351986483512</c:v>
                </c:pt>
                <c:pt idx="98">
                  <c:v>6742.711986483512</c:v>
                </c:pt>
                <c:pt idx="99">
                  <c:v>6849.071986483511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3652.6</c:v>
                </c:pt>
                <c:pt idx="1">
                  <c:v>3312.34</c:v>
                </c:pt>
                <c:pt idx="2">
                  <c:v>2972.08</c:v>
                </c:pt>
                <c:pt idx="3">
                  <c:v>2631.82</c:v>
                </c:pt>
                <c:pt idx="4">
                  <c:v>2291.56</c:v>
                </c:pt>
                <c:pt idx="5">
                  <c:v>1951.3</c:v>
                </c:pt>
                <c:pt idx="6">
                  <c:v>1611.04</c:v>
                </c:pt>
                <c:pt idx="7">
                  <c:v>1270.78</c:v>
                </c:pt>
                <c:pt idx="8">
                  <c:v>930.52</c:v>
                </c:pt>
                <c:pt idx="9">
                  <c:v>590.26</c:v>
                </c:pt>
                <c:pt idx="10">
                  <c:v>250.0</c:v>
                </c:pt>
                <c:pt idx="11">
                  <c:v>245.7446808510638</c:v>
                </c:pt>
                <c:pt idx="12">
                  <c:v>241.4893617021277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211.7021276595745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96.92307692307693</c:v>
                </c:pt>
                <c:pt idx="46">
                  <c:v>92.30769230769232</c:v>
                </c:pt>
                <c:pt idx="47">
                  <c:v>87.69230769230771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73.84615384615385</c:v>
                </c:pt>
                <c:pt idx="51">
                  <c:v>69.23076923076924</c:v>
                </c:pt>
                <c:pt idx="52">
                  <c:v>64.61538461538463</c:v>
                </c:pt>
                <c:pt idx="53">
                  <c:v>60.00000000000001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41.53846153846155</c:v>
                </c:pt>
                <c:pt idx="58">
                  <c:v>36.92307692307693</c:v>
                </c:pt>
                <c:pt idx="59">
                  <c:v>32.30769230769232</c:v>
                </c:pt>
                <c:pt idx="60">
                  <c:v>27.69230769230771</c:v>
                </c:pt>
                <c:pt idx="61">
                  <c:v>23.07692307692309</c:v>
                </c:pt>
                <c:pt idx="62">
                  <c:v>18.46153846153848</c:v>
                </c:pt>
                <c:pt idx="63">
                  <c:v>13.84615384615387</c:v>
                </c:pt>
                <c:pt idx="64">
                  <c:v>9.230769230769254</c:v>
                </c:pt>
                <c:pt idx="65">
                  <c:v>4.615384615384642</c:v>
                </c:pt>
                <c:pt idx="66">
                  <c:v>0.0</c:v>
                </c:pt>
                <c:pt idx="67">
                  <c:v>683.0188679245284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2732.075471698114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5464.150943396227</c:v>
                </c:pt>
                <c:pt idx="75">
                  <c:v>6147.169811320756</c:v>
                </c:pt>
                <c:pt idx="76">
                  <c:v>6830.188679245284</c:v>
                </c:pt>
                <c:pt idx="77">
                  <c:v>7513.207547169813</c:v>
                </c:pt>
                <c:pt idx="78">
                  <c:v>8196.22641509434</c:v>
                </c:pt>
                <c:pt idx="79">
                  <c:v>8879.24528301887</c:v>
                </c:pt>
                <c:pt idx="80">
                  <c:v>9562.264150943398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14343.3962264151</c:v>
                </c:pt>
                <c:pt idx="88">
                  <c:v>15026.41509433963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18462.43</c:v>
                </c:pt>
                <c:pt idx="94">
                  <c:v>19187.29</c:v>
                </c:pt>
                <c:pt idx="95">
                  <c:v>19912.15000000001</c:v>
                </c:pt>
                <c:pt idx="96">
                  <c:v>20637.01</c:v>
                </c:pt>
                <c:pt idx="97">
                  <c:v>21361.87</c:v>
                </c:pt>
                <c:pt idx="98">
                  <c:v>22086.73</c:v>
                </c:pt>
                <c:pt idx="99">
                  <c:v>22811.59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738.4489817143209</c:v>
                </c:pt>
                <c:pt idx="1">
                  <c:v>738.4489817143209</c:v>
                </c:pt>
                <c:pt idx="2">
                  <c:v>738.4489817143209</c:v>
                </c:pt>
                <c:pt idx="3">
                  <c:v>738.4489817143209</c:v>
                </c:pt>
                <c:pt idx="4">
                  <c:v>738.4489817143209</c:v>
                </c:pt>
                <c:pt idx="5">
                  <c:v>738.4489817143209</c:v>
                </c:pt>
                <c:pt idx="6">
                  <c:v>738.4489817143209</c:v>
                </c:pt>
                <c:pt idx="7">
                  <c:v>738.4489817143209</c:v>
                </c:pt>
                <c:pt idx="8">
                  <c:v>738.4489817143209</c:v>
                </c:pt>
                <c:pt idx="9">
                  <c:v>738.4489817143209</c:v>
                </c:pt>
                <c:pt idx="10">
                  <c:v>738.4489817143209</c:v>
                </c:pt>
                <c:pt idx="11">
                  <c:v>745.2897463326347</c:v>
                </c:pt>
                <c:pt idx="12">
                  <c:v>752.1305109509486</c:v>
                </c:pt>
                <c:pt idx="13">
                  <c:v>758.9712755692626</c:v>
                </c:pt>
                <c:pt idx="14">
                  <c:v>765.8120401875765</c:v>
                </c:pt>
                <c:pt idx="15">
                  <c:v>772.6528048058904</c:v>
                </c:pt>
                <c:pt idx="16">
                  <c:v>779.4935694242042</c:v>
                </c:pt>
                <c:pt idx="17">
                  <c:v>786.3343340425181</c:v>
                </c:pt>
                <c:pt idx="18">
                  <c:v>793.175098660832</c:v>
                </c:pt>
                <c:pt idx="19">
                  <c:v>800.015863279146</c:v>
                </c:pt>
                <c:pt idx="20">
                  <c:v>806.8566278974598</c:v>
                </c:pt>
                <c:pt idx="21">
                  <c:v>813.6973925157737</c:v>
                </c:pt>
                <c:pt idx="22">
                  <c:v>820.5381571340876</c:v>
                </c:pt>
                <c:pt idx="23">
                  <c:v>827.3789217524014</c:v>
                </c:pt>
                <c:pt idx="24">
                  <c:v>834.2196863707152</c:v>
                </c:pt>
                <c:pt idx="25">
                  <c:v>841.0604509890293</c:v>
                </c:pt>
                <c:pt idx="26">
                  <c:v>847.9012156073431</c:v>
                </c:pt>
                <c:pt idx="27">
                  <c:v>854.741980225657</c:v>
                </c:pt>
                <c:pt idx="28">
                  <c:v>861.5827448439709</c:v>
                </c:pt>
                <c:pt idx="29">
                  <c:v>868.4235094622848</c:v>
                </c:pt>
                <c:pt idx="30">
                  <c:v>875.2642740805986</c:v>
                </c:pt>
                <c:pt idx="31">
                  <c:v>882.1050386989124</c:v>
                </c:pt>
                <c:pt idx="32">
                  <c:v>888.9458033172264</c:v>
                </c:pt>
                <c:pt idx="33">
                  <c:v>895.7865679355403</c:v>
                </c:pt>
                <c:pt idx="34">
                  <c:v>926.1778348901034</c:v>
                </c:pt>
                <c:pt idx="35">
                  <c:v>980.1196041809156</c:v>
                </c:pt>
                <c:pt idx="36">
                  <c:v>1034.061373471728</c:v>
                </c:pt>
                <c:pt idx="37">
                  <c:v>1088.00314276254</c:v>
                </c:pt>
                <c:pt idx="38">
                  <c:v>1141.944912053352</c:v>
                </c:pt>
                <c:pt idx="39">
                  <c:v>1195.886681344165</c:v>
                </c:pt>
                <c:pt idx="40">
                  <c:v>1249.828450634977</c:v>
                </c:pt>
                <c:pt idx="41">
                  <c:v>1303.77021992579</c:v>
                </c:pt>
                <c:pt idx="42">
                  <c:v>1357.711989216601</c:v>
                </c:pt>
                <c:pt idx="43">
                  <c:v>1411.653758507414</c:v>
                </c:pt>
                <c:pt idx="44">
                  <c:v>1465.595527798226</c:v>
                </c:pt>
                <c:pt idx="45">
                  <c:v>1519.537297089038</c:v>
                </c:pt>
                <c:pt idx="46">
                  <c:v>1573.47906637985</c:v>
                </c:pt>
                <c:pt idx="47">
                  <c:v>1627.420835670663</c:v>
                </c:pt>
                <c:pt idx="48">
                  <c:v>1681.362604961475</c:v>
                </c:pt>
                <c:pt idx="49">
                  <c:v>1735.304374252287</c:v>
                </c:pt>
                <c:pt idx="50">
                  <c:v>1789.246143543099</c:v>
                </c:pt>
                <c:pt idx="51">
                  <c:v>1843.187912833911</c:v>
                </c:pt>
                <c:pt idx="52">
                  <c:v>1897.129682124724</c:v>
                </c:pt>
                <c:pt idx="53">
                  <c:v>1951.071451415536</c:v>
                </c:pt>
                <c:pt idx="54">
                  <c:v>2005.013220706348</c:v>
                </c:pt>
                <c:pt idx="55">
                  <c:v>2058.954989997161</c:v>
                </c:pt>
                <c:pt idx="56">
                  <c:v>2112.896759287973</c:v>
                </c:pt>
                <c:pt idx="57">
                  <c:v>2166.838528578785</c:v>
                </c:pt>
                <c:pt idx="58">
                  <c:v>2220.780297869597</c:v>
                </c:pt>
                <c:pt idx="59">
                  <c:v>2274.72206716041</c:v>
                </c:pt>
                <c:pt idx="60">
                  <c:v>2328.663836451222</c:v>
                </c:pt>
                <c:pt idx="61">
                  <c:v>2382.605605742034</c:v>
                </c:pt>
                <c:pt idx="62">
                  <c:v>2436.547375032847</c:v>
                </c:pt>
                <c:pt idx="63">
                  <c:v>2490.489144323658</c:v>
                </c:pt>
                <c:pt idx="64">
                  <c:v>2544.43091361447</c:v>
                </c:pt>
                <c:pt idx="65">
                  <c:v>2598.372682905283</c:v>
                </c:pt>
                <c:pt idx="66">
                  <c:v>2652.314452196095</c:v>
                </c:pt>
                <c:pt idx="67">
                  <c:v>2736.110229382744</c:v>
                </c:pt>
                <c:pt idx="68">
                  <c:v>2819.906006569393</c:v>
                </c:pt>
                <c:pt idx="69">
                  <c:v>2903.701783756042</c:v>
                </c:pt>
                <c:pt idx="70">
                  <c:v>2987.49756094269</c:v>
                </c:pt>
                <c:pt idx="71">
                  <c:v>3071.29333812934</c:v>
                </c:pt>
                <c:pt idx="72">
                  <c:v>3155.089115315988</c:v>
                </c:pt>
                <c:pt idx="73">
                  <c:v>3238.884892502637</c:v>
                </c:pt>
                <c:pt idx="74">
                  <c:v>3322.680669689285</c:v>
                </c:pt>
                <c:pt idx="75">
                  <c:v>3406.476446875934</c:v>
                </c:pt>
                <c:pt idx="76">
                  <c:v>3490.272224062583</c:v>
                </c:pt>
                <c:pt idx="77">
                  <c:v>3574.068001249232</c:v>
                </c:pt>
                <c:pt idx="78">
                  <c:v>3657.863778435881</c:v>
                </c:pt>
                <c:pt idx="79">
                  <c:v>3741.65955562253</c:v>
                </c:pt>
                <c:pt idx="80">
                  <c:v>3825.455332809177</c:v>
                </c:pt>
                <c:pt idx="81">
                  <c:v>3909.251109995826</c:v>
                </c:pt>
                <c:pt idx="82">
                  <c:v>3993.046887182476</c:v>
                </c:pt>
                <c:pt idx="83">
                  <c:v>4076.842664369125</c:v>
                </c:pt>
                <c:pt idx="84">
                  <c:v>4160.638441555773</c:v>
                </c:pt>
                <c:pt idx="85">
                  <c:v>4244.434218742422</c:v>
                </c:pt>
                <c:pt idx="86">
                  <c:v>4328.22999592907</c:v>
                </c:pt>
                <c:pt idx="87">
                  <c:v>4412.02577311572</c:v>
                </c:pt>
                <c:pt idx="88">
                  <c:v>4495.821550302367</c:v>
                </c:pt>
                <c:pt idx="89">
                  <c:v>4579.617327489017</c:v>
                </c:pt>
                <c:pt idx="90">
                  <c:v>4663.413104675665</c:v>
                </c:pt>
                <c:pt idx="91">
                  <c:v>4747.208881862314</c:v>
                </c:pt>
                <c:pt idx="92">
                  <c:v>4831.004659048964</c:v>
                </c:pt>
                <c:pt idx="93">
                  <c:v>4877.118047642288</c:v>
                </c:pt>
                <c:pt idx="94">
                  <c:v>4885.549047642287</c:v>
                </c:pt>
                <c:pt idx="95">
                  <c:v>4893.980047642288</c:v>
                </c:pt>
                <c:pt idx="96">
                  <c:v>4902.411047642287</c:v>
                </c:pt>
                <c:pt idx="97">
                  <c:v>4910.842047642288</c:v>
                </c:pt>
                <c:pt idx="98">
                  <c:v>4919.273047642288</c:v>
                </c:pt>
                <c:pt idx="99">
                  <c:v>4927.704047642287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1849.734042553191</c:v>
                </c:pt>
                <c:pt idx="18">
                  <c:v>1980.053191489361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2501.329787234042</c:v>
                </c:pt>
                <c:pt idx="23">
                  <c:v>2631.648936170212</c:v>
                </c:pt>
                <c:pt idx="24">
                  <c:v>2761.968085106382</c:v>
                </c:pt>
                <c:pt idx="25">
                  <c:v>2892.287234042552</c:v>
                </c:pt>
                <c:pt idx="26">
                  <c:v>3022.606382978723</c:v>
                </c:pt>
                <c:pt idx="27">
                  <c:v>3152.925531914893</c:v>
                </c:pt>
                <c:pt idx="28">
                  <c:v>3283.244680851063</c:v>
                </c:pt>
                <c:pt idx="29">
                  <c:v>3413.563829787233</c:v>
                </c:pt>
                <c:pt idx="30">
                  <c:v>3543.882978723404</c:v>
                </c:pt>
                <c:pt idx="31">
                  <c:v>3674.202127659573</c:v>
                </c:pt>
                <c:pt idx="32">
                  <c:v>3804.521276595743</c:v>
                </c:pt>
                <c:pt idx="33">
                  <c:v>3934.840425531914</c:v>
                </c:pt>
                <c:pt idx="34">
                  <c:v>4105.128205128204</c:v>
                </c:pt>
                <c:pt idx="35">
                  <c:v>4315.384615384614</c:v>
                </c:pt>
                <c:pt idx="36">
                  <c:v>4525.641025641024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5576.923076923076</c:v>
                </c:pt>
                <c:pt idx="42">
                  <c:v>5787.179487179486</c:v>
                </c:pt>
                <c:pt idx="43">
                  <c:v>5997.435897435897</c:v>
                </c:pt>
                <c:pt idx="44">
                  <c:v>6207.692307692306</c:v>
                </c:pt>
                <c:pt idx="45">
                  <c:v>6417.948717948718</c:v>
                </c:pt>
                <c:pt idx="46">
                  <c:v>6628.205128205127</c:v>
                </c:pt>
                <c:pt idx="47">
                  <c:v>6838.461538461538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9992.307692307691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22.56791521968707</c:v>
                </c:pt>
                <c:pt idx="12">
                  <c:v>45.13583043937414</c:v>
                </c:pt>
                <c:pt idx="13">
                  <c:v>67.70374565906121</c:v>
                </c:pt>
                <c:pt idx="14">
                  <c:v>90.27166087874827</c:v>
                </c:pt>
                <c:pt idx="15">
                  <c:v>112.8395760984353</c:v>
                </c:pt>
                <c:pt idx="16">
                  <c:v>135.4074913181224</c:v>
                </c:pt>
                <c:pt idx="17">
                  <c:v>157.9754065378095</c:v>
                </c:pt>
                <c:pt idx="18">
                  <c:v>180.5433217574966</c:v>
                </c:pt>
                <c:pt idx="19">
                  <c:v>203.1112369771836</c:v>
                </c:pt>
                <c:pt idx="20">
                  <c:v>225.6791521968707</c:v>
                </c:pt>
                <c:pt idx="21">
                  <c:v>248.2470674165578</c:v>
                </c:pt>
                <c:pt idx="22">
                  <c:v>270.8149826362448</c:v>
                </c:pt>
                <c:pt idx="23">
                  <c:v>293.382897855932</c:v>
                </c:pt>
                <c:pt idx="24">
                  <c:v>315.950813075619</c:v>
                </c:pt>
                <c:pt idx="25">
                  <c:v>338.5187282953061</c:v>
                </c:pt>
                <c:pt idx="26">
                  <c:v>361.0866435149931</c:v>
                </c:pt>
                <c:pt idx="27">
                  <c:v>383.6545587346802</c:v>
                </c:pt>
                <c:pt idx="28">
                  <c:v>406.2224739543673</c:v>
                </c:pt>
                <c:pt idx="29">
                  <c:v>428.7903891740543</c:v>
                </c:pt>
                <c:pt idx="30">
                  <c:v>451.3583043937413</c:v>
                </c:pt>
                <c:pt idx="31">
                  <c:v>473.9262196134285</c:v>
                </c:pt>
                <c:pt idx="32">
                  <c:v>496.4941348331155</c:v>
                </c:pt>
                <c:pt idx="33">
                  <c:v>519.0620500528026</c:v>
                </c:pt>
                <c:pt idx="34">
                  <c:v>525.9429459201827</c:v>
                </c:pt>
                <c:pt idx="35">
                  <c:v>517.1368224352561</c:v>
                </c:pt>
                <c:pt idx="36">
                  <c:v>508.3306989503296</c:v>
                </c:pt>
                <c:pt idx="37">
                  <c:v>499.524575465403</c:v>
                </c:pt>
                <c:pt idx="38">
                  <c:v>490.7184519804763</c:v>
                </c:pt>
                <c:pt idx="39">
                  <c:v>481.9123284955497</c:v>
                </c:pt>
                <c:pt idx="40">
                  <c:v>473.1062050106231</c:v>
                </c:pt>
                <c:pt idx="41">
                  <c:v>464.3000815256965</c:v>
                </c:pt>
                <c:pt idx="42">
                  <c:v>455.4939580407699</c:v>
                </c:pt>
                <c:pt idx="43">
                  <c:v>446.6878345558432</c:v>
                </c:pt>
                <c:pt idx="44">
                  <c:v>437.8817110709167</c:v>
                </c:pt>
                <c:pt idx="45">
                  <c:v>429.07558758599</c:v>
                </c:pt>
                <c:pt idx="46">
                  <c:v>420.2694641010633</c:v>
                </c:pt>
                <c:pt idx="47">
                  <c:v>411.4633406161367</c:v>
                </c:pt>
                <c:pt idx="48">
                  <c:v>402.6572171312101</c:v>
                </c:pt>
                <c:pt idx="49">
                  <c:v>393.8510936462835</c:v>
                </c:pt>
                <c:pt idx="50">
                  <c:v>385.044970161357</c:v>
                </c:pt>
                <c:pt idx="51">
                  <c:v>376.2388466764303</c:v>
                </c:pt>
                <c:pt idx="52">
                  <c:v>367.4327231915037</c:v>
                </c:pt>
                <c:pt idx="53">
                  <c:v>358.6265997065771</c:v>
                </c:pt>
                <c:pt idx="54">
                  <c:v>349.8204762216504</c:v>
                </c:pt>
                <c:pt idx="55">
                  <c:v>341.0143527367238</c:v>
                </c:pt>
                <c:pt idx="56">
                  <c:v>332.2082292517972</c:v>
                </c:pt>
                <c:pt idx="57">
                  <c:v>323.4021057668706</c:v>
                </c:pt>
                <c:pt idx="58">
                  <c:v>314.595982281944</c:v>
                </c:pt>
                <c:pt idx="59">
                  <c:v>305.7898587970174</c:v>
                </c:pt>
                <c:pt idx="60">
                  <c:v>296.9837353120907</c:v>
                </c:pt>
                <c:pt idx="61">
                  <c:v>288.1776118271641</c:v>
                </c:pt>
                <c:pt idx="62">
                  <c:v>279.3714883422375</c:v>
                </c:pt>
                <c:pt idx="63">
                  <c:v>270.5653648573109</c:v>
                </c:pt>
                <c:pt idx="64">
                  <c:v>261.7592413723843</c:v>
                </c:pt>
                <c:pt idx="65">
                  <c:v>252.9531178874577</c:v>
                </c:pt>
                <c:pt idx="66">
                  <c:v>244.146994402531</c:v>
                </c:pt>
                <c:pt idx="67">
                  <c:v>234.9339002741336</c:v>
                </c:pt>
                <c:pt idx="68">
                  <c:v>225.7208061457362</c:v>
                </c:pt>
                <c:pt idx="69">
                  <c:v>216.5077120173388</c:v>
                </c:pt>
                <c:pt idx="70">
                  <c:v>207.2946178889414</c:v>
                </c:pt>
                <c:pt idx="71">
                  <c:v>198.081523760544</c:v>
                </c:pt>
                <c:pt idx="72">
                  <c:v>188.8684296321466</c:v>
                </c:pt>
                <c:pt idx="73">
                  <c:v>179.6553355037493</c:v>
                </c:pt>
                <c:pt idx="74">
                  <c:v>170.4422413753518</c:v>
                </c:pt>
                <c:pt idx="75">
                  <c:v>161.2291472469544</c:v>
                </c:pt>
                <c:pt idx="76">
                  <c:v>152.016053118557</c:v>
                </c:pt>
                <c:pt idx="77">
                  <c:v>142.8029589901597</c:v>
                </c:pt>
                <c:pt idx="78">
                  <c:v>133.5898648617622</c:v>
                </c:pt>
                <c:pt idx="79">
                  <c:v>124.3767707333649</c:v>
                </c:pt>
                <c:pt idx="80">
                  <c:v>115.1636766049675</c:v>
                </c:pt>
                <c:pt idx="81">
                  <c:v>105.95058247657</c:v>
                </c:pt>
                <c:pt idx="82">
                  <c:v>96.73748834817266</c:v>
                </c:pt>
                <c:pt idx="83">
                  <c:v>87.52439421977527</c:v>
                </c:pt>
                <c:pt idx="84">
                  <c:v>78.31130009137785</c:v>
                </c:pt>
                <c:pt idx="85">
                  <c:v>69.09820596298047</c:v>
                </c:pt>
                <c:pt idx="86">
                  <c:v>59.88511183458305</c:v>
                </c:pt>
                <c:pt idx="87">
                  <c:v>50.67201770618567</c:v>
                </c:pt>
                <c:pt idx="88">
                  <c:v>41.45892357778828</c:v>
                </c:pt>
                <c:pt idx="89">
                  <c:v>32.24582944939087</c:v>
                </c:pt>
                <c:pt idx="90">
                  <c:v>23.03273532099348</c:v>
                </c:pt>
                <c:pt idx="91">
                  <c:v>13.81964119259609</c:v>
                </c:pt>
                <c:pt idx="92">
                  <c:v>4.60654706419868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589.7872340425531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548.3076923076923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324.923076923077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121.8461538461539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20.30769230769238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11954.71698113208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26300.37735849057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47818.86792452831</c:v>
                </c:pt>
                <c:pt idx="87">
                  <c:v>50209.81132075472</c:v>
                </c:pt>
                <c:pt idx="88">
                  <c:v>52600.75471698114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64695.85</c:v>
                </c:pt>
                <c:pt idx="94">
                  <c:v>67367.55</c:v>
                </c:pt>
                <c:pt idx="95">
                  <c:v>70039.25</c:v>
                </c:pt>
                <c:pt idx="96">
                  <c:v>72710.95</c:v>
                </c:pt>
                <c:pt idx="97">
                  <c:v>75382.65</c:v>
                </c:pt>
                <c:pt idx="98">
                  <c:v>78054.35</c:v>
                </c:pt>
                <c:pt idx="99">
                  <c:v>80726.05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6769.230769230769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16615.38461538461</c:v>
                </c:pt>
                <c:pt idx="48">
                  <c:v>17846.15384615384</c:v>
                </c:pt>
                <c:pt idx="49">
                  <c:v>19076.92307692307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32615.38461538461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17358.49056603773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6792.452830188675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1964.28593357421</c:v>
                </c:pt>
                <c:pt idx="12">
                  <c:v>1972.609179055457</c:v>
                </c:pt>
                <c:pt idx="13">
                  <c:v>1980.932424536703</c:v>
                </c:pt>
                <c:pt idx="14">
                  <c:v>1989.25567001795</c:v>
                </c:pt>
                <c:pt idx="15">
                  <c:v>1997.578915499197</c:v>
                </c:pt>
                <c:pt idx="16">
                  <c:v>2005.902160980444</c:v>
                </c:pt>
                <c:pt idx="17">
                  <c:v>2014.22540646169</c:v>
                </c:pt>
                <c:pt idx="18">
                  <c:v>2022.548651942937</c:v>
                </c:pt>
                <c:pt idx="19">
                  <c:v>2030.871897424184</c:v>
                </c:pt>
                <c:pt idx="20">
                  <c:v>2039.19514290543</c:v>
                </c:pt>
                <c:pt idx="21">
                  <c:v>2047.518388386677</c:v>
                </c:pt>
                <c:pt idx="22">
                  <c:v>2055.841633867923</c:v>
                </c:pt>
                <c:pt idx="23">
                  <c:v>2064.16487934917</c:v>
                </c:pt>
                <c:pt idx="24">
                  <c:v>2072.488124830417</c:v>
                </c:pt>
                <c:pt idx="25">
                  <c:v>2080.811370311663</c:v>
                </c:pt>
                <c:pt idx="26">
                  <c:v>2089.13461579291</c:v>
                </c:pt>
                <c:pt idx="27">
                  <c:v>2097.457861274157</c:v>
                </c:pt>
                <c:pt idx="28">
                  <c:v>2105.781106755404</c:v>
                </c:pt>
                <c:pt idx="29">
                  <c:v>2114.10435223665</c:v>
                </c:pt>
                <c:pt idx="30">
                  <c:v>2122.427597717897</c:v>
                </c:pt>
                <c:pt idx="31">
                  <c:v>2130.750843199144</c:v>
                </c:pt>
                <c:pt idx="32">
                  <c:v>2139.074088680391</c:v>
                </c:pt>
                <c:pt idx="33">
                  <c:v>2147.397334161637</c:v>
                </c:pt>
                <c:pt idx="34">
                  <c:v>2155.236835461068</c:v>
                </c:pt>
                <c:pt idx="35">
                  <c:v>2162.592592578682</c:v>
                </c:pt>
                <c:pt idx="36">
                  <c:v>2169.948349696297</c:v>
                </c:pt>
                <c:pt idx="37">
                  <c:v>2177.304106813911</c:v>
                </c:pt>
                <c:pt idx="38">
                  <c:v>2184.659863931526</c:v>
                </c:pt>
                <c:pt idx="39">
                  <c:v>2192.01562104914</c:v>
                </c:pt>
                <c:pt idx="40">
                  <c:v>2199.371378166755</c:v>
                </c:pt>
                <c:pt idx="41">
                  <c:v>2206.72713528437</c:v>
                </c:pt>
                <c:pt idx="42">
                  <c:v>2214.082892401984</c:v>
                </c:pt>
                <c:pt idx="43">
                  <c:v>2221.438649519599</c:v>
                </c:pt>
                <c:pt idx="44">
                  <c:v>2228.794406637213</c:v>
                </c:pt>
                <c:pt idx="45">
                  <c:v>2236.150163754828</c:v>
                </c:pt>
                <c:pt idx="46">
                  <c:v>2243.505920872442</c:v>
                </c:pt>
                <c:pt idx="47">
                  <c:v>2250.861677990057</c:v>
                </c:pt>
                <c:pt idx="48">
                  <c:v>2258.217435107671</c:v>
                </c:pt>
                <c:pt idx="49">
                  <c:v>2265.573192225286</c:v>
                </c:pt>
                <c:pt idx="50">
                  <c:v>2272.928949342901</c:v>
                </c:pt>
                <c:pt idx="51">
                  <c:v>2280.284706460515</c:v>
                </c:pt>
                <c:pt idx="52">
                  <c:v>2287.64046357813</c:v>
                </c:pt>
                <c:pt idx="53">
                  <c:v>2294.996220695744</c:v>
                </c:pt>
                <c:pt idx="54">
                  <c:v>2302.351977813358</c:v>
                </c:pt>
                <c:pt idx="55">
                  <c:v>2309.707734930973</c:v>
                </c:pt>
                <c:pt idx="56">
                  <c:v>2317.063492048588</c:v>
                </c:pt>
                <c:pt idx="57">
                  <c:v>2324.419249166202</c:v>
                </c:pt>
                <c:pt idx="58">
                  <c:v>2331.775006283817</c:v>
                </c:pt>
                <c:pt idx="59">
                  <c:v>2339.130763401432</c:v>
                </c:pt>
                <c:pt idx="60">
                  <c:v>2346.486520519046</c:v>
                </c:pt>
                <c:pt idx="61">
                  <c:v>2353.842277636661</c:v>
                </c:pt>
                <c:pt idx="62">
                  <c:v>2361.198034754275</c:v>
                </c:pt>
                <c:pt idx="63">
                  <c:v>2368.55379187189</c:v>
                </c:pt>
                <c:pt idx="64">
                  <c:v>2375.909548989504</c:v>
                </c:pt>
                <c:pt idx="65">
                  <c:v>2383.265306107119</c:v>
                </c:pt>
                <c:pt idx="66">
                  <c:v>2390.621063224733</c:v>
                </c:pt>
                <c:pt idx="67">
                  <c:v>2381.599851665395</c:v>
                </c:pt>
                <c:pt idx="68">
                  <c:v>2372.578640106056</c:v>
                </c:pt>
                <c:pt idx="69">
                  <c:v>2363.557428546718</c:v>
                </c:pt>
                <c:pt idx="70">
                  <c:v>2354.53621698738</c:v>
                </c:pt>
                <c:pt idx="71">
                  <c:v>2345.51500542804</c:v>
                </c:pt>
                <c:pt idx="72">
                  <c:v>2336.493793868702</c:v>
                </c:pt>
                <c:pt idx="73">
                  <c:v>2327.472582309363</c:v>
                </c:pt>
                <c:pt idx="74">
                  <c:v>2318.451370750024</c:v>
                </c:pt>
                <c:pt idx="75">
                  <c:v>2309.430159190686</c:v>
                </c:pt>
                <c:pt idx="76">
                  <c:v>2300.408947631347</c:v>
                </c:pt>
                <c:pt idx="77">
                  <c:v>2291.387736072008</c:v>
                </c:pt>
                <c:pt idx="78">
                  <c:v>2282.36652451267</c:v>
                </c:pt>
                <c:pt idx="79">
                  <c:v>2273.345312953331</c:v>
                </c:pt>
                <c:pt idx="80">
                  <c:v>2264.324101393993</c:v>
                </c:pt>
                <c:pt idx="81">
                  <c:v>2255.302889834654</c:v>
                </c:pt>
                <c:pt idx="82">
                  <c:v>2246.281678275316</c:v>
                </c:pt>
                <c:pt idx="83">
                  <c:v>2237.260466715977</c:v>
                </c:pt>
                <c:pt idx="84">
                  <c:v>2228.239255156639</c:v>
                </c:pt>
                <c:pt idx="85">
                  <c:v>2219.2180435973</c:v>
                </c:pt>
                <c:pt idx="86">
                  <c:v>2210.196832037961</c:v>
                </c:pt>
                <c:pt idx="87">
                  <c:v>2201.175620478623</c:v>
                </c:pt>
                <c:pt idx="88">
                  <c:v>2192.154408919284</c:v>
                </c:pt>
                <c:pt idx="89">
                  <c:v>2183.133197359945</c:v>
                </c:pt>
                <c:pt idx="90">
                  <c:v>2174.111985800607</c:v>
                </c:pt>
                <c:pt idx="91">
                  <c:v>2165.090774241268</c:v>
                </c:pt>
                <c:pt idx="92">
                  <c:v>2156.06956268193</c:v>
                </c:pt>
                <c:pt idx="93">
                  <c:v>2158.92395690226</c:v>
                </c:pt>
                <c:pt idx="94">
                  <c:v>2173.65395690226</c:v>
                </c:pt>
                <c:pt idx="95">
                  <c:v>2188.38395690226</c:v>
                </c:pt>
                <c:pt idx="96">
                  <c:v>2203.11395690226</c:v>
                </c:pt>
                <c:pt idx="97">
                  <c:v>2217.84395690226</c:v>
                </c:pt>
                <c:pt idx="98">
                  <c:v>2232.57395690226</c:v>
                </c:pt>
                <c:pt idx="99">
                  <c:v>2247.30395690226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27466.87179487179</c:v>
                </c:pt>
                <c:pt idx="35">
                  <c:v>27560.61538461538</c:v>
                </c:pt>
                <c:pt idx="36">
                  <c:v>27654.35897435897</c:v>
                </c:pt>
                <c:pt idx="37">
                  <c:v>27748.10256410256</c:v>
                </c:pt>
                <c:pt idx="38">
                  <c:v>27841.84615384615</c:v>
                </c:pt>
                <c:pt idx="39">
                  <c:v>27935.58974358974</c:v>
                </c:pt>
                <c:pt idx="40">
                  <c:v>28029.33333333333</c:v>
                </c:pt>
                <c:pt idx="41">
                  <c:v>28123.07692307692</c:v>
                </c:pt>
                <c:pt idx="42">
                  <c:v>28216.82051282051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29341.74358974359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29634.41509433962</c:v>
                </c:pt>
                <c:pt idx="68">
                  <c:v>28802.16352201258</c:v>
                </c:pt>
                <c:pt idx="69">
                  <c:v>27969.91194968553</c:v>
                </c:pt>
                <c:pt idx="70">
                  <c:v>27137.66037735849</c:v>
                </c:pt>
                <c:pt idx="71">
                  <c:v>26305.40880503144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21311.89937106918</c:v>
                </c:pt>
                <c:pt idx="78">
                  <c:v>20479.64779874214</c:v>
                </c:pt>
                <c:pt idx="79">
                  <c:v>19647.39622641509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15486.13836477987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9660.377358490565</c:v>
                </c:pt>
                <c:pt idx="92">
                  <c:v>8828.12578616352</c:v>
                </c:pt>
                <c:pt idx="93">
                  <c:v>7848.085</c:v>
                </c:pt>
                <c:pt idx="94">
                  <c:v>6720.255</c:v>
                </c:pt>
                <c:pt idx="95">
                  <c:v>5592.425</c:v>
                </c:pt>
                <c:pt idx="96">
                  <c:v>4464.595</c:v>
                </c:pt>
                <c:pt idx="97">
                  <c:v>3336.765</c:v>
                </c:pt>
                <c:pt idx="98">
                  <c:v>2208.935</c:v>
                </c:pt>
                <c:pt idx="99">
                  <c:v>1081.105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497.872340425532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995.7446808510639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1484.444444444444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1569.572649572649</c:v>
                </c:pt>
                <c:pt idx="44">
                  <c:v>1597.948717948718</c:v>
                </c:pt>
                <c:pt idx="45">
                  <c:v>1626.324786324786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1711.452991452991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1995.213675213675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</c:v>
                </c:pt>
                <c:pt idx="62">
                  <c:v>2108.717948717949</c:v>
                </c:pt>
                <c:pt idx="63">
                  <c:v>2137.094017094017</c:v>
                </c:pt>
                <c:pt idx="64">
                  <c:v>2165.470085470085</c:v>
                </c:pt>
                <c:pt idx="65">
                  <c:v>2193.846153846153</c:v>
                </c:pt>
                <c:pt idx="66">
                  <c:v>2222.222222222222</c:v>
                </c:pt>
                <c:pt idx="67">
                  <c:v>2319.496855345912</c:v>
                </c:pt>
                <c:pt idx="68">
                  <c:v>2416.771488469602</c:v>
                </c:pt>
                <c:pt idx="69">
                  <c:v>2514.046121593291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</c:v>
                </c:pt>
                <c:pt idx="73">
                  <c:v>2903.14465408805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3194.968553459119</c:v>
                </c:pt>
                <c:pt idx="77">
                  <c:v>3292.24318658281</c:v>
                </c:pt>
                <c:pt idx="78">
                  <c:v>3389.517819706499</c:v>
                </c:pt>
                <c:pt idx="79">
                  <c:v>3486.792452830188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3778.616352201257</c:v>
                </c:pt>
                <c:pt idx="83">
                  <c:v>3875.890985324947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4556.813417190775</c:v>
                </c:pt>
                <c:pt idx="91">
                  <c:v>4654.088050314465</c:v>
                </c:pt>
                <c:pt idx="92">
                  <c:v>4751.362683438154</c:v>
                </c:pt>
                <c:pt idx="93">
                  <c:v>4948.165</c:v>
                </c:pt>
                <c:pt idx="94">
                  <c:v>5244.495</c:v>
                </c:pt>
                <c:pt idx="95">
                  <c:v>5540.825</c:v>
                </c:pt>
                <c:pt idx="96">
                  <c:v>5837.155</c:v>
                </c:pt>
                <c:pt idx="97">
                  <c:v>6133.485</c:v>
                </c:pt>
                <c:pt idx="98">
                  <c:v>6429.815</c:v>
                </c:pt>
                <c:pt idx="99">
                  <c:v>6726.145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1464"/>
        <c:axId val="18141457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34102.1704422778</c:v>
                </c:pt>
                <c:pt idx="1">
                  <c:v>34102.1704422778</c:v>
                </c:pt>
                <c:pt idx="2">
                  <c:v>34102.1704422778</c:v>
                </c:pt>
                <c:pt idx="3">
                  <c:v>34102.1704422778</c:v>
                </c:pt>
                <c:pt idx="4">
                  <c:v>34102.1704422778</c:v>
                </c:pt>
                <c:pt idx="5">
                  <c:v>34102.1704422778</c:v>
                </c:pt>
                <c:pt idx="6">
                  <c:v>34102.1704422778</c:v>
                </c:pt>
                <c:pt idx="7">
                  <c:v>34102.1704422778</c:v>
                </c:pt>
                <c:pt idx="8">
                  <c:v>34102.1704422778</c:v>
                </c:pt>
                <c:pt idx="9">
                  <c:v>34102.1704422778</c:v>
                </c:pt>
                <c:pt idx="10">
                  <c:v>34102.1704422778</c:v>
                </c:pt>
                <c:pt idx="11">
                  <c:v>34102.1704422778</c:v>
                </c:pt>
                <c:pt idx="12">
                  <c:v>34102.1704422778</c:v>
                </c:pt>
                <c:pt idx="13">
                  <c:v>34102.1704422778</c:v>
                </c:pt>
                <c:pt idx="14">
                  <c:v>34102.1704422778</c:v>
                </c:pt>
                <c:pt idx="15">
                  <c:v>34102.1704422778</c:v>
                </c:pt>
                <c:pt idx="16">
                  <c:v>34102.1704422778</c:v>
                </c:pt>
                <c:pt idx="17">
                  <c:v>34102.1704422778</c:v>
                </c:pt>
                <c:pt idx="18">
                  <c:v>34102.1704422778</c:v>
                </c:pt>
                <c:pt idx="19">
                  <c:v>34102.1704422778</c:v>
                </c:pt>
                <c:pt idx="20">
                  <c:v>34102.1704422778</c:v>
                </c:pt>
                <c:pt idx="21">
                  <c:v>34102.1704422778</c:v>
                </c:pt>
                <c:pt idx="22">
                  <c:v>34102.1704422778</c:v>
                </c:pt>
                <c:pt idx="23">
                  <c:v>34102.1704422778</c:v>
                </c:pt>
                <c:pt idx="24">
                  <c:v>34102.1704422778</c:v>
                </c:pt>
                <c:pt idx="25">
                  <c:v>34102.1704422778</c:v>
                </c:pt>
                <c:pt idx="26">
                  <c:v>34102.1704422778</c:v>
                </c:pt>
                <c:pt idx="27">
                  <c:v>34102.1704422778</c:v>
                </c:pt>
                <c:pt idx="28">
                  <c:v>34102.1704422778</c:v>
                </c:pt>
                <c:pt idx="29">
                  <c:v>34102.1704422778</c:v>
                </c:pt>
                <c:pt idx="30">
                  <c:v>34102.1704422778</c:v>
                </c:pt>
                <c:pt idx="31">
                  <c:v>34102.1704422778</c:v>
                </c:pt>
                <c:pt idx="32">
                  <c:v>34102.1704422778</c:v>
                </c:pt>
                <c:pt idx="33">
                  <c:v>34102.1704422778</c:v>
                </c:pt>
                <c:pt idx="34">
                  <c:v>34102.1704422778</c:v>
                </c:pt>
                <c:pt idx="35">
                  <c:v>34102.1704422778</c:v>
                </c:pt>
                <c:pt idx="36">
                  <c:v>34102.1704422778</c:v>
                </c:pt>
                <c:pt idx="37">
                  <c:v>34102.1704422778</c:v>
                </c:pt>
                <c:pt idx="38">
                  <c:v>34102.1704422778</c:v>
                </c:pt>
                <c:pt idx="39">
                  <c:v>34102.1704422778</c:v>
                </c:pt>
                <c:pt idx="40">
                  <c:v>34102.1704422778</c:v>
                </c:pt>
                <c:pt idx="41">
                  <c:v>34102.1704422778</c:v>
                </c:pt>
                <c:pt idx="42">
                  <c:v>34102.1704422778</c:v>
                </c:pt>
                <c:pt idx="43">
                  <c:v>34102.1704422778</c:v>
                </c:pt>
                <c:pt idx="44">
                  <c:v>34102.1704422778</c:v>
                </c:pt>
                <c:pt idx="45">
                  <c:v>34102.1704422778</c:v>
                </c:pt>
                <c:pt idx="46">
                  <c:v>34102.1704422778</c:v>
                </c:pt>
                <c:pt idx="47">
                  <c:v>34102.1704422778</c:v>
                </c:pt>
                <c:pt idx="48">
                  <c:v>34102.1704422778</c:v>
                </c:pt>
                <c:pt idx="49">
                  <c:v>34102.1704422778</c:v>
                </c:pt>
                <c:pt idx="50">
                  <c:v>34102.1704422778</c:v>
                </c:pt>
                <c:pt idx="51">
                  <c:v>34102.1704422778</c:v>
                </c:pt>
                <c:pt idx="52">
                  <c:v>34102.1704422778</c:v>
                </c:pt>
                <c:pt idx="53">
                  <c:v>34102.1704422778</c:v>
                </c:pt>
                <c:pt idx="54">
                  <c:v>34102.1704422778</c:v>
                </c:pt>
                <c:pt idx="55">
                  <c:v>34102.1704422778</c:v>
                </c:pt>
                <c:pt idx="56">
                  <c:v>34102.1704422778</c:v>
                </c:pt>
                <c:pt idx="57">
                  <c:v>34102.1704422778</c:v>
                </c:pt>
                <c:pt idx="58">
                  <c:v>34102.1704422778</c:v>
                </c:pt>
                <c:pt idx="59">
                  <c:v>34102.1704422778</c:v>
                </c:pt>
                <c:pt idx="60">
                  <c:v>34102.1704422778</c:v>
                </c:pt>
                <c:pt idx="61">
                  <c:v>34102.1704422778</c:v>
                </c:pt>
                <c:pt idx="62">
                  <c:v>34102.1704422778</c:v>
                </c:pt>
                <c:pt idx="63">
                  <c:v>34102.1704422778</c:v>
                </c:pt>
                <c:pt idx="64">
                  <c:v>34102.1704422778</c:v>
                </c:pt>
                <c:pt idx="65">
                  <c:v>34102.1704422778</c:v>
                </c:pt>
                <c:pt idx="66">
                  <c:v>34102.1704422778</c:v>
                </c:pt>
                <c:pt idx="67">
                  <c:v>34102.1704422778</c:v>
                </c:pt>
                <c:pt idx="68">
                  <c:v>34102.1704422778</c:v>
                </c:pt>
                <c:pt idx="69">
                  <c:v>34102.1704422778</c:v>
                </c:pt>
                <c:pt idx="70">
                  <c:v>34102.1704422778</c:v>
                </c:pt>
                <c:pt idx="71">
                  <c:v>34102.1704422778</c:v>
                </c:pt>
                <c:pt idx="72">
                  <c:v>34102.1704422778</c:v>
                </c:pt>
                <c:pt idx="73">
                  <c:v>34102.1704422778</c:v>
                </c:pt>
                <c:pt idx="74">
                  <c:v>34102.1704422778</c:v>
                </c:pt>
                <c:pt idx="75">
                  <c:v>34102.1704422778</c:v>
                </c:pt>
                <c:pt idx="76">
                  <c:v>34102.1704422778</c:v>
                </c:pt>
                <c:pt idx="77">
                  <c:v>34102.1704422778</c:v>
                </c:pt>
                <c:pt idx="78">
                  <c:v>34102.1704422778</c:v>
                </c:pt>
                <c:pt idx="79">
                  <c:v>34102.1704422778</c:v>
                </c:pt>
                <c:pt idx="80">
                  <c:v>34102.1704422778</c:v>
                </c:pt>
                <c:pt idx="81">
                  <c:v>34102.1704422778</c:v>
                </c:pt>
                <c:pt idx="82">
                  <c:v>34102.1704422778</c:v>
                </c:pt>
                <c:pt idx="83">
                  <c:v>34102.1704422778</c:v>
                </c:pt>
                <c:pt idx="84">
                  <c:v>34102.1704422778</c:v>
                </c:pt>
                <c:pt idx="85">
                  <c:v>34102.1704422778</c:v>
                </c:pt>
                <c:pt idx="86">
                  <c:v>34102.1704422778</c:v>
                </c:pt>
                <c:pt idx="87">
                  <c:v>34102.1704422778</c:v>
                </c:pt>
                <c:pt idx="88">
                  <c:v>34102.1704422778</c:v>
                </c:pt>
                <c:pt idx="89">
                  <c:v>34102.1704422778</c:v>
                </c:pt>
                <c:pt idx="90">
                  <c:v>34102.1704422778</c:v>
                </c:pt>
                <c:pt idx="91">
                  <c:v>34102.1704422778</c:v>
                </c:pt>
                <c:pt idx="92">
                  <c:v>34102.1704422778</c:v>
                </c:pt>
                <c:pt idx="93">
                  <c:v>34102.1704422778</c:v>
                </c:pt>
                <c:pt idx="94">
                  <c:v>34102.1704422778</c:v>
                </c:pt>
                <c:pt idx="95">
                  <c:v>34102.1704422778</c:v>
                </c:pt>
                <c:pt idx="96">
                  <c:v>34102.1704422778</c:v>
                </c:pt>
                <c:pt idx="97">
                  <c:v>34102.1704422778</c:v>
                </c:pt>
                <c:pt idx="98">
                  <c:v>34102.1704422778</c:v>
                </c:pt>
                <c:pt idx="99">
                  <c:v>34102.1704422778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37312.19209235452</c:v>
                </c:pt>
                <c:pt idx="1">
                  <c:v>36971.93209235453</c:v>
                </c:pt>
                <c:pt idx="2">
                  <c:v>36631.67209235452</c:v>
                </c:pt>
                <c:pt idx="3">
                  <c:v>36291.41209235452</c:v>
                </c:pt>
                <c:pt idx="4">
                  <c:v>35951.15209235452</c:v>
                </c:pt>
                <c:pt idx="5">
                  <c:v>35610.89209235452</c:v>
                </c:pt>
                <c:pt idx="6">
                  <c:v>35270.63209235452</c:v>
                </c:pt>
                <c:pt idx="7">
                  <c:v>34930.37209235452</c:v>
                </c:pt>
                <c:pt idx="8">
                  <c:v>34590.11209235452</c:v>
                </c:pt>
                <c:pt idx="9">
                  <c:v>34249.85209235452</c:v>
                </c:pt>
                <c:pt idx="10">
                  <c:v>33909.59209235452</c:v>
                </c:pt>
                <c:pt idx="11">
                  <c:v>34147.33920431254</c:v>
                </c:pt>
                <c:pt idx="12">
                  <c:v>34385.08631627056</c:v>
                </c:pt>
                <c:pt idx="13">
                  <c:v>34622.83342822857</c:v>
                </c:pt>
                <c:pt idx="14">
                  <c:v>34860.5805401866</c:v>
                </c:pt>
                <c:pt idx="15">
                  <c:v>35098.32765214462</c:v>
                </c:pt>
                <c:pt idx="16">
                  <c:v>35336.07476410264</c:v>
                </c:pt>
                <c:pt idx="17">
                  <c:v>35573.82187606065</c:v>
                </c:pt>
                <c:pt idx="18">
                  <c:v>35811.56898801866</c:v>
                </c:pt>
                <c:pt idx="19">
                  <c:v>36049.31609997668</c:v>
                </c:pt>
                <c:pt idx="20">
                  <c:v>36287.0632119347</c:v>
                </c:pt>
                <c:pt idx="21">
                  <c:v>36524.81032389272</c:v>
                </c:pt>
                <c:pt idx="22">
                  <c:v>36762.55743585074</c:v>
                </c:pt>
                <c:pt idx="23">
                  <c:v>37000.30454780875</c:v>
                </c:pt>
                <c:pt idx="24">
                  <c:v>37238.05165976677</c:v>
                </c:pt>
                <c:pt idx="25">
                  <c:v>37475.79877172479</c:v>
                </c:pt>
                <c:pt idx="26">
                  <c:v>37713.54588368281</c:v>
                </c:pt>
                <c:pt idx="27">
                  <c:v>37951.29299564083</c:v>
                </c:pt>
                <c:pt idx="28">
                  <c:v>38189.04010759884</c:v>
                </c:pt>
                <c:pt idx="29">
                  <c:v>38426.78721955686</c:v>
                </c:pt>
                <c:pt idx="30">
                  <c:v>38664.53433151489</c:v>
                </c:pt>
                <c:pt idx="31">
                  <c:v>38902.2814434729</c:v>
                </c:pt>
                <c:pt idx="32">
                  <c:v>39140.02855543091</c:v>
                </c:pt>
                <c:pt idx="33">
                  <c:v>39377.77566738894</c:v>
                </c:pt>
                <c:pt idx="34">
                  <c:v>40312.41918747097</c:v>
                </c:pt>
                <c:pt idx="35">
                  <c:v>41943.95911567704</c:v>
                </c:pt>
                <c:pt idx="36">
                  <c:v>43575.49904388311</c:v>
                </c:pt>
                <c:pt idx="37">
                  <c:v>45207.03897208917</c:v>
                </c:pt>
                <c:pt idx="38">
                  <c:v>46838.57890029524</c:v>
                </c:pt>
                <c:pt idx="39">
                  <c:v>48470.1188285013</c:v>
                </c:pt>
                <c:pt idx="40">
                  <c:v>50101.65875670737</c:v>
                </c:pt>
                <c:pt idx="41">
                  <c:v>51733.19868491344</c:v>
                </c:pt>
                <c:pt idx="42">
                  <c:v>53364.7386131195</c:v>
                </c:pt>
                <c:pt idx="43">
                  <c:v>54996.27854132557</c:v>
                </c:pt>
                <c:pt idx="44">
                  <c:v>56627.81846953164</c:v>
                </c:pt>
                <c:pt idx="45">
                  <c:v>58259.3583977377</c:v>
                </c:pt>
                <c:pt idx="46">
                  <c:v>59890.89832594377</c:v>
                </c:pt>
                <c:pt idx="47">
                  <c:v>61522.43825414983</c:v>
                </c:pt>
                <c:pt idx="48">
                  <c:v>63153.97818235591</c:v>
                </c:pt>
                <c:pt idx="49">
                  <c:v>64785.51811056198</c:v>
                </c:pt>
                <c:pt idx="50">
                  <c:v>66417.05803876803</c:v>
                </c:pt>
                <c:pt idx="51">
                  <c:v>68048.59796697412</c:v>
                </c:pt>
                <c:pt idx="52">
                  <c:v>69680.13789518017</c:v>
                </c:pt>
                <c:pt idx="53">
                  <c:v>71311.67782338622</c:v>
                </c:pt>
                <c:pt idx="54">
                  <c:v>72943.21775159231</c:v>
                </c:pt>
                <c:pt idx="55">
                  <c:v>74574.75767979837</c:v>
                </c:pt>
                <c:pt idx="56">
                  <c:v>76206.29760800443</c:v>
                </c:pt>
                <c:pt idx="57">
                  <c:v>77837.8375362105</c:v>
                </c:pt>
                <c:pt idx="58">
                  <c:v>79469.37746441656</c:v>
                </c:pt>
                <c:pt idx="59">
                  <c:v>81100.91739262264</c:v>
                </c:pt>
                <c:pt idx="60">
                  <c:v>82732.4573208287</c:v>
                </c:pt>
                <c:pt idx="61">
                  <c:v>84363.99724903476</c:v>
                </c:pt>
                <c:pt idx="62">
                  <c:v>85995.53717724084</c:v>
                </c:pt>
                <c:pt idx="63">
                  <c:v>87627.0771054469</c:v>
                </c:pt>
                <c:pt idx="64">
                  <c:v>89258.61703365296</c:v>
                </c:pt>
                <c:pt idx="65">
                  <c:v>90890.15696185903</c:v>
                </c:pt>
                <c:pt idx="66">
                  <c:v>92521.6968900651</c:v>
                </c:pt>
                <c:pt idx="67">
                  <c:v>94383.30053538446</c:v>
                </c:pt>
                <c:pt idx="68">
                  <c:v>96244.90418070381</c:v>
                </c:pt>
                <c:pt idx="69">
                  <c:v>98106.50782602317</c:v>
                </c:pt>
                <c:pt idx="70">
                  <c:v>99968.11147134253</c:v>
                </c:pt>
                <c:pt idx="71">
                  <c:v>101829.715116662</c:v>
                </c:pt>
                <c:pt idx="72">
                  <c:v>103691.3187619812</c:v>
                </c:pt>
                <c:pt idx="73">
                  <c:v>105552.9224073006</c:v>
                </c:pt>
                <c:pt idx="74">
                  <c:v>107414.52605262</c:v>
                </c:pt>
                <c:pt idx="75">
                  <c:v>109276.1296979393</c:v>
                </c:pt>
                <c:pt idx="76">
                  <c:v>111137.7333432587</c:v>
                </c:pt>
                <c:pt idx="77">
                  <c:v>112999.336988578</c:v>
                </c:pt>
                <c:pt idx="78">
                  <c:v>114860.9406338974</c:v>
                </c:pt>
                <c:pt idx="79">
                  <c:v>116722.5442792167</c:v>
                </c:pt>
                <c:pt idx="80">
                  <c:v>118584.1479245361</c:v>
                </c:pt>
                <c:pt idx="81">
                  <c:v>120445.7515698555</c:v>
                </c:pt>
                <c:pt idx="82">
                  <c:v>122307.3552151748</c:v>
                </c:pt>
                <c:pt idx="83">
                  <c:v>124168.9588604942</c:v>
                </c:pt>
                <c:pt idx="84">
                  <c:v>126030.5625058135</c:v>
                </c:pt>
                <c:pt idx="85">
                  <c:v>127892.1661511329</c:v>
                </c:pt>
                <c:pt idx="86">
                  <c:v>129753.7697964523</c:v>
                </c:pt>
                <c:pt idx="87">
                  <c:v>131615.3734417716</c:v>
                </c:pt>
                <c:pt idx="88">
                  <c:v>133476.977087091</c:v>
                </c:pt>
                <c:pt idx="89">
                  <c:v>135338.5807324103</c:v>
                </c:pt>
                <c:pt idx="90">
                  <c:v>137200.1843777297</c:v>
                </c:pt>
                <c:pt idx="91">
                  <c:v>139061.788023049</c:v>
                </c:pt>
                <c:pt idx="92">
                  <c:v>140923.3916683684</c:v>
                </c:pt>
                <c:pt idx="93">
                  <c:v>146744.0939910281</c:v>
                </c:pt>
                <c:pt idx="94">
                  <c:v>156523.8949910281</c:v>
                </c:pt>
                <c:pt idx="95">
                  <c:v>166303.6959910281</c:v>
                </c:pt>
                <c:pt idx="96">
                  <c:v>176083.4969910281</c:v>
                </c:pt>
                <c:pt idx="97">
                  <c:v>185863.2979910281</c:v>
                </c:pt>
                <c:pt idx="98">
                  <c:v>195643.0989910281</c:v>
                </c:pt>
                <c:pt idx="99">
                  <c:v>205422.8999910281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51464"/>
        <c:axId val="1814145704"/>
      </c:lineChart>
      <c:catAx>
        <c:axId val="18141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45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145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514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0.157612702366127</c:v>
                </c:pt>
                <c:pt idx="1">
                  <c:v>0.157612702366127</c:v>
                </c:pt>
                <c:pt idx="2" formatCode="0.0%">
                  <c:v>0.157612702366127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0.0788480697384807</c:v>
                </c:pt>
                <c:pt idx="1">
                  <c:v>0.0788480697384807</c:v>
                </c:pt>
                <c:pt idx="2" formatCode="0.0%">
                  <c:v>0.0788480697384807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0.236582876712329</c:v>
                </c:pt>
                <c:pt idx="2" formatCode="0.0%">
                  <c:v>0.156297094929056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0.0195203566659415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0.00141775973234073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0.00405854813986404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0.0345147035550196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0.0288640662473394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0.19550862353414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0.461121534246575</c:v>
                </c:pt>
                <c:pt idx="2" formatCode="0.0%">
                  <c:v>0.0249086428732241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42232"/>
        <c:axId val="1813545576"/>
      </c:barChart>
      <c:catAx>
        <c:axId val="181354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4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4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4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0.0187733499377335</c:v>
                </c:pt>
                <c:pt idx="1">
                  <c:v>0.0187733499377335</c:v>
                </c:pt>
                <c:pt idx="2" formatCode="0.0%">
                  <c:v>0.0187733499377335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0.0414020034246575</c:v>
                </c:pt>
                <c:pt idx="2" formatCode="0.0%">
                  <c:v>0.0414020034246575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0.0659252839088366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0.191282278767123</c:v>
                </c:pt>
                <c:pt idx="1">
                  <c:v>0.191282278767123</c:v>
                </c:pt>
                <c:pt idx="2" formatCode="0.0%">
                  <c:v>0.224634806298884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0.576401917808219</c:v>
                </c:pt>
                <c:pt idx="2" formatCode="0.0%">
                  <c:v>0.381655826054955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674184"/>
        <c:axId val="1813677512"/>
      </c:barChart>
      <c:catAx>
        <c:axId val="181367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67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67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67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0.0153190535491905</c:v>
                </c:pt>
                <c:pt idx="1">
                  <c:v>0.0153190535491905</c:v>
                </c:pt>
                <c:pt idx="2">
                  <c:v>0.0297369863013699</c:v>
                </c:pt>
                <c:pt idx="3">
                  <c:v>0.0297369863013699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0.0450560398505604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0.0837490348692403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0.132486410958904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0.224634806298884</c:v>
                </c:pt>
                <c:pt idx="1">
                  <c:v>0.224634806298884</c:v>
                </c:pt>
                <c:pt idx="2">
                  <c:v>0.224634806298884</c:v>
                </c:pt>
                <c:pt idx="3">
                  <c:v>0.224634806298884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0.172244691496231</c:v>
                </c:pt>
                <c:pt idx="1">
                  <c:v>0.611373945346374</c:v>
                </c:pt>
                <c:pt idx="2">
                  <c:v>0.544463213325828</c:v>
                </c:pt>
                <c:pt idx="3">
                  <c:v>0.338591565394346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767544"/>
        <c:axId val="1813770920"/>
      </c:barChart>
      <c:catAx>
        <c:axId val="1813767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70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77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6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0.0127658779576588</c:v>
                </c:pt>
                <c:pt idx="1">
                  <c:v>0.0127658779576588</c:v>
                </c:pt>
                <c:pt idx="2">
                  <c:v>0.0247808219178082</c:v>
                </c:pt>
                <c:pt idx="3">
                  <c:v>0.0247808219178082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0.10468629358655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0.16560801369863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0.224634806298884</c:v>
                </c:pt>
                <c:pt idx="1">
                  <c:v>0.224634806298884</c:v>
                </c:pt>
                <c:pt idx="2">
                  <c:v>0.224634806298884</c:v>
                </c:pt>
                <c:pt idx="3">
                  <c:v>0.224634806298884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0.0915669680740036</c:v>
                </c:pt>
                <c:pt idx="1">
                  <c:v>0.592919691714519</c:v>
                </c:pt>
                <c:pt idx="2">
                  <c:v>0.543470737013398</c:v>
                </c:pt>
                <c:pt idx="3">
                  <c:v>0.585850355631081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874328"/>
        <c:axId val="1813877704"/>
      </c:barChart>
      <c:catAx>
        <c:axId val="1813874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7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87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0.150186799501868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0.126497642632495</c:v>
                </c:pt>
                <c:pt idx="1">
                  <c:v>0.0686633162716149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0.0734593618460004</c:v>
                </c:pt>
                <c:pt idx="1">
                  <c:v>0.0398739714873329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0.272615327795744</c:v>
                </c:pt>
                <c:pt idx="1">
                  <c:v>0.147976453026174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0.127295586945946</c:v>
                </c:pt>
                <c:pt idx="1">
                  <c:v>0.0690964429419738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0.0576553026192624</c:v>
                </c:pt>
                <c:pt idx="3">
                  <c:v>0.0283973878572487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0.037248160383434</c:v>
                </c:pt>
                <c:pt idx="3">
                  <c:v>0.037248160383434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0.191830830046783</c:v>
                </c:pt>
                <c:pt idx="1">
                  <c:v>0.191830830046783</c:v>
                </c:pt>
                <c:pt idx="2">
                  <c:v>0.191830830046783</c:v>
                </c:pt>
                <c:pt idx="3">
                  <c:v>0.191830830046783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0.237881883825731</c:v>
                </c:pt>
                <c:pt idx="2">
                  <c:v>0.463771978010764</c:v>
                </c:pt>
                <c:pt idx="3">
                  <c:v>0.327575546571034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4808"/>
        <c:axId val="1813988184"/>
      </c:barChart>
      <c:catAx>
        <c:axId val="1813984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88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98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8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0.107176637608966</c:v>
                </c:pt>
                <c:pt idx="1">
                  <c:v>0.107176637608966</c:v>
                </c:pt>
                <c:pt idx="2">
                  <c:v>0.208048767123288</c:v>
                </c:pt>
                <c:pt idx="3">
                  <c:v>0.208048767123288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0.315392278953923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0.0992978820657388</c:v>
                </c:pt>
                <c:pt idx="1">
                  <c:v>0.0974018564719073</c:v>
                </c:pt>
                <c:pt idx="2">
                  <c:v>0.0437935989467873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0.0467944770743548</c:v>
                </c:pt>
                <c:pt idx="1">
                  <c:v>0.0459009683273687</c:v>
                </c:pt>
                <c:pt idx="2">
                  <c:v>0.0206378879316098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0.258135558545153</c:v>
                </c:pt>
                <c:pt idx="1">
                  <c:v>0.253206635435236</c:v>
                </c:pt>
                <c:pt idx="2">
                  <c:v>0.113846185735837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0.116767850910475</c:v>
                </c:pt>
                <c:pt idx="1">
                  <c:v>0.114538248130867</c:v>
                </c:pt>
                <c:pt idx="2">
                  <c:v>0.0514984239972627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0.0523145558647231</c:v>
                </c:pt>
                <c:pt idx="3">
                  <c:v>0.0257668707990427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0.00567103892936294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0.0162341925594562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0.0577281324946787</c:v>
                </c:pt>
                <c:pt idx="3">
                  <c:v>0.0577281324946787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0.19550862353414</c:v>
                </c:pt>
                <c:pt idx="1">
                  <c:v>0.19550862353414</c:v>
                </c:pt>
                <c:pt idx="2">
                  <c:v>0.19550862353414</c:v>
                </c:pt>
                <c:pt idx="3">
                  <c:v>0.19550862353414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0.0862834397397399</c:v>
                </c:pt>
                <c:pt idx="3">
                  <c:v>0.0133511317531564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25048"/>
        <c:axId val="1813221656"/>
      </c:barChart>
      <c:catAx>
        <c:axId val="1813225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22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0.0833547063349577</c:v>
                </c:pt>
                <c:pt idx="2">
                  <c:v>0.0833547063349577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0.0192357014619133</c:v>
                </c:pt>
                <c:pt idx="2">
                  <c:v>0.0192357014619133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0.00384714029238266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0.0192357014619133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0.0169274172864837</c:v>
                </c:pt>
                <c:pt idx="2">
                  <c:v>0.0169274172864837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0.703257245447551</c:v>
                </c:pt>
                <c:pt idx="1">
                  <c:v>0.703257245447551</c:v>
                </c:pt>
                <c:pt idx="2">
                  <c:v>0.703257245447551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0.140035906642729</c:v>
                </c:pt>
                <c:pt idx="1">
                  <c:v>0.140035906642729</c:v>
                </c:pt>
                <c:pt idx="2">
                  <c:v>0.140035906642729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0.0333418825339831</c:v>
                </c:pt>
                <c:pt idx="2">
                  <c:v>0.0333418825339831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040856"/>
        <c:axId val="1813037720"/>
      </c:barChart>
      <c:catAx>
        <c:axId val="181304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3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3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4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1.87733499377335E-2</v>
          </cell>
          <cell r="D1044">
            <v>0</v>
          </cell>
          <cell r="E1044">
            <v>2.2528019925280203E-2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0.15761270236612701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1.1264009962640101E-2</v>
          </cell>
          <cell r="F1045">
            <v>0</v>
          </cell>
          <cell r="H1045">
            <v>3.7546699875467E-2</v>
          </cell>
          <cell r="I1045">
            <v>0</v>
          </cell>
          <cell r="J1045">
            <v>7.88480697384807E-2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-3.2278953922789538E-2</v>
          </cell>
          <cell r="H1056">
            <v>1.4859750933997508E-2</v>
          </cell>
          <cell r="I1056">
            <v>-1.4859750933997508E-2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0.19128227876712328</v>
          </cell>
          <cell r="D1067">
            <v>3.3352527531760316E-2</v>
          </cell>
          <cell r="E1067">
            <v>0.24127764119551681</v>
          </cell>
          <cell r="F1067">
            <v>-1.6642834896633242E-2</v>
          </cell>
          <cell r="H1067">
            <v>0.19525712727272729</v>
          </cell>
          <cell r="I1067">
            <v>2.937767902615632E-2</v>
          </cell>
          <cell r="J1067">
            <v>0.19778641330012453</v>
          </cell>
          <cell r="K1067">
            <v>2.6848392998759046E-2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660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63360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22020</v>
          </cell>
          <cell r="D1083">
            <v>0</v>
          </cell>
          <cell r="E1083">
            <v>27420</v>
          </cell>
          <cell r="F1083">
            <v>0</v>
          </cell>
          <cell r="H1083">
            <v>27420</v>
          </cell>
          <cell r="I1083">
            <v>0</v>
          </cell>
          <cell r="J1083">
            <v>8412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5460</v>
          </cell>
          <cell r="F1084">
            <v>0</v>
          </cell>
          <cell r="H1084">
            <v>14040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Remittances: no. times per year</v>
          </cell>
          <cell r="C1085">
            <v>0</v>
          </cell>
          <cell r="D1085">
            <v>0</v>
          </cell>
          <cell r="E1085">
            <v>1300</v>
          </cell>
          <cell r="F1085">
            <v>0</v>
          </cell>
          <cell r="H1085">
            <v>2000</v>
          </cell>
          <cell r="I1085">
            <v>0</v>
          </cell>
          <cell r="J1085">
            <v>4800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1.87733499377335E-2</v>
      </c>
      <c r="C6" s="215">
        <f>IF([1]Summ!D1044="",0,[1]Summ!D1044)</f>
        <v>0</v>
      </c>
      <c r="D6" s="24">
        <f t="shared" ref="D6:D28" si="0">(B6+C6)</f>
        <v>1.87733499377335E-2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1.87733499377335E-2</v>
      </c>
      <c r="J6" s="24">
        <f t="shared" ref="J6:J13" si="3">IF(I$32&lt;=1+I$131,I6,B6*H6+J$33*(I6-B6*H6))</f>
        <v>1.87733499377335E-2</v>
      </c>
      <c r="K6" s="22">
        <f t="shared" ref="K6:K31" si="4">B6</f>
        <v>1.87733499377335E-2</v>
      </c>
      <c r="L6" s="22">
        <f t="shared" ref="L6:L29" si="5">IF(K6="","",K6*H6)</f>
        <v>1.87733499377335E-2</v>
      </c>
      <c r="M6" s="177">
        <f t="shared" ref="M6:M31" si="6">J6</f>
        <v>1.87733499377335E-2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7.5093399750934001E-2</v>
      </c>
      <c r="Z6" s="156">
        <f>Poor!Z6</f>
        <v>0.17</v>
      </c>
      <c r="AA6" s="121">
        <f>$M6*Z6*4</f>
        <v>1.2765877957658781E-2</v>
      </c>
      <c r="AB6" s="156">
        <f>Poor!AB6</f>
        <v>0.17</v>
      </c>
      <c r="AC6" s="121">
        <f t="shared" ref="AC6:AC29" si="7">$M6*AB6*4</f>
        <v>1.2765877957658781E-2</v>
      </c>
      <c r="AD6" s="156">
        <f>Poor!AD6</f>
        <v>0.33</v>
      </c>
      <c r="AE6" s="121">
        <f t="shared" ref="AE6:AE29" si="8">$M6*AD6*4</f>
        <v>2.478082191780822E-2</v>
      </c>
      <c r="AF6" s="122">
        <f>1-SUM(Z6,AB6,AD6)</f>
        <v>0.32999999999999996</v>
      </c>
      <c r="AG6" s="121">
        <f>$M6*AF6*4</f>
        <v>2.4780821917808216E-2</v>
      </c>
      <c r="AH6" s="123">
        <f>SUM(Z6,AB6,AD6,AF6)</f>
        <v>1</v>
      </c>
      <c r="AI6" s="183">
        <f>SUM(AA6,AC6,AE6,AG6)/4</f>
        <v>1.87733499377335E-2</v>
      </c>
      <c r="AJ6" s="120">
        <f>(AA6+AC6)/2</f>
        <v>1.2765877957658781E-2</v>
      </c>
      <c r="AK6" s="119">
        <f>(AE6+AG6)/2</f>
        <v>2.478082191780822E-2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2502.680422547242</v>
      </c>
      <c r="S7" s="223">
        <f>IF($B$81=0,0,(SUMIF($N$6:$N$28,$U7,L$6:L$28)+SUMIF($N$91:$N$118,$U7,L$91:L$118))*$I$83*Poor!$B$81/$B$81)</f>
        <v>2502.680422547242</v>
      </c>
      <c r="T7" s="223">
        <f>IF($B$81=0,0,(SUMIF($N$6:$N$28,$U7,M$6:M$28)+SUMIF($N$91:$N$118,$U7,M$91:M$118))*$I$83*Poor!$B$81/$B$81)</f>
        <v>2691.1092055366612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5">
        <f t="shared" si="6"/>
        <v>2.6171573396637608E-2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250</v>
      </c>
      <c r="S8" s="223">
        <f>IF($B$81=0,0,(SUMIF($N$6:$N$28,$U8,L$6:L$28)+SUMIF($N$91:$N$118,$U8,L$91:L$118))*$I$83*Poor!$B$81/$B$81)</f>
        <v>250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0.10468629358655043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0.10468629358655043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2.6171573396637608E-2</v>
      </c>
      <c r="AJ8" s="120">
        <f t="shared" si="14"/>
        <v>5.2343146793275216E-2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738.44898171432089</v>
      </c>
      <c r="S9" s="223">
        <f>IF($B$81=0,0,(SUMIF($N$6:$N$28,$U9,L$6:L$28)+SUMIF($N$91:$N$118,$U9,L$91:L$118))*$I$83*Poor!$B$81/$B$81)</f>
        <v>738.44898171432089</v>
      </c>
      <c r="T9" s="223">
        <f>IF($B$81=0,0,(SUMIF($N$6:$N$28,$U9,M$6:M$28)+SUMIF($N$91:$N$118,$U9,M$91:M$118))*$I$83*Poor!$B$81/$B$81)</f>
        <v>738.44898171432089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</v>
      </c>
      <c r="H10" s="24">
        <f t="shared" si="1"/>
        <v>1</v>
      </c>
      <c r="I10" s="22">
        <f t="shared" si="2"/>
        <v>4.1402003424657531E-2</v>
      </c>
      <c r="J10" s="24">
        <f t="shared" si="3"/>
        <v>4.1402003424657531E-2</v>
      </c>
      <c r="K10" s="22">
        <f t="shared" si="4"/>
        <v>4.1402003424657531E-2</v>
      </c>
      <c r="L10" s="22">
        <f t="shared" si="5"/>
        <v>4.1402003424657531E-2</v>
      </c>
      <c r="M10" s="225">
        <f t="shared" si="6"/>
        <v>4.1402003424657531E-2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0.16560801369863012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0.16560801369863012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4.1402003424657531E-2</v>
      </c>
      <c r="AJ10" s="120">
        <f t="shared" si="14"/>
        <v>8.2804006849315062E-2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937.5</v>
      </c>
      <c r="S11" s="223">
        <f>IF($B$81=0,0,(SUMIF($N$6:$N$28,$U11,L$6:L$28)+SUMIF($N$91:$N$118,$U11,L$91:L$118))*$I$83*Poor!$B$81/$B$81)</f>
        <v>937.5</v>
      </c>
      <c r="T11" s="223">
        <f>IF($B$81=0,0,(SUMIF($N$6:$N$28,$U11,M$6:M$28)+SUMIF($N$91:$N$118,$U11,M$91:M$118))*$I$83*Poor!$B$81/$B$81)</f>
        <v>937.5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2020.6581224320064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1955.9626880929634</v>
      </c>
      <c r="S18" s="223">
        <f>IF($B$81=0,0,(SUMIF($N$6:$N$28,$U18,L$6:L$28)+SUMIF($N$91:$N$118,$U18,L$91:L$118))*$I$83*Poor!$B$81/$B$81)</f>
        <v>1955.9626880929634</v>
      </c>
      <c r="T18" s="223">
        <f>IF($B$81=0,0,(SUMIF($N$6:$N$28,$U18,M$6:M$28)+SUMIF($N$91:$N$118,$U18,M$91:M$118))*$I$83*Poor!$B$81/$B$81)</f>
        <v>1955.9626880929634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5">
        <f>IF([1]Summ!C1057="",0,[1]Summ!C1057)</f>
        <v>0</v>
      </c>
      <c r="C19" s="215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6.5925283908836591E-2</v>
      </c>
      <c r="K19" s="22">
        <f t="shared" si="21"/>
        <v>0</v>
      </c>
      <c r="L19" s="22">
        <f t="shared" si="22"/>
        <v>0</v>
      </c>
      <c r="M19" s="227">
        <f t="shared" si="23"/>
        <v>6.5925283908836591E-2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27525</v>
      </c>
      <c r="S20" s="223">
        <f>IF($B$81=0,0,(SUMIF($N$6:$N$28,$U20,L$6:L$28)+SUMIF($N$91:$N$118,$U20,L$91:L$118))*$I$83*Poor!$B$81/$B$81)</f>
        <v>27525</v>
      </c>
      <c r="T20" s="223">
        <f>IF($B$81=0,0,(SUMIF($N$6:$N$28,$U20,M$6:M$28)+SUMIF($N$91:$N$118,$U20,M$91:M$118))*$I$83*Poor!$B$81/$B$81)</f>
        <v>27525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33909.592092354527</v>
      </c>
      <c r="S23" s="179">
        <f>SUM(S7:S22)</f>
        <v>33909.592092354527</v>
      </c>
      <c r="T23" s="179">
        <f>SUM(T7:T22)</f>
        <v>35868.678997775947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34102.170442277798</v>
      </c>
      <c r="S24" s="41">
        <f>IF($B$81=0,0,(SUM(($B$70*$H$70))+((1-$D$29)*$I$83))*Poor!$B$81/$B$81)</f>
        <v>34102.170442277798</v>
      </c>
      <c r="T24" s="41">
        <f>IF($B$81=0,0,(SUM(($B$70*$H$70))+((1-$D$29)*$I$83))*Poor!$B$81/$B$81)</f>
        <v>34102.170442277798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51575.503775611134</v>
      </c>
      <c r="S25" s="41">
        <f>IF($B$81=0,0,(SUM(($B$70*$H$70),($B$71*$H$71))+((1-$D$29)*$I$83))*Poor!$B$81/$B$81)</f>
        <v>51575.503775611134</v>
      </c>
      <c r="T25" s="41">
        <f>IF($B$81=0,0,(SUM(($B$70*$H$70),($B$71*$H$71))+((1-$D$29)*$I$83))*Poor!$B$81/$B$81)</f>
        <v>51575.503775611134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86255.503775611127</v>
      </c>
      <c r="S26" s="41">
        <f>IF($B$81=0,0,(SUM(($B$70*$H$70),($B$71*$H$71),($B$72*$H$72))+((1-$D$29)*$I$83))*Poor!$B$81/$B$81)</f>
        <v>86255.503775611127</v>
      </c>
      <c r="T26" s="41">
        <f>IF($B$81=0,0,(SUM(($B$70*$H$70),($B$71*$H$71),($B$72*$H$72))+((1-$D$29)*$I$83))*Poor!$B$81/$B$81)</f>
        <v>86255.503775611127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0.19128227876712328</v>
      </c>
      <c r="C29" s="215">
        <f>IF([1]Summ!D1067="",0,[1]Summ!D1067)</f>
        <v>3.3352527531760316E-2</v>
      </c>
      <c r="D29" s="24">
        <f>(B29+C29)</f>
        <v>0.2246348062988836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0.2246348062988836</v>
      </c>
      <c r="J29" s="24">
        <f>IF(I$32&lt;=1+I131,I29,B29*H29+J$33*(I29-B29*H29))</f>
        <v>0.2246348062988836</v>
      </c>
      <c r="K29" s="22">
        <f t="shared" si="4"/>
        <v>0.19128227876712328</v>
      </c>
      <c r="L29" s="22">
        <f t="shared" si="5"/>
        <v>0.19128227876712328</v>
      </c>
      <c r="M29" s="225">
        <f t="shared" si="6"/>
        <v>0.2246348062988836</v>
      </c>
      <c r="N29" s="230"/>
      <c r="P29" s="22"/>
      <c r="V29" s="56"/>
      <c r="W29" s="110"/>
      <c r="X29" s="118"/>
      <c r="Y29" s="183">
        <f t="shared" si="9"/>
        <v>0.89853922519553442</v>
      </c>
      <c r="Z29" s="156">
        <f>Poor!Z29</f>
        <v>0.25</v>
      </c>
      <c r="AA29" s="121">
        <f t="shared" si="16"/>
        <v>0.2246348062988836</v>
      </c>
      <c r="AB29" s="156">
        <f>Poor!AB29</f>
        <v>0.25</v>
      </c>
      <c r="AC29" s="121">
        <f t="shared" si="7"/>
        <v>0.2246348062988836</v>
      </c>
      <c r="AD29" s="156">
        <f>Poor!AD29</f>
        <v>0.25</v>
      </c>
      <c r="AE29" s="121">
        <f t="shared" si="8"/>
        <v>0.2246348062988836</v>
      </c>
      <c r="AF29" s="122">
        <f t="shared" si="10"/>
        <v>0.25</v>
      </c>
      <c r="AG29" s="121">
        <f t="shared" si="11"/>
        <v>0.2246348062988836</v>
      </c>
      <c r="AH29" s="123">
        <f t="shared" si="12"/>
        <v>1</v>
      </c>
      <c r="AI29" s="183">
        <f t="shared" si="13"/>
        <v>0.2246348062988836</v>
      </c>
      <c r="AJ29" s="120">
        <f t="shared" si="14"/>
        <v>0.2246348062988836</v>
      </c>
      <c r="AK29" s="119">
        <f t="shared" si="15"/>
        <v>0.2246348062988836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0.48917251788118965</v>
      </c>
      <c r="E30" s="75">
        <f>Poor!E30</f>
        <v>1</v>
      </c>
      <c r="H30" s="96">
        <f>(E30*F$7/F$9)</f>
        <v>1</v>
      </c>
      <c r="I30" s="29">
        <f>IF(E30&gt;=1,I119-I124,MIN(I119-I124,B30*H30))</f>
        <v>0.48917251788118965</v>
      </c>
      <c r="J30" s="232">
        <f>IF(I$32&lt;=1,I30,1-SUM(J6:J29))</f>
        <v>0.3816558260549554</v>
      </c>
      <c r="K30" s="22">
        <f t="shared" si="4"/>
        <v>0.57640191780821914</v>
      </c>
      <c r="L30" s="22">
        <f>IF(L124=L119,0,IF(K30="",0,(L119-L124)/(B119-B124)*K30))</f>
        <v>0.57640191780821914</v>
      </c>
      <c r="M30" s="175">
        <f t="shared" si="6"/>
        <v>0.3816558260549554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192.57834992327116</v>
      </c>
      <c r="S30" s="235">
        <f t="shared" si="24"/>
        <v>192.57834992327116</v>
      </c>
      <c r="T30" s="235">
        <f t="shared" si="24"/>
        <v>0</v>
      </c>
      <c r="U30" s="56"/>
      <c r="V30" s="56"/>
      <c r="W30" s="110"/>
      <c r="X30" s="118"/>
      <c r="Y30" s="183">
        <f>M30*4</f>
        <v>1.5266233042198216</v>
      </c>
      <c r="Z30" s="122">
        <f>IF($Y30=0,0,AA30/($Y$30))</f>
        <v>5.9980067002055111E-2</v>
      </c>
      <c r="AA30" s="187">
        <f>IF(AA79*4/$I$83+SUM(AA6:AA29)&lt;1,AA79*4/$I$83,1-SUM(AA6:AA29))</f>
        <v>9.1566968074003663E-2</v>
      </c>
      <c r="AB30" s="122">
        <f>IF($Y30=0,0,AC30/($Y$30))</f>
        <v>0.38838637539175336</v>
      </c>
      <c r="AC30" s="187">
        <f>IF(AC79*4/$I$83+SUM(AC6:AC29)&lt;1,AC79*4/$I$83,1-SUM(AC6:AC29))</f>
        <v>0.59291969171451853</v>
      </c>
      <c r="AD30" s="122">
        <f>IF($Y30=0,0,AE30/($Y$30))</f>
        <v>0.35599531037628018</v>
      </c>
      <c r="AE30" s="187">
        <f>IF(AE79*4/$I$83+SUM(AE6:AE29)&lt;1,AE79*4/$I$83,1-SUM(AE6:AE29))</f>
        <v>0.54347073701339776</v>
      </c>
      <c r="AF30" s="122">
        <f>IF($Y30=0,0,AG30/($Y$30))</f>
        <v>0.38375567437736668</v>
      </c>
      <c r="AG30" s="187">
        <f>IF(AG79*4/$I$83+SUM(AG6:AG29)&lt;1,AG79*4/$I$83,1-SUM(AG6:AG29))</f>
        <v>0.58585035563108145</v>
      </c>
      <c r="AH30" s="123">
        <f t="shared" si="12"/>
        <v>1.1881174271474553</v>
      </c>
      <c r="AI30" s="183">
        <f t="shared" si="13"/>
        <v>0.45345193810825035</v>
      </c>
      <c r="AJ30" s="120">
        <f t="shared" si="14"/>
        <v>0.34224332989426109</v>
      </c>
      <c r="AK30" s="119">
        <f t="shared" si="15"/>
        <v>0.56466054632223961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-0.13137499217443516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17665.911683256607</v>
      </c>
      <c r="S31" s="235">
        <f t="shared" si="24"/>
        <v>17665.911683256607</v>
      </c>
      <c r="T31" s="235">
        <f>IF(T25&gt;T$23,T25-T$23,0)</f>
        <v>15706.824777835187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1.1313749921744352</v>
      </c>
      <c r="C32" s="77">
        <f>SUM(C6:C31)</f>
        <v>2.7445815669991949E-2</v>
      </c>
      <c r="D32" s="24">
        <f>SUM(D6:D30)</f>
        <v>1.0715914079173976</v>
      </c>
      <c r="E32" s="2"/>
      <c r="F32" s="2"/>
      <c r="H32" s="17"/>
      <c r="I32" s="22">
        <f>SUM(I6:I30)</f>
        <v>1.0715914079173976</v>
      </c>
      <c r="J32" s="17"/>
      <c r="L32" s="22">
        <f>SUM(L6:L30)</f>
        <v>1.1313749921744352</v>
      </c>
      <c r="M32" s="23"/>
      <c r="N32" s="56"/>
      <c r="O32" s="2"/>
      <c r="P32" s="22"/>
      <c r="Q32" s="235" t="s">
        <v>143</v>
      </c>
      <c r="R32" s="235">
        <f t="shared" si="24"/>
        <v>52345.9116832566</v>
      </c>
      <c r="S32" s="235">
        <f t="shared" si="24"/>
        <v>52345.9116832566</v>
      </c>
      <c r="T32" s="235">
        <f t="shared" si="24"/>
        <v>50386.82477783518</v>
      </c>
      <c r="U32" s="56"/>
      <c r="V32" s="56"/>
      <c r="W32" s="110"/>
      <c r="X32" s="118"/>
      <c r="Y32" s="115">
        <f>SUM(Y6:Y31)</f>
        <v>3.7128155517868198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2.1975094636278865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12565.459822268143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</v>
      </c>
      <c r="J38" s="38">
        <f t="shared" ref="J38:J64" si="32">J92*I$83</f>
        <v>750</v>
      </c>
      <c r="K38" s="40">
        <f t="shared" ref="K38:K64" si="33">(B38/B$65)</f>
        <v>3.2651284283848496E-2</v>
      </c>
      <c r="L38" s="22">
        <f t="shared" ref="L38:L64" si="34">(K38*H38)</f>
        <v>3.2651284283848496E-2</v>
      </c>
      <c r="M38" s="24">
        <f t="shared" ref="M38:M64" si="35">J38/B$65</f>
        <v>3.2651284283848496E-2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0.70455334626931199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528.41500970198399</v>
      </c>
      <c r="AD38" s="122">
        <f>IF($J38=0,0,AE38/($J38))</f>
        <v>0.29544665373068801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221.58499029801601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750</v>
      </c>
      <c r="AJ38" s="148">
        <f t="shared" ref="AJ38:AJ64" si="38">(AA38+AC38)</f>
        <v>528.41500970198399</v>
      </c>
      <c r="AK38" s="147">
        <f t="shared" ref="AK38:AK64" si="39">(AE38+AG38)</f>
        <v>221.58499029801601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8.7070091423595997E-3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6">
        <f>IF([1]Summ!C1079="",0,[1]Summ!C1079)</f>
        <v>0</v>
      </c>
      <c r="C44" s="216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3.2651284283848496E-2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22020</v>
      </c>
      <c r="C48" s="216">
        <f>IF([1]Summ!D1083="",0,[1]Summ!D1083)</f>
        <v>0</v>
      </c>
      <c r="D48" s="38">
        <f t="shared" si="25"/>
        <v>22020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22020</v>
      </c>
      <c r="J48" s="38">
        <f t="shared" si="32"/>
        <v>22020</v>
      </c>
      <c r="K48" s="40">
        <f t="shared" si="33"/>
        <v>0.95864170657379189</v>
      </c>
      <c r="L48" s="22">
        <f t="shared" si="34"/>
        <v>0.95864170657379189</v>
      </c>
      <c r="M48" s="24">
        <f t="shared" si="35"/>
        <v>0.95864170657379189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5505</v>
      </c>
      <c r="AB48" s="156">
        <f>Poor!AB48</f>
        <v>0.25</v>
      </c>
      <c r="AC48" s="147">
        <f t="shared" si="41"/>
        <v>5505</v>
      </c>
      <c r="AD48" s="156">
        <f>Poor!AD48</f>
        <v>0.25</v>
      </c>
      <c r="AE48" s="147">
        <f t="shared" si="42"/>
        <v>5505</v>
      </c>
      <c r="AF48" s="122">
        <f t="shared" si="29"/>
        <v>0.25</v>
      </c>
      <c r="AG48" s="147">
        <f t="shared" si="36"/>
        <v>5505</v>
      </c>
      <c r="AH48" s="123">
        <f t="shared" si="37"/>
        <v>1</v>
      </c>
      <c r="AI48" s="112">
        <f t="shared" si="37"/>
        <v>22020</v>
      </c>
      <c r="AJ48" s="148">
        <f t="shared" si="38"/>
        <v>11010</v>
      </c>
      <c r="AK48" s="147">
        <f t="shared" si="39"/>
        <v>11010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Remittances: no. times per year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550</v>
      </c>
      <c r="D65" s="42">
        <f>SUM(D37:D64)</f>
        <v>23520</v>
      </c>
      <c r="E65" s="32"/>
      <c r="F65" s="32"/>
      <c r="G65" s="32"/>
      <c r="H65" s="31"/>
      <c r="I65" s="39">
        <f>SUM(I37:I64)</f>
        <v>23520</v>
      </c>
      <c r="J65" s="39">
        <f>SUM(J37:J64)</f>
        <v>23520</v>
      </c>
      <c r="K65" s="40">
        <f>SUM(K37:K64)</f>
        <v>1</v>
      </c>
      <c r="L65" s="22">
        <f>SUM(L37:L64)</f>
        <v>1</v>
      </c>
      <c r="M65" s="24">
        <f>SUM(M37:M64)</f>
        <v>1.0239442751414889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5692.5</v>
      </c>
      <c r="AB65" s="137"/>
      <c r="AC65" s="153">
        <f>SUM(AC37:AC64)</f>
        <v>6220.9150097019838</v>
      </c>
      <c r="AD65" s="137"/>
      <c r="AE65" s="153">
        <f>SUM(AE37:AE64)</f>
        <v>5914.0849902980162</v>
      </c>
      <c r="AF65" s="137"/>
      <c r="AG65" s="153">
        <f>SUM(AG37:AG64)</f>
        <v>5692.5</v>
      </c>
      <c r="AH65" s="137"/>
      <c r="AI65" s="153">
        <f>SUM(AI37:AI64)</f>
        <v>23520</v>
      </c>
      <c r="AJ65" s="153">
        <f>SUM(AJ37:AJ64)</f>
        <v>11913.415009701985</v>
      </c>
      <c r="AK65" s="153">
        <f>SUM(AK37:AK64)</f>
        <v>11606.584990298015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17090.28254293184</v>
      </c>
      <c r="J70" s="51">
        <f t="shared" ref="J70:J77" si="44">J124*I$83</f>
        <v>17090.28254293184</v>
      </c>
      <c r="K70" s="40">
        <f>B70/B$76</f>
        <v>0.744026231734081</v>
      </c>
      <c r="L70" s="22">
        <f t="shared" ref="L70:L74" si="45">(L124*G$37*F$9/F$7)/B$130</f>
        <v>0.744026231734081</v>
      </c>
      <c r="M70" s="24">
        <f>J70/B$76</f>
        <v>0.744026231734081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4272.57063573296</v>
      </c>
      <c r="AB70" s="156">
        <f>Poor!AB70</f>
        <v>0.25</v>
      </c>
      <c r="AC70" s="147">
        <f>$J70*AB70</f>
        <v>4272.57063573296</v>
      </c>
      <c r="AD70" s="156">
        <f>Poor!AD70</f>
        <v>0.25</v>
      </c>
      <c r="AE70" s="147">
        <f>$J70*AD70</f>
        <v>4272.57063573296</v>
      </c>
      <c r="AF70" s="156">
        <f>Poor!AF70</f>
        <v>0.25</v>
      </c>
      <c r="AG70" s="147">
        <f>$J70*AF70</f>
        <v>4272.57063573296</v>
      </c>
      <c r="AH70" s="155">
        <f>SUM(Z70,AB70,AD70,AF70)</f>
        <v>1</v>
      </c>
      <c r="AI70" s="147">
        <f>SUM(AA70,AC70,AE70,AG70)</f>
        <v>17090.28254293184</v>
      </c>
      <c r="AJ70" s="148">
        <f>(AA70+AC70)</f>
        <v>8545.14127146592</v>
      </c>
      <c r="AK70" s="147">
        <f>(AE70+AG70)</f>
        <v>8545.14127146592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6429.7174570681582</v>
      </c>
      <c r="J71" s="51">
        <f t="shared" si="44"/>
        <v>6429.7174570681582</v>
      </c>
      <c r="K71" s="40">
        <f t="shared" ref="K71:K72" si="47">B71/B$76</f>
        <v>0.60856189232332036</v>
      </c>
      <c r="L71" s="22">
        <f t="shared" si="45"/>
        <v>0.255973768265919</v>
      </c>
      <c r="M71" s="24">
        <f t="shared" ref="M71:M72" si="48">J71/B$76</f>
        <v>0.27991804340740783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6429.7174570681582</v>
      </c>
      <c r="J74" s="51">
        <f t="shared" si="44"/>
        <v>5016.5106126696364</v>
      </c>
      <c r="K74" s="40">
        <f>B74/B$76</f>
        <v>0.32983311848345043</v>
      </c>
      <c r="L74" s="22">
        <f t="shared" si="45"/>
        <v>0.32983311848345048</v>
      </c>
      <c r="M74" s="24">
        <f>J74/B$76</f>
        <v>0.21839401883629239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300.89064266444529</v>
      </c>
      <c r="AB74" s="156"/>
      <c r="AC74" s="147">
        <f>AC30*$I$83/4</f>
        <v>1948.344373969024</v>
      </c>
      <c r="AD74" s="156"/>
      <c r="AE74" s="147">
        <f>AE30*$I$83/4</f>
        <v>1785.8542525632304</v>
      </c>
      <c r="AF74" s="156"/>
      <c r="AG74" s="147">
        <f>AG30*$I$83/4</f>
        <v>1925.1144131862532</v>
      </c>
      <c r="AH74" s="155"/>
      <c r="AI74" s="147">
        <f>SUM(AA74,AC74,AE74,AG74)</f>
        <v>5960.2036823829521</v>
      </c>
      <c r="AJ74" s="148">
        <f>(AA74+AC74)</f>
        <v>2249.2350166334691</v>
      </c>
      <c r="AK74" s="147">
        <f>(AE74+AG74)</f>
        <v>3710.9686657494835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1119.0387216025947</v>
      </c>
      <c r="AB75" s="158"/>
      <c r="AC75" s="149">
        <f>AA75+AC65-SUM(AC70,AC74)</f>
        <v>1119.0387216025947</v>
      </c>
      <c r="AD75" s="158"/>
      <c r="AE75" s="149">
        <f>AC75+AE65-SUM(AE70,AE74)</f>
        <v>974.6988236044208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469.51377468520877</v>
      </c>
      <c r="AJ75" s="151">
        <f>AJ76-SUM(AJ70,AJ74)</f>
        <v>1119.0387216025956</v>
      </c>
      <c r="AK75" s="149">
        <f>AJ75+AK76-SUM(AK70,AK74)</f>
        <v>469.51377468520695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23520</v>
      </c>
      <c r="J76" s="51">
        <f t="shared" si="44"/>
        <v>23520</v>
      </c>
      <c r="K76" s="40">
        <f>SUM(K70:K75)</f>
        <v>2.8902575507689754</v>
      </c>
      <c r="L76" s="22">
        <f>SUM(L70:L75)</f>
        <v>1.3298331184834504</v>
      </c>
      <c r="M76" s="24">
        <f>SUM(M70:M75)</f>
        <v>1.2423382939777814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5692.5</v>
      </c>
      <c r="AB76" s="137"/>
      <c r="AC76" s="153">
        <f>AC65</f>
        <v>6220.9150097019838</v>
      </c>
      <c r="AD76" s="137"/>
      <c r="AE76" s="153">
        <f>AE65</f>
        <v>5914.0849902980162</v>
      </c>
      <c r="AF76" s="137"/>
      <c r="AG76" s="153">
        <f>AG65</f>
        <v>5692.5</v>
      </c>
      <c r="AH76" s="137"/>
      <c r="AI76" s="153">
        <f>SUM(AA76,AC76,AE76,AG76)</f>
        <v>23520</v>
      </c>
      <c r="AJ76" s="154">
        <f>SUM(AA76,AC76)</f>
        <v>11913.415009701985</v>
      </c>
      <c r="AK76" s="154">
        <f>SUM(AE76,AG76)</f>
        <v>11606.584990298015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13978.666666666662</v>
      </c>
      <c r="J77" s="100">
        <f t="shared" si="44"/>
        <v>12565.459822268143</v>
      </c>
      <c r="K77" s="40"/>
      <c r="L77" s="22">
        <f>-(L131*G$37*F$9/F$7)/B$130</f>
        <v>-0.60856189232332014</v>
      </c>
      <c r="M77" s="24">
        <f>-J77/B$76</f>
        <v>-0.54703786775220475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1119.0387216025947</v>
      </c>
      <c r="AD78" s="112"/>
      <c r="AE78" s="112">
        <f>AC75</f>
        <v>1119.0387216025947</v>
      </c>
      <c r="AF78" s="112"/>
      <c r="AG78" s="112">
        <f>AE75</f>
        <v>974.6988236044208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1419.92936426704</v>
      </c>
      <c r="AB79" s="112"/>
      <c r="AC79" s="112">
        <f>AA79-AA74+AC65-AC70</f>
        <v>3067.3830955716185</v>
      </c>
      <c r="AD79" s="112"/>
      <c r="AE79" s="112">
        <f>AC79-AC74+AE65-AE70</f>
        <v>2760.5530761676509</v>
      </c>
      <c r="AF79" s="112"/>
      <c r="AG79" s="112">
        <f>AE79-AE74+AG65-AG70</f>
        <v>2394.6281878714608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13144.069263984715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3286.0173159961787</v>
      </c>
      <c r="AB83" s="112"/>
      <c r="AC83" s="165">
        <f>$I$83*AB82/4</f>
        <v>3286.0173159961787</v>
      </c>
      <c r="AD83" s="112"/>
      <c r="AE83" s="165">
        <f>$I$83*AD82/4</f>
        <v>3286.0173159961787</v>
      </c>
      <c r="AF83" s="112"/>
      <c r="AG83" s="165">
        <f>$I$83*AF82/4</f>
        <v>3286.0173159961787</v>
      </c>
      <c r="AH83" s="165">
        <f>SUM(AA83,AC83,AE83,AG83)</f>
        <v>13144.069263984715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27281.736353822238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27281.736353822238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1</v>
      </c>
      <c r="I92" s="22">
        <f t="shared" si="54"/>
        <v>5.7059954945233783E-2</v>
      </c>
      <c r="J92" s="24">
        <f t="shared" si="55"/>
        <v>5.7059954945233783E-2</v>
      </c>
      <c r="K92" s="22">
        <f t="shared" si="56"/>
        <v>5.7059954945233783E-2</v>
      </c>
      <c r="L92" s="22">
        <f t="shared" si="57"/>
        <v>5.7059954945233783E-2</v>
      </c>
      <c r="M92" s="228">
        <f t="shared" si="49"/>
        <v>5.7059954945233783E-2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1.5215987985395675E-2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5.7059954945233783E-2</v>
      </c>
      <c r="D98" s="24">
        <f t="shared" si="52"/>
        <v>5.7059954945233783E-2</v>
      </c>
      <c r="H98" s="24">
        <f t="shared" si="53"/>
        <v>1</v>
      </c>
      <c r="I98" s="22">
        <f t="shared" si="54"/>
        <v>5.7059954945233783E-2</v>
      </c>
      <c r="J98" s="24">
        <f t="shared" si="55"/>
        <v>5.7059954945233783E-2</v>
      </c>
      <c r="K98" s="22">
        <f t="shared" si="56"/>
        <v>0</v>
      </c>
      <c r="L98" s="22">
        <f t="shared" si="57"/>
        <v>0</v>
      </c>
      <c r="M98" s="229">
        <f t="shared" si="49"/>
        <v>5.7059954945233783E-2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1.6752802771920638</v>
      </c>
      <c r="C102" s="75">
        <f t="shared" si="51"/>
        <v>0</v>
      </c>
      <c r="D102" s="24">
        <f t="shared" si="52"/>
        <v>1.6752802771920638</v>
      </c>
      <c r="H102" s="24">
        <f t="shared" si="53"/>
        <v>1</v>
      </c>
      <c r="I102" s="22">
        <f t="shared" si="54"/>
        <v>1.6752802771920638</v>
      </c>
      <c r="J102" s="24">
        <f>IF(I$32&lt;=1+I131,I102,L102+J$33*(I102-L102))</f>
        <v>1.6752802771920638</v>
      </c>
      <c r="K102" s="22">
        <f t="shared" si="56"/>
        <v>1.6752802771920638</v>
      </c>
      <c r="L102" s="22">
        <f t="shared" si="57"/>
        <v>1.6752802771920638</v>
      </c>
      <c r="M102" s="229">
        <f t="shared" si="49"/>
        <v>1.6752802771920638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Remittances: no. times per year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4.1843966959838108E-2</v>
      </c>
      <c r="D119" s="24">
        <f>SUM(D91:D118)</f>
        <v>1.7894001870825313</v>
      </c>
      <c r="E119" s="22"/>
      <c r="F119" s="2"/>
      <c r="G119" s="2"/>
      <c r="H119" s="31"/>
      <c r="I119" s="22">
        <f>SUM(I91:I118)</f>
        <v>1.7894001870825313</v>
      </c>
      <c r="J119" s="24">
        <f>SUM(J91:J118)</f>
        <v>1.7894001870825313</v>
      </c>
      <c r="K119" s="22">
        <f>SUM(K91:K118)</f>
        <v>1.7475562201226933</v>
      </c>
      <c r="L119" s="22">
        <f>SUM(L91:L118)</f>
        <v>1.7475562201226933</v>
      </c>
      <c r="M119" s="57">
        <f t="shared" si="49"/>
        <v>1.7894001870825313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1.3002276692013417</v>
      </c>
      <c r="J124" s="238">
        <f>IF(SUMPRODUCT($B$124:$B124,$H$124:$H124)&lt;J$119,($B124*$H124),J$119)</f>
        <v>1.3002276692013417</v>
      </c>
      <c r="K124" s="29">
        <f>(B124)</f>
        <v>1.3002276692013417</v>
      </c>
      <c r="L124" s="29">
        <f>IF(SUMPRODUCT($B$124:$B124,$H$124:$H124)&lt;L$119,($B124*$H124),L$119)</f>
        <v>1.3002276692013417</v>
      </c>
      <c r="M124" s="241">
        <f t="shared" si="66"/>
        <v>1.3002276692013417</v>
      </c>
      <c r="N124" s="58"/>
      <c r="O124" s="174">
        <f>B124*H124</f>
        <v>1.3002276692013417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0.48917251788118965</v>
      </c>
      <c r="J125" s="238">
        <f>IF(SUMPRODUCT($B$124:$B125,$H$124:$H125)&lt;J$119,($B125*$H125),IF(SUMPRODUCT($B$124:$B124,$H$124:$H124)&lt;J$119,J$119-SUMPRODUCT($B$124:$B124,$H$124:$H124),0))</f>
        <v>0.48917251788118965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0.4473285509213516</v>
      </c>
      <c r="M125" s="241">
        <f t="shared" si="66"/>
        <v>0.48917251788118965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0.48917251788118965</v>
      </c>
      <c r="J128" s="229">
        <f>(J30)</f>
        <v>0.3816558260549554</v>
      </c>
      <c r="K128" s="29">
        <f>(B128)</f>
        <v>0.57640191780821914</v>
      </c>
      <c r="L128" s="29">
        <f>IF(L124=L119,0,(L119-L124)/(B119-B124)*K128)</f>
        <v>0.57640191780821914</v>
      </c>
      <c r="M128" s="241">
        <f t="shared" si="66"/>
        <v>0.3816558260549554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1.7894001870825313</v>
      </c>
      <c r="J130" s="229">
        <f>(J119)</f>
        <v>1.7894001870825313</v>
      </c>
      <c r="K130" s="29">
        <f>(B130)</f>
        <v>1.7475562201226933</v>
      </c>
      <c r="L130" s="29">
        <f>(L119)</f>
        <v>1.7475562201226933</v>
      </c>
      <c r="M130" s="241">
        <f t="shared" si="66"/>
        <v>1.7894001870825313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0.95597942843302075</v>
      </c>
      <c r="K131" s="29"/>
      <c r="L131" s="29">
        <f>IF(I131&lt;SUM(L126:L127),0,I131-(SUM(L126:L127)))</f>
        <v>1.0634961202592548</v>
      </c>
      <c r="M131" s="238">
        <f>IF(I131&lt;SUM(M126:M127),0,I131-(SUM(M126:M127)))</f>
        <v>1.0634961202592548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31" priority="308" operator="equal">
      <formula>16</formula>
    </cfRule>
    <cfRule type="cellIs" dxfId="630" priority="309" operator="equal">
      <formula>15</formula>
    </cfRule>
    <cfRule type="cellIs" dxfId="629" priority="310" operator="equal">
      <formula>14</formula>
    </cfRule>
    <cfRule type="cellIs" dxfId="628" priority="311" operator="equal">
      <formula>13</formula>
    </cfRule>
    <cfRule type="cellIs" dxfId="627" priority="312" operator="equal">
      <formula>12</formula>
    </cfRule>
    <cfRule type="cellIs" dxfId="626" priority="313" operator="equal">
      <formula>11</formula>
    </cfRule>
    <cfRule type="cellIs" dxfId="625" priority="314" operator="equal">
      <formula>10</formula>
    </cfRule>
    <cfRule type="cellIs" dxfId="624" priority="315" operator="equal">
      <formula>9</formula>
    </cfRule>
    <cfRule type="cellIs" dxfId="623" priority="316" operator="equal">
      <formula>8</formula>
    </cfRule>
    <cfRule type="cellIs" dxfId="622" priority="317" operator="equal">
      <formula>7</formula>
    </cfRule>
    <cfRule type="cellIs" dxfId="621" priority="318" operator="equal">
      <formula>6</formula>
    </cfRule>
    <cfRule type="cellIs" dxfId="620" priority="319" operator="equal">
      <formula>5</formula>
    </cfRule>
    <cfRule type="cellIs" dxfId="619" priority="320" operator="equal">
      <formula>4</formula>
    </cfRule>
    <cfRule type="cellIs" dxfId="618" priority="321" operator="equal">
      <formula>3</formula>
    </cfRule>
    <cfRule type="cellIs" dxfId="617" priority="322" operator="equal">
      <formula>2</formula>
    </cfRule>
    <cfRule type="cellIs" dxfId="616" priority="323" operator="equal">
      <formula>1</formula>
    </cfRule>
  </conditionalFormatting>
  <conditionalFormatting sqref="N29">
    <cfRule type="cellIs" dxfId="615" priority="292" operator="equal">
      <formula>16</formula>
    </cfRule>
    <cfRule type="cellIs" dxfId="614" priority="293" operator="equal">
      <formula>15</formula>
    </cfRule>
    <cfRule type="cellIs" dxfId="613" priority="294" operator="equal">
      <formula>14</formula>
    </cfRule>
    <cfRule type="cellIs" dxfId="612" priority="295" operator="equal">
      <formula>13</formula>
    </cfRule>
    <cfRule type="cellIs" dxfId="611" priority="296" operator="equal">
      <formula>12</formula>
    </cfRule>
    <cfRule type="cellIs" dxfId="610" priority="297" operator="equal">
      <formula>11</formula>
    </cfRule>
    <cfRule type="cellIs" dxfId="609" priority="298" operator="equal">
      <formula>10</formula>
    </cfRule>
    <cfRule type="cellIs" dxfId="608" priority="299" operator="equal">
      <formula>9</formula>
    </cfRule>
    <cfRule type="cellIs" dxfId="607" priority="300" operator="equal">
      <formula>8</formula>
    </cfRule>
    <cfRule type="cellIs" dxfId="606" priority="301" operator="equal">
      <formula>7</formula>
    </cfRule>
    <cfRule type="cellIs" dxfId="605" priority="302" operator="equal">
      <formula>6</formula>
    </cfRule>
    <cfRule type="cellIs" dxfId="604" priority="303" operator="equal">
      <formula>5</formula>
    </cfRule>
    <cfRule type="cellIs" dxfId="603" priority="304" operator="equal">
      <formula>4</formula>
    </cfRule>
    <cfRule type="cellIs" dxfId="602" priority="305" operator="equal">
      <formula>3</formula>
    </cfRule>
    <cfRule type="cellIs" dxfId="601" priority="306" operator="equal">
      <formula>2</formula>
    </cfRule>
    <cfRule type="cellIs" dxfId="600" priority="307" operator="equal">
      <formula>1</formula>
    </cfRule>
  </conditionalFormatting>
  <conditionalFormatting sqref="N119">
    <cfRule type="cellIs" dxfId="599" priority="276" operator="equal">
      <formula>16</formula>
    </cfRule>
    <cfRule type="cellIs" dxfId="598" priority="277" operator="equal">
      <formula>15</formula>
    </cfRule>
    <cfRule type="cellIs" dxfId="597" priority="278" operator="equal">
      <formula>14</formula>
    </cfRule>
    <cfRule type="cellIs" dxfId="596" priority="279" operator="equal">
      <formula>13</formula>
    </cfRule>
    <cfRule type="cellIs" dxfId="595" priority="280" operator="equal">
      <formula>12</formula>
    </cfRule>
    <cfRule type="cellIs" dxfId="594" priority="281" operator="equal">
      <formula>11</formula>
    </cfRule>
    <cfRule type="cellIs" dxfId="593" priority="282" operator="equal">
      <formula>10</formula>
    </cfRule>
    <cfRule type="cellIs" dxfId="592" priority="283" operator="equal">
      <formula>9</formula>
    </cfRule>
    <cfRule type="cellIs" dxfId="591" priority="284" operator="equal">
      <formula>8</formula>
    </cfRule>
    <cfRule type="cellIs" dxfId="590" priority="285" operator="equal">
      <formula>7</formula>
    </cfRule>
    <cfRule type="cellIs" dxfId="589" priority="286" operator="equal">
      <formula>6</formula>
    </cfRule>
    <cfRule type="cellIs" dxfId="588" priority="287" operator="equal">
      <formula>5</formula>
    </cfRule>
    <cfRule type="cellIs" dxfId="587" priority="288" operator="equal">
      <formula>4</formula>
    </cfRule>
    <cfRule type="cellIs" dxfId="586" priority="289" operator="equal">
      <formula>3</formula>
    </cfRule>
    <cfRule type="cellIs" dxfId="585" priority="290" operator="equal">
      <formula>2</formula>
    </cfRule>
    <cfRule type="cellIs" dxfId="584" priority="291" operator="equal">
      <formula>1</formula>
    </cfRule>
  </conditionalFormatting>
  <conditionalFormatting sqref="N27:N28">
    <cfRule type="cellIs" dxfId="583" priority="228" operator="equal">
      <formula>16</formula>
    </cfRule>
    <cfRule type="cellIs" dxfId="582" priority="229" operator="equal">
      <formula>15</formula>
    </cfRule>
    <cfRule type="cellIs" dxfId="581" priority="230" operator="equal">
      <formula>14</formula>
    </cfRule>
    <cfRule type="cellIs" dxfId="580" priority="231" operator="equal">
      <formula>13</formula>
    </cfRule>
    <cfRule type="cellIs" dxfId="579" priority="232" operator="equal">
      <formula>12</formula>
    </cfRule>
    <cfRule type="cellIs" dxfId="578" priority="233" operator="equal">
      <formula>11</formula>
    </cfRule>
    <cfRule type="cellIs" dxfId="577" priority="234" operator="equal">
      <formula>10</formula>
    </cfRule>
    <cfRule type="cellIs" dxfId="576" priority="235" operator="equal">
      <formula>9</formula>
    </cfRule>
    <cfRule type="cellIs" dxfId="575" priority="236" operator="equal">
      <formula>8</formula>
    </cfRule>
    <cfRule type="cellIs" dxfId="574" priority="237" operator="equal">
      <formula>7</formula>
    </cfRule>
    <cfRule type="cellIs" dxfId="573" priority="238" operator="equal">
      <formula>6</formula>
    </cfRule>
    <cfRule type="cellIs" dxfId="572" priority="239" operator="equal">
      <formula>5</formula>
    </cfRule>
    <cfRule type="cellIs" dxfId="571" priority="240" operator="equal">
      <formula>4</formula>
    </cfRule>
    <cfRule type="cellIs" dxfId="570" priority="241" operator="equal">
      <formula>3</formula>
    </cfRule>
    <cfRule type="cellIs" dxfId="569" priority="242" operator="equal">
      <formula>2</formula>
    </cfRule>
    <cfRule type="cellIs" dxfId="568" priority="243" operator="equal">
      <formula>1</formula>
    </cfRule>
  </conditionalFormatting>
  <conditionalFormatting sqref="N6:N26">
    <cfRule type="cellIs" dxfId="567" priority="116" operator="equal">
      <formula>16</formula>
    </cfRule>
    <cfRule type="cellIs" dxfId="566" priority="117" operator="equal">
      <formula>15</formula>
    </cfRule>
    <cfRule type="cellIs" dxfId="565" priority="118" operator="equal">
      <formula>14</formula>
    </cfRule>
    <cfRule type="cellIs" dxfId="564" priority="119" operator="equal">
      <formula>13</formula>
    </cfRule>
    <cfRule type="cellIs" dxfId="563" priority="120" operator="equal">
      <formula>12</formula>
    </cfRule>
    <cfRule type="cellIs" dxfId="562" priority="121" operator="equal">
      <formula>11</formula>
    </cfRule>
    <cfRule type="cellIs" dxfId="561" priority="122" operator="equal">
      <formula>10</formula>
    </cfRule>
    <cfRule type="cellIs" dxfId="560" priority="123" operator="equal">
      <formula>9</formula>
    </cfRule>
    <cfRule type="cellIs" dxfId="559" priority="124" operator="equal">
      <formula>8</formula>
    </cfRule>
    <cfRule type="cellIs" dxfId="558" priority="125" operator="equal">
      <formula>7</formula>
    </cfRule>
    <cfRule type="cellIs" dxfId="557" priority="126" operator="equal">
      <formula>6</formula>
    </cfRule>
    <cfRule type="cellIs" dxfId="556" priority="127" operator="equal">
      <formula>5</formula>
    </cfRule>
    <cfRule type="cellIs" dxfId="555" priority="128" operator="equal">
      <formula>4</formula>
    </cfRule>
    <cfRule type="cellIs" dxfId="554" priority="129" operator="equal">
      <formula>3</formula>
    </cfRule>
    <cfRule type="cellIs" dxfId="553" priority="130" operator="equal">
      <formula>2</formula>
    </cfRule>
    <cfRule type="cellIs" dxfId="552" priority="131" operator="equal">
      <formula>1</formula>
    </cfRule>
  </conditionalFormatting>
  <conditionalFormatting sqref="N113:N118">
    <cfRule type="cellIs" dxfId="551" priority="100" operator="equal">
      <formula>16</formula>
    </cfRule>
    <cfRule type="cellIs" dxfId="550" priority="101" operator="equal">
      <formula>15</formula>
    </cfRule>
    <cfRule type="cellIs" dxfId="549" priority="102" operator="equal">
      <formula>14</formula>
    </cfRule>
    <cfRule type="cellIs" dxfId="548" priority="103" operator="equal">
      <formula>13</formula>
    </cfRule>
    <cfRule type="cellIs" dxfId="547" priority="104" operator="equal">
      <formula>12</formula>
    </cfRule>
    <cfRule type="cellIs" dxfId="546" priority="105" operator="equal">
      <formula>11</formula>
    </cfRule>
    <cfRule type="cellIs" dxfId="545" priority="106" operator="equal">
      <formula>10</formula>
    </cfRule>
    <cfRule type="cellIs" dxfId="544" priority="107" operator="equal">
      <formula>9</formula>
    </cfRule>
    <cfRule type="cellIs" dxfId="543" priority="108" operator="equal">
      <formula>8</formula>
    </cfRule>
    <cfRule type="cellIs" dxfId="542" priority="109" operator="equal">
      <formula>7</formula>
    </cfRule>
    <cfRule type="cellIs" dxfId="541" priority="110" operator="equal">
      <formula>6</formula>
    </cfRule>
    <cfRule type="cellIs" dxfId="540" priority="111" operator="equal">
      <formula>5</formula>
    </cfRule>
    <cfRule type="cellIs" dxfId="539" priority="112" operator="equal">
      <formula>4</formula>
    </cfRule>
    <cfRule type="cellIs" dxfId="538" priority="113" operator="equal">
      <formula>3</formula>
    </cfRule>
    <cfRule type="cellIs" dxfId="537" priority="114" operator="equal">
      <formula>2</formula>
    </cfRule>
    <cfRule type="cellIs" dxfId="536" priority="115" operator="equal">
      <formula>1</formula>
    </cfRule>
  </conditionalFormatting>
  <conditionalFormatting sqref="N112">
    <cfRule type="cellIs" dxfId="535" priority="84" operator="equal">
      <formula>16</formula>
    </cfRule>
    <cfRule type="cellIs" dxfId="534" priority="85" operator="equal">
      <formula>15</formula>
    </cfRule>
    <cfRule type="cellIs" dxfId="533" priority="86" operator="equal">
      <formula>14</formula>
    </cfRule>
    <cfRule type="cellIs" dxfId="532" priority="87" operator="equal">
      <formula>13</formula>
    </cfRule>
    <cfRule type="cellIs" dxfId="531" priority="88" operator="equal">
      <formula>12</formula>
    </cfRule>
    <cfRule type="cellIs" dxfId="530" priority="89" operator="equal">
      <formula>11</formula>
    </cfRule>
    <cfRule type="cellIs" dxfId="529" priority="90" operator="equal">
      <formula>10</formula>
    </cfRule>
    <cfRule type="cellIs" dxfId="528" priority="91" operator="equal">
      <formula>9</formula>
    </cfRule>
    <cfRule type="cellIs" dxfId="527" priority="92" operator="equal">
      <formula>8</formula>
    </cfRule>
    <cfRule type="cellIs" dxfId="526" priority="93" operator="equal">
      <formula>7</formula>
    </cfRule>
    <cfRule type="cellIs" dxfId="525" priority="94" operator="equal">
      <formula>6</formula>
    </cfRule>
    <cfRule type="cellIs" dxfId="524" priority="95" operator="equal">
      <formula>5</formula>
    </cfRule>
    <cfRule type="cellIs" dxfId="523" priority="96" operator="equal">
      <formula>4</formula>
    </cfRule>
    <cfRule type="cellIs" dxfId="522" priority="97" operator="equal">
      <formula>3</formula>
    </cfRule>
    <cfRule type="cellIs" dxfId="521" priority="98" operator="equal">
      <formula>2</formula>
    </cfRule>
    <cfRule type="cellIs" dxfId="520" priority="99" operator="equal">
      <formula>1</formula>
    </cfRule>
  </conditionalFormatting>
  <conditionalFormatting sqref="N111">
    <cfRule type="cellIs" dxfId="519" priority="68" operator="equal">
      <formula>16</formula>
    </cfRule>
    <cfRule type="cellIs" dxfId="518" priority="69" operator="equal">
      <formula>15</formula>
    </cfRule>
    <cfRule type="cellIs" dxfId="517" priority="70" operator="equal">
      <formula>14</formula>
    </cfRule>
    <cfRule type="cellIs" dxfId="516" priority="71" operator="equal">
      <formula>13</formula>
    </cfRule>
    <cfRule type="cellIs" dxfId="515" priority="72" operator="equal">
      <formula>12</formula>
    </cfRule>
    <cfRule type="cellIs" dxfId="514" priority="73" operator="equal">
      <formula>11</formula>
    </cfRule>
    <cfRule type="cellIs" dxfId="513" priority="74" operator="equal">
      <formula>10</formula>
    </cfRule>
    <cfRule type="cellIs" dxfId="512" priority="75" operator="equal">
      <formula>9</formula>
    </cfRule>
    <cfRule type="cellIs" dxfId="511" priority="76" operator="equal">
      <formula>8</formula>
    </cfRule>
    <cfRule type="cellIs" dxfId="510" priority="77" operator="equal">
      <formula>7</formula>
    </cfRule>
    <cfRule type="cellIs" dxfId="509" priority="78" operator="equal">
      <formula>6</formula>
    </cfRule>
    <cfRule type="cellIs" dxfId="508" priority="79" operator="equal">
      <formula>5</formula>
    </cfRule>
    <cfRule type="cellIs" dxfId="507" priority="80" operator="equal">
      <formula>4</formula>
    </cfRule>
    <cfRule type="cellIs" dxfId="506" priority="81" operator="equal">
      <formula>3</formula>
    </cfRule>
    <cfRule type="cellIs" dxfId="505" priority="82" operator="equal">
      <formula>2</formula>
    </cfRule>
    <cfRule type="cellIs" dxfId="504" priority="83" operator="equal">
      <formula>1</formula>
    </cfRule>
  </conditionalFormatting>
  <conditionalFormatting sqref="N110">
    <cfRule type="cellIs" dxfId="503" priority="36" operator="equal">
      <formula>16</formula>
    </cfRule>
    <cfRule type="cellIs" dxfId="502" priority="37" operator="equal">
      <formula>15</formula>
    </cfRule>
    <cfRule type="cellIs" dxfId="501" priority="38" operator="equal">
      <formula>14</formula>
    </cfRule>
    <cfRule type="cellIs" dxfId="500" priority="39" operator="equal">
      <formula>13</formula>
    </cfRule>
    <cfRule type="cellIs" dxfId="499" priority="40" operator="equal">
      <formula>12</formula>
    </cfRule>
    <cfRule type="cellIs" dxfId="498" priority="41" operator="equal">
      <formula>11</formula>
    </cfRule>
    <cfRule type="cellIs" dxfId="497" priority="42" operator="equal">
      <formula>10</formula>
    </cfRule>
    <cfRule type="cellIs" dxfId="496" priority="43" operator="equal">
      <formula>9</formula>
    </cfRule>
    <cfRule type="cellIs" dxfId="495" priority="44" operator="equal">
      <formula>8</formula>
    </cfRule>
    <cfRule type="cellIs" dxfId="494" priority="45" operator="equal">
      <formula>7</formula>
    </cfRule>
    <cfRule type="cellIs" dxfId="493" priority="46" operator="equal">
      <formula>6</formula>
    </cfRule>
    <cfRule type="cellIs" dxfId="492" priority="47" operator="equal">
      <formula>5</formula>
    </cfRule>
    <cfRule type="cellIs" dxfId="491" priority="48" operator="equal">
      <formula>4</formula>
    </cfRule>
    <cfRule type="cellIs" dxfId="490" priority="49" operator="equal">
      <formula>3</formula>
    </cfRule>
    <cfRule type="cellIs" dxfId="489" priority="50" operator="equal">
      <formula>2</formula>
    </cfRule>
    <cfRule type="cellIs" dxfId="488" priority="51" operator="equal">
      <formula>1</formula>
    </cfRule>
  </conditionalFormatting>
  <conditionalFormatting sqref="N91:N104">
    <cfRule type="cellIs" dxfId="487" priority="20" operator="equal">
      <formula>16</formula>
    </cfRule>
    <cfRule type="cellIs" dxfId="486" priority="21" operator="equal">
      <formula>15</formula>
    </cfRule>
    <cfRule type="cellIs" dxfId="485" priority="22" operator="equal">
      <formula>14</formula>
    </cfRule>
    <cfRule type="cellIs" dxfId="484" priority="23" operator="equal">
      <formula>13</formula>
    </cfRule>
    <cfRule type="cellIs" dxfId="483" priority="24" operator="equal">
      <formula>12</formula>
    </cfRule>
    <cfRule type="cellIs" dxfId="482" priority="25" operator="equal">
      <formula>11</formula>
    </cfRule>
    <cfRule type="cellIs" dxfId="481" priority="26" operator="equal">
      <formula>10</formula>
    </cfRule>
    <cfRule type="cellIs" dxfId="480" priority="27" operator="equal">
      <formula>9</formula>
    </cfRule>
    <cfRule type="cellIs" dxfId="479" priority="28" operator="equal">
      <formula>8</formula>
    </cfRule>
    <cfRule type="cellIs" dxfId="478" priority="29" operator="equal">
      <formula>7</formula>
    </cfRule>
    <cfRule type="cellIs" dxfId="477" priority="30" operator="equal">
      <formula>6</formula>
    </cfRule>
    <cfRule type="cellIs" dxfId="476" priority="31" operator="equal">
      <formula>5</formula>
    </cfRule>
    <cfRule type="cellIs" dxfId="475" priority="32" operator="equal">
      <formula>4</formula>
    </cfRule>
    <cfRule type="cellIs" dxfId="474" priority="33" operator="equal">
      <formula>3</formula>
    </cfRule>
    <cfRule type="cellIs" dxfId="473" priority="34" operator="equal">
      <formula>2</formula>
    </cfRule>
    <cfRule type="cellIs" dxfId="472" priority="35" operator="equal">
      <formula>1</formula>
    </cfRule>
  </conditionalFormatting>
  <conditionalFormatting sqref="N105:N109">
    <cfRule type="cellIs" dxfId="471" priority="4" operator="equal">
      <formula>16</formula>
    </cfRule>
    <cfRule type="cellIs" dxfId="470" priority="5" operator="equal">
      <formula>15</formula>
    </cfRule>
    <cfRule type="cellIs" dxfId="469" priority="6" operator="equal">
      <formula>14</formula>
    </cfRule>
    <cfRule type="cellIs" dxfId="468" priority="7" operator="equal">
      <formula>13</formula>
    </cfRule>
    <cfRule type="cellIs" dxfId="467" priority="8" operator="equal">
      <formula>12</formula>
    </cfRule>
    <cfRule type="cellIs" dxfId="466" priority="9" operator="equal">
      <formula>11</formula>
    </cfRule>
    <cfRule type="cellIs" dxfId="465" priority="10" operator="equal">
      <formula>10</formula>
    </cfRule>
    <cfRule type="cellIs" dxfId="464" priority="11" operator="equal">
      <formula>9</formula>
    </cfRule>
    <cfRule type="cellIs" dxfId="463" priority="12" operator="equal">
      <formula>8</formula>
    </cfRule>
    <cfRule type="cellIs" dxfId="462" priority="13" operator="equal">
      <formula>7</formula>
    </cfRule>
    <cfRule type="cellIs" dxfId="461" priority="14" operator="equal">
      <formula>6</formula>
    </cfRule>
    <cfRule type="cellIs" dxfId="460" priority="15" operator="equal">
      <formula>5</formula>
    </cfRule>
    <cfRule type="cellIs" dxfId="459" priority="16" operator="equal">
      <formula>4</formula>
    </cfRule>
    <cfRule type="cellIs" dxfId="458" priority="17" operator="equal">
      <formula>3</formula>
    </cfRule>
    <cfRule type="cellIs" dxfId="457" priority="18" operator="equal">
      <formula>2</formula>
    </cfRule>
    <cfRule type="cellIs" dxfId="456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2.2528019925280203E-2</v>
      </c>
      <c r="C6" s="215">
        <f>IF([1]Summ!F1044="",0,[1]Summ!F1044)</f>
        <v>0</v>
      </c>
      <c r="D6" s="24">
        <f t="shared" ref="D6:D16" si="0">SUM(B6,C6)</f>
        <v>2.2528019925280203E-2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2.2528019925280203E-2</v>
      </c>
      <c r="J6" s="24">
        <f t="shared" ref="J6:J13" si="3">IF(I$32&lt;=1+I$131,I6,B6*H6+J$33*(I6-B6*H6))</f>
        <v>2.2528019925280203E-2</v>
      </c>
      <c r="K6" s="22">
        <f t="shared" ref="K6:K31" si="4">B6</f>
        <v>2.2528019925280203E-2</v>
      </c>
      <c r="L6" s="22">
        <f t="shared" ref="L6:L29" si="5">IF(K6="","",K6*H6)</f>
        <v>2.2528019925280203E-2</v>
      </c>
      <c r="M6" s="225">
        <f t="shared" ref="M6:M31" si="6">J6</f>
        <v>2.2528019925280203E-2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9.0112079701120812E-2</v>
      </c>
      <c r="Z6" s="116">
        <v>0.17</v>
      </c>
      <c r="AA6" s="121">
        <f>$M6*Z6*4</f>
        <v>1.5319053549190539E-2</v>
      </c>
      <c r="AB6" s="116">
        <v>0.17</v>
      </c>
      <c r="AC6" s="121">
        <f t="shared" ref="AC6:AC29" si="7">$M6*AB6*4</f>
        <v>1.5319053549190539E-2</v>
      </c>
      <c r="AD6" s="116">
        <v>0.33</v>
      </c>
      <c r="AE6" s="121">
        <f t="shared" ref="AE6:AE29" si="8">$M6*AD6*4</f>
        <v>2.973698630136987E-2</v>
      </c>
      <c r="AF6" s="122">
        <f>1-SUM(Z6,AB6,AD6)</f>
        <v>0.32999999999999996</v>
      </c>
      <c r="AG6" s="121">
        <f>$M6*AF6*4</f>
        <v>2.9736986301369863E-2</v>
      </c>
      <c r="AH6" s="123">
        <f>SUM(Z6,AB6,AD6,AF6)</f>
        <v>1</v>
      </c>
      <c r="AI6" s="183">
        <f>SUM(AA6,AC6,AE6,AG6)/4</f>
        <v>2.2528019925280203E-2</v>
      </c>
      <c r="AJ6" s="120">
        <f>(AA6+AC6)/2</f>
        <v>1.5319053549190539E-2</v>
      </c>
      <c r="AK6" s="119">
        <f>(AE6+AG6)/2</f>
        <v>2.9736986301369867E-2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1.1264009962640101E-2</v>
      </c>
      <c r="C7" s="215">
        <f>IF([1]Summ!F1045="",0,[1]Summ!F1045)</f>
        <v>0</v>
      </c>
      <c r="D7" s="24">
        <f t="shared" si="0"/>
        <v>1.1264009962640101E-2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1.1264009962640101E-2</v>
      </c>
      <c r="J7" s="24">
        <f t="shared" si="3"/>
        <v>1.1264009962640101E-2</v>
      </c>
      <c r="K7" s="22">
        <f t="shared" si="4"/>
        <v>1.1264009962640101E-2</v>
      </c>
      <c r="L7" s="22">
        <f t="shared" si="5"/>
        <v>1.1264009962640101E-2</v>
      </c>
      <c r="M7" s="225">
        <f t="shared" si="6"/>
        <v>1.1264009962640101E-2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2385.5373085583396</v>
      </c>
      <c r="S7" s="223">
        <f>IF($B$81=0,0,(SUMIF($N$6:$N$28,$U7,L$6:L$28)+SUMIF($N$91:$N$118,$U7,L$91:L$118))*$I$83*Poor!$B$81/$B$81)</f>
        <v>2385.5373085583396</v>
      </c>
      <c r="T7" s="223">
        <f>IF($B$81=0,0,(SUMIF($N$6:$N$28,$U7,M$6:M$28)+SUMIF($N$91:$N$118,$U7,M$91:M$118))*$I$83*Poor!$B$81/$B$81)</f>
        <v>2464.1445999370567</v>
      </c>
      <c r="U7" s="224">
        <v>1</v>
      </c>
      <c r="V7" s="56"/>
      <c r="W7" s="115"/>
      <c r="X7" s="124">
        <v>4</v>
      </c>
      <c r="Y7" s="183">
        <f t="shared" ref="Y7:Y29" si="9">M7*4</f>
        <v>4.5056039850560406E-2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4.5056039850560406E-2</v>
      </c>
      <c r="AH7" s="123">
        <f t="shared" ref="AH7:AH30" si="12">SUM(Z7,AB7,AD7,AF7)</f>
        <v>1</v>
      </c>
      <c r="AI7" s="183">
        <f t="shared" ref="AI7:AI30" si="13">SUM(AA7,AC7,AE7,AG7)/4</f>
        <v>1.1264009962640101E-2</v>
      </c>
      <c r="AJ7" s="120">
        <f t="shared" ref="AJ7:AJ31" si="14">(AA7+AC7)/2</f>
        <v>0</v>
      </c>
      <c r="AK7" s="119">
        <f t="shared" ref="AK7:AK31" si="15">(AE7+AG7)/2</f>
        <v>2.2528019925280203E-2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2.0937258717310087E-2</v>
      </c>
      <c r="J8" s="24">
        <f t="shared" si="3"/>
        <v>2.0937258717310087E-2</v>
      </c>
      <c r="K8" s="22">
        <f t="shared" si="4"/>
        <v>2.0937258717310087E-2</v>
      </c>
      <c r="L8" s="22">
        <f t="shared" si="5"/>
        <v>2.0937258717310087E-2</v>
      </c>
      <c r="M8" s="225">
        <f t="shared" si="6"/>
        <v>2.0937258717310087E-2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150</v>
      </c>
      <c r="S8" s="223">
        <f>IF($B$81=0,0,(SUMIF($N$6:$N$28,$U8,L$6:L$28)+SUMIF($N$91:$N$118,$U8,L$91:L$118))*$I$83*Poor!$B$81/$B$81)</f>
        <v>150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8.3749034869240346E-2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8.3749034869240346E-2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2.0937258717310087E-2</v>
      </c>
      <c r="AJ8" s="120">
        <f t="shared" si="14"/>
        <v>4.1874517434620173E-2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899.20695024469728</v>
      </c>
      <c r="S9" s="223">
        <f>IF($B$81=0,0,(SUMIF($N$6:$N$28,$U9,L$6:L$28)+SUMIF($N$91:$N$118,$U9,L$91:L$118))*$I$83*Poor!$B$81/$B$81)</f>
        <v>899.20695024469728</v>
      </c>
      <c r="T9" s="223">
        <f>IF($B$81=0,0,(SUMIF($N$6:$N$28,$U9,M$6:M$28)+SUMIF($N$91:$N$118,$U9,M$91:M$118))*$I$83*Poor!$B$81/$B$81)</f>
        <v>899.20695024469728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</v>
      </c>
      <c r="H10" s="24">
        <f t="shared" si="1"/>
        <v>1</v>
      </c>
      <c r="I10" s="22">
        <f t="shared" si="2"/>
        <v>3.3121602739726023E-2</v>
      </c>
      <c r="J10" s="24">
        <f t="shared" si="3"/>
        <v>3.3121602739726023E-2</v>
      </c>
      <c r="K10" s="22">
        <f t="shared" si="4"/>
        <v>3.3121602739726023E-2</v>
      </c>
      <c r="L10" s="22">
        <f t="shared" si="5"/>
        <v>3.3121602739726023E-2</v>
      </c>
      <c r="M10" s="225">
        <f t="shared" si="6"/>
        <v>3.3121602739726023E-2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0.13248641095890409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0.13248641095890409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3.3121602739726023E-2</v>
      </c>
      <c r="AJ10" s="120">
        <f t="shared" si="14"/>
        <v>6.6243205479452047E-2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3999.9999999999991</v>
      </c>
      <c r="S11" s="223">
        <f>IF($B$81=0,0,(SUMIF($N$6:$N$28,$U11,L$6:L$28)+SUMIF($N$91:$N$118,$U11,L$91:L$118))*$I$83*Poor!$B$81/$B$81)</f>
        <v>3999.9999999999991</v>
      </c>
      <c r="T11" s="223">
        <f>IF($B$81=0,0,(SUMIF($N$6:$N$28,$U11,M$6:M$28)+SUMIF($N$91:$N$118,$U11,M$91:M$118))*$I$83*Poor!$B$81/$B$81)</f>
        <v>3999.9999999999991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530.34600766264612</v>
      </c>
      <c r="S12" s="223">
        <f>IF($B$81=0,0,(SUMIF($N$6:$N$28,$U12,L$6:L$28)+SUMIF($N$91:$N$118,$U12,L$91:L$118))*$I$83*Poor!$B$81/$B$81)</f>
        <v>530.34600766264612</v>
      </c>
      <c r="T12" s="223">
        <f>IF($B$81=0,0,(SUMIF($N$6:$N$28,$U12,M$6:M$28)+SUMIF($N$91:$N$118,$U12,M$91:M$118))*$I$83*Poor!$B$81/$B$81)</f>
        <v>1128.5096269667499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660</v>
      </c>
      <c r="S13" s="223">
        <f>IF($B$81=0,0,(SUMIF($N$6:$N$28,$U13,L$6:L$28)+SUMIF($N$91:$N$118,$U13,L$91:L$118))*$I$83*Poor!$B$81/$B$81)</f>
        <v>660</v>
      </c>
      <c r="T13" s="223">
        <f>IF($B$81=0,0,(SUMIF($N$6:$N$28,$U13,M$6:M$28)+SUMIF($N$91:$N$118,$U13,M$91:M$118))*$I$83*Poor!$B$81/$B$81)</f>
        <v>660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5460</v>
      </c>
      <c r="S15" s="223">
        <f>IF($B$81=0,0,(SUMIF($N$6:$N$28,$U15,L$6:L$28)+SUMIF($N$91:$N$118,$U15,L$91:L$118))*$I$83*Poor!$B$81/$B$81)</f>
        <v>5460</v>
      </c>
      <c r="T15" s="223">
        <f>IF($B$81=0,0,(SUMIF($N$6:$N$28,$U15,M$6:M$28)+SUMIF($N$91:$N$118,$U15,M$91:M$118))*$I$83*Poor!$B$81/$B$81)</f>
        <v>5460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-3.2278953922789538E-2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4.9112130847941901E-2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4.9112130847941901E-2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2151.5589569022604</v>
      </c>
      <c r="S18" s="223">
        <f>IF($B$81=0,0,(SUMIF($N$6:$N$28,$U18,L$6:L$28)+SUMIF($N$91:$N$118,$U18,L$91:L$118))*$I$83*Poor!$B$81/$B$81)</f>
        <v>2151.5589569022604</v>
      </c>
      <c r="T18" s="223">
        <f>IF($B$81=0,0,(SUMIF($N$6:$N$28,$U18,M$6:M$28)+SUMIF($N$91:$N$118,$U18,M$91:M$118))*$I$83*Poor!$B$81/$B$81)</f>
        <v>2151.5589569022604</v>
      </c>
      <c r="U18" s="224">
        <v>12</v>
      </c>
      <c r="V18" s="56"/>
      <c r="W18" s="110"/>
      <c r="X18" s="118"/>
      <c r="Y18" s="183">
        <f t="shared" ref="Y18:Y20" si="24">M18*4</f>
        <v>0.1964485233917676</v>
      </c>
      <c r="Z18" s="116">
        <v>1.2941</v>
      </c>
      <c r="AA18" s="121">
        <f t="shared" ref="AA18:AA20" si="25">$M18*Z18*4</f>
        <v>0.25422403412128647</v>
      </c>
      <c r="AB18" s="116">
        <v>1.1765000000000001</v>
      </c>
      <c r="AC18" s="121">
        <f t="shared" ref="AC18:AC20" si="26">$M18*AB18*4</f>
        <v>0.23112168777041461</v>
      </c>
      <c r="AD18" s="116">
        <v>1.2353000000000001</v>
      </c>
      <c r="AE18" s="121">
        <f t="shared" ref="AE18:AE20" si="27">$M18*AD18*4</f>
        <v>0.24267286094585053</v>
      </c>
      <c r="AF18" s="122">
        <f t="shared" ref="AF18:AF20" si="28">1-SUM(Z18,AB18,AD18)</f>
        <v>-2.7059000000000002</v>
      </c>
      <c r="AG18" s="121">
        <f t="shared" ref="AG18:AG20" si="29">$M18*AF18*4</f>
        <v>-0.53157005944578395</v>
      </c>
      <c r="AH18" s="123">
        <f t="shared" ref="AH18:AH20" si="30">SUM(Z18,AB18,AD18,AF18)</f>
        <v>1</v>
      </c>
      <c r="AI18" s="183">
        <f t="shared" ref="AI18:AI20" si="31">SUM(AA18,AC18,AE18,AG18)/4</f>
        <v>4.9112130847941915E-2</v>
      </c>
      <c r="AJ18" s="120">
        <f t="shared" ref="AJ18:AJ20" si="32">(AA18+AC18)/2</f>
        <v>0.24267286094585055</v>
      </c>
      <c r="AK18" s="119">
        <f t="shared" ref="AK18:AK20" si="33">(AE18+AG18)/2</f>
        <v>-0.14444859924996672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5">
        <f>IF([1]Summ!E1057="",0,[1]Summ!E1057)</f>
        <v>0</v>
      </c>
      <c r="C19" s="215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-2.6074539102811246E-2</v>
      </c>
      <c r="K19" s="22">
        <f t="shared" si="21"/>
        <v>0</v>
      </c>
      <c r="L19" s="22">
        <f t="shared" si="22"/>
        <v>0</v>
      </c>
      <c r="M19" s="226">
        <f t="shared" si="23"/>
        <v>-2.6074539102811246E-2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-0.10429815641124499</v>
      </c>
      <c r="Z19" s="116">
        <v>2.2940999999999998</v>
      </c>
      <c r="AA19" s="121">
        <f t="shared" si="25"/>
        <v>-0.23927040062303709</v>
      </c>
      <c r="AB19" s="116">
        <v>2.1764999999999999</v>
      </c>
      <c r="AC19" s="121">
        <f t="shared" si="26"/>
        <v>-0.22700493742907471</v>
      </c>
      <c r="AD19" s="116">
        <v>2.2353000000000001</v>
      </c>
      <c r="AE19" s="121">
        <f t="shared" si="27"/>
        <v>-0.23313766902605593</v>
      </c>
      <c r="AF19" s="122">
        <f t="shared" si="28"/>
        <v>-5.7058999999999997</v>
      </c>
      <c r="AG19" s="121">
        <f t="shared" si="29"/>
        <v>0.59511485066692271</v>
      </c>
      <c r="AH19" s="123">
        <f t="shared" si="30"/>
        <v>1</v>
      </c>
      <c r="AI19" s="183">
        <f t="shared" si="31"/>
        <v>-2.6074539102811239E-2</v>
      </c>
      <c r="AJ19" s="120">
        <f t="shared" si="32"/>
        <v>-0.2331376690260559</v>
      </c>
      <c r="AK19" s="119">
        <f t="shared" si="33"/>
        <v>0.18098859082043339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27420</v>
      </c>
      <c r="S20" s="223">
        <f>IF($B$81=0,0,(SUMIF($N$6:$N$28,$U20,L$6:L$28)+SUMIF($N$91:$N$118,$U20,L$91:L$118))*$I$83*Poor!$B$81/$B$81)</f>
        <v>27420</v>
      </c>
      <c r="T20" s="223">
        <f>IF($B$81=0,0,(SUMIF($N$6:$N$28,$U20,M$6:M$28)+SUMIF($N$91:$N$118,$U20,M$91:M$118))*$I$83*Poor!$B$81/$B$81)</f>
        <v>27420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1300</v>
      </c>
      <c r="S21" s="223">
        <f>IF($B$81=0,0,(SUMIF($N$6:$N$28,$U21,L$6:L$28)+SUMIF($N$91:$N$118,$U21,L$91:L$118))*$I$83*Poor!$B$81/$B$81)</f>
        <v>1300</v>
      </c>
      <c r="T21" s="223">
        <f>IF($B$81=0,0,(SUMIF($N$6:$N$28,$U21,M$6:M$28)+SUMIF($N$91:$N$118,$U21,M$91:M$118))*$I$83*Poor!$B$81/$B$81)</f>
        <v>1300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44956.649223367946</v>
      </c>
      <c r="S23" s="179">
        <f>SUM(S7:S22)</f>
        <v>44956.649223367946</v>
      </c>
      <c r="T23" s="179">
        <f>SUM(T7:T22)</f>
        <v>45483.420134050764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34102.170442277798</v>
      </c>
      <c r="S24" s="41">
        <f>IF($B$81=0,0,(SUM(($B$70*$H$70))+((1-$D$29)*$I$83))*Poor!$B$81/$B$81)</f>
        <v>34102.170442277798</v>
      </c>
      <c r="T24" s="41">
        <f>IF($B$81=0,0,(SUM(($B$70*$H$70))+((1-$D$29)*$I$83))*Poor!$B$81/$B$81)</f>
        <v>34102.170442277798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51575.503775611134</v>
      </c>
      <c r="S25" s="41">
        <f>IF($B$81=0,0,(SUM(($B$70*$H$70),($B$71*$H$71))+((1-$D$29)*$I$83))*Poor!$B$81/$B$81)</f>
        <v>51575.503775611134</v>
      </c>
      <c r="T25" s="41">
        <f>IF($B$81=0,0,(SUM(($B$70*$H$70),($B$71*$H$71))+((1-$D$29)*$I$83))*Poor!$B$81/$B$81)</f>
        <v>51575.503775611134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86255.503775611127</v>
      </c>
      <c r="S26" s="41">
        <f>IF($B$81=0,0,(SUM(($B$70*$H$70),($B$71*$H$71),($B$72*$H$72))+((1-$D$29)*$I$83))*Poor!$B$81/$B$81)</f>
        <v>86255.503775611127</v>
      </c>
      <c r="T26" s="41">
        <f>IF($B$81=0,0,(SUM(($B$70*$H$70),($B$71*$H$71),($B$72*$H$72))+((1-$D$29)*$I$83))*Poor!$B$81/$B$81)</f>
        <v>86255.503775611127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0.24127764119551681</v>
      </c>
      <c r="C29" s="215">
        <f>IF([1]Summ!F1067="",0,[1]Summ!F1067)</f>
        <v>-1.6642834896633242E-2</v>
      </c>
      <c r="D29" s="24">
        <f>SUM(B29,C29)</f>
        <v>0.22463480629888358</v>
      </c>
      <c r="E29" s="26">
        <v>1</v>
      </c>
      <c r="F29" s="22"/>
      <c r="H29" s="24">
        <f t="shared" si="1"/>
        <v>1</v>
      </c>
      <c r="I29" s="22">
        <f t="shared" si="2"/>
        <v>0.22463480629888358</v>
      </c>
      <c r="J29" s="24">
        <f>IF(I$32&lt;=1+I131,I29,B29*H29+J$33*(I29-B29*H29))</f>
        <v>0.22463480629888358</v>
      </c>
      <c r="K29" s="22">
        <f t="shared" si="4"/>
        <v>0.24127764119551681</v>
      </c>
      <c r="L29" s="22">
        <f t="shared" si="5"/>
        <v>0.24127764119551681</v>
      </c>
      <c r="M29" s="225">
        <f t="shared" si="6"/>
        <v>0.22463480629888358</v>
      </c>
      <c r="N29" s="230"/>
      <c r="P29" s="22"/>
      <c r="V29" s="56"/>
      <c r="W29" s="110"/>
      <c r="X29" s="118"/>
      <c r="Y29" s="183">
        <f t="shared" si="9"/>
        <v>0.89853922519553431</v>
      </c>
      <c r="Z29" s="116">
        <v>0.25</v>
      </c>
      <c r="AA29" s="121">
        <f t="shared" si="16"/>
        <v>0.22463480629888358</v>
      </c>
      <c r="AB29" s="116">
        <v>0.25</v>
      </c>
      <c r="AC29" s="121">
        <f t="shared" si="7"/>
        <v>0.22463480629888358</v>
      </c>
      <c r="AD29" s="116">
        <v>0.25</v>
      </c>
      <c r="AE29" s="121">
        <f t="shared" si="8"/>
        <v>0.22463480629888358</v>
      </c>
      <c r="AF29" s="122">
        <f t="shared" si="10"/>
        <v>0.25</v>
      </c>
      <c r="AG29" s="121">
        <f t="shared" si="11"/>
        <v>0.22463480629888358</v>
      </c>
      <c r="AH29" s="123">
        <f t="shared" si="12"/>
        <v>1</v>
      </c>
      <c r="AI29" s="183">
        <f t="shared" si="13"/>
        <v>0.22463480629888358</v>
      </c>
      <c r="AJ29" s="120">
        <f t="shared" si="14"/>
        <v>0.22463480629888358</v>
      </c>
      <c r="AK29" s="119">
        <f t="shared" si="15"/>
        <v>0.22463480629888358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1.1093761881659177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1.1093761881659177</v>
      </c>
      <c r="J30" s="232">
        <f>IF(I$32&lt;=1,I30,1-SUM(J6:J29))</f>
        <v>0.4166683538906949</v>
      </c>
      <c r="K30" s="22">
        <f t="shared" si="4"/>
        <v>0.64272333250311331</v>
      </c>
      <c r="L30" s="22">
        <f>IF(L124=L119,0,IF(K30="",0,(L119-L124)/(B119-B124)*K30))</f>
        <v>0.64272333250311331</v>
      </c>
      <c r="M30" s="175">
        <f t="shared" si="6"/>
        <v>0.4166683538906949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1.6666734155627796</v>
      </c>
      <c r="Z30" s="122">
        <f>IF($Y30=0,0,AA30/($Y$30))</f>
        <v>0.10334639641328298</v>
      </c>
      <c r="AA30" s="187">
        <f>IF(AA79*4/$I$83+SUM(AA6:AA29)&lt;1,AA79*4/$I$83,1-SUM(AA6:AA29))</f>
        <v>0.17224469149623134</v>
      </c>
      <c r="AB30" s="122">
        <f>IF($Y30=0,0,AC30/($Y$30))</f>
        <v>0.36682288181811185</v>
      </c>
      <c r="AC30" s="187">
        <f>IF(AC79*4/$I$83+SUM(AC6:AC29)&lt;1,AC79*4/$I$83,1-SUM(AC6:AC29))</f>
        <v>0.61137394534637435</v>
      </c>
      <c r="AD30" s="122">
        <f>IF($Y30=0,0,AE30/($Y$30))</f>
        <v>0.32667660517161407</v>
      </c>
      <c r="AE30" s="187">
        <f>IF(AE79*4/$I$83+SUM(AE6:AE29)&lt;1,AE79*4/$I$83,1-SUM(AE6:AE29))</f>
        <v>0.54446321332582759</v>
      </c>
      <c r="AF30" s="122">
        <f>IF($Y30=0,0,AG30/($Y$30))</f>
        <v>0.20315411659699117</v>
      </c>
      <c r="AG30" s="187">
        <f>IF(AG79*4/$I$83+SUM(AG6:AG29)&lt;1,AG79*4/$I$83,1-SUM(AG6:AG29))</f>
        <v>0.33859156539434643</v>
      </c>
      <c r="AH30" s="123">
        <f t="shared" si="12"/>
        <v>1</v>
      </c>
      <c r="AI30" s="183">
        <f t="shared" si="13"/>
        <v>0.4166683538906949</v>
      </c>
      <c r="AJ30" s="120">
        <f t="shared" si="14"/>
        <v>0.39180931842130284</v>
      </c>
      <c r="AK30" s="119">
        <f t="shared" si="15"/>
        <v>0.44152738936008701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-0.26746836550613784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6618.8545522431887</v>
      </c>
      <c r="S31" s="235">
        <f t="shared" si="50"/>
        <v>6618.8545522431887</v>
      </c>
      <c r="T31" s="235">
        <f>IF(T25&gt;T$23,T25-T$23,0)</f>
        <v>6092.0836415603699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1.2674683655061378</v>
      </c>
      <c r="C32" s="29">
        <f>SUM(C6:C31)</f>
        <v>-1.4450978638849919E-2</v>
      </c>
      <c r="D32" s="24">
        <f>SUM(D6:D30)</f>
        <v>1.7196702425300923</v>
      </c>
      <c r="E32" s="2"/>
      <c r="F32" s="2"/>
      <c r="H32" s="17"/>
      <c r="I32" s="22">
        <f>SUM(I6:I30)</f>
        <v>1.7196702425300923</v>
      </c>
      <c r="J32" s="17"/>
      <c r="L32" s="22">
        <f>SUM(L6:L30)</f>
        <v>1.2674683655061378</v>
      </c>
      <c r="M32" s="23"/>
      <c r="N32" s="56"/>
      <c r="O32" s="2"/>
      <c r="P32" s="22"/>
      <c r="Q32" s="235" t="s">
        <v>143</v>
      </c>
      <c r="R32" s="235">
        <f t="shared" si="50"/>
        <v>41298.854552243181</v>
      </c>
      <c r="S32" s="235">
        <f t="shared" si="50"/>
        <v>41298.854552243181</v>
      </c>
      <c r="T32" s="235">
        <f t="shared" si="50"/>
        <v>40772.083641560363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-0.5214907820562249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6092.0836415603662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3250</v>
      </c>
      <c r="J37" s="38">
        <f t="shared" ref="J37:J49" si="53">J91*I$83</f>
        <v>3250</v>
      </c>
      <c r="K37" s="40">
        <f t="shared" ref="K37:K49" si="54">(B37/B$65)</f>
        <v>8.3354706334957687E-2</v>
      </c>
      <c r="L37" s="22">
        <f t="shared" ref="L37:L49" si="55">(K37*H37)</f>
        <v>8.3354706334957687E-2</v>
      </c>
      <c r="M37" s="24">
        <f t="shared" ref="M37:M49" si="56">J37/B$65</f>
        <v>8.3354706334957687E-2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3250</v>
      </c>
      <c r="AH37" s="123">
        <f>SUM(Z37,AB37,AD37,AF37)</f>
        <v>1</v>
      </c>
      <c r="AI37" s="112">
        <f>SUM(AA37,AC37,AE37,AG37)</f>
        <v>3250</v>
      </c>
      <c r="AJ37" s="148">
        <f>(AA37+AC37)</f>
        <v>0</v>
      </c>
      <c r="AK37" s="147">
        <f>(AE37+AG37)</f>
        <v>3250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750</v>
      </c>
      <c r="J38" s="38">
        <f t="shared" si="53"/>
        <v>750</v>
      </c>
      <c r="K38" s="40">
        <f t="shared" si="54"/>
        <v>1.9235701461913311E-2</v>
      </c>
      <c r="L38" s="22">
        <f t="shared" si="55"/>
        <v>1.9235701461913311E-2</v>
      </c>
      <c r="M38" s="24">
        <f t="shared" si="56"/>
        <v>1.9235701461913311E-2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750</v>
      </c>
      <c r="AH38" s="123">
        <f t="shared" ref="AH38:AI58" si="61">SUM(Z38,AB38,AD38,AF38)</f>
        <v>1</v>
      </c>
      <c r="AI38" s="112">
        <f t="shared" si="61"/>
        <v>750</v>
      </c>
      <c r="AJ38" s="148">
        <f t="shared" ref="AJ38:AJ64" si="62">(AA38+AC38)</f>
        <v>0</v>
      </c>
      <c r="AK38" s="147">
        <f t="shared" ref="AK38:AK64" si="63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3.8471402923826621E-3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6">
        <f>IF([1]Summ!E1079="",0,[1]Summ!E1079)</f>
        <v>0</v>
      </c>
      <c r="C44" s="216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1.9235701461913311E-2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187.5</v>
      </c>
      <c r="AB44" s="116">
        <v>0.25</v>
      </c>
      <c r="AC44" s="147">
        <f t="shared" si="65"/>
        <v>187.5</v>
      </c>
      <c r="AD44" s="116">
        <v>0.25</v>
      </c>
      <c r="AE44" s="147">
        <f t="shared" si="66"/>
        <v>187.5</v>
      </c>
      <c r="AF44" s="122">
        <f t="shared" si="57"/>
        <v>0.25</v>
      </c>
      <c r="AG44" s="147">
        <f t="shared" si="60"/>
        <v>187.5</v>
      </c>
      <c r="AH44" s="123">
        <f t="shared" si="61"/>
        <v>1</v>
      </c>
      <c r="AI44" s="112">
        <f t="shared" si="61"/>
        <v>750</v>
      </c>
      <c r="AJ44" s="148">
        <f t="shared" si="62"/>
        <v>375</v>
      </c>
      <c r="AK44" s="147">
        <f t="shared" si="63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6">
        <f>IF([1]Summ!E1080="",0,[1]Summ!E1080)</f>
        <v>660</v>
      </c>
      <c r="C45" s="216">
        <f>IF([1]Summ!F1080="",0,[1]Summ!F1080)</f>
        <v>0</v>
      </c>
      <c r="D45" s="38">
        <f t="shared" si="58"/>
        <v>660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660</v>
      </c>
      <c r="J45" s="38">
        <f t="shared" si="53"/>
        <v>660</v>
      </c>
      <c r="K45" s="40">
        <f t="shared" si="54"/>
        <v>1.6927417286483715E-2</v>
      </c>
      <c r="L45" s="22">
        <f t="shared" si="55"/>
        <v>1.6927417286483715E-2</v>
      </c>
      <c r="M45" s="24">
        <f t="shared" si="56"/>
        <v>1.6927417286483715E-2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165</v>
      </c>
      <c r="AB45" s="116">
        <v>0.25</v>
      </c>
      <c r="AC45" s="147">
        <f t="shared" si="65"/>
        <v>165</v>
      </c>
      <c r="AD45" s="116">
        <v>0.25</v>
      </c>
      <c r="AE45" s="147">
        <f t="shared" si="66"/>
        <v>165</v>
      </c>
      <c r="AF45" s="122">
        <f t="shared" si="57"/>
        <v>0.25</v>
      </c>
      <c r="AG45" s="147">
        <f t="shared" si="60"/>
        <v>165</v>
      </c>
      <c r="AH45" s="123">
        <f t="shared" si="61"/>
        <v>1</v>
      </c>
      <c r="AI45" s="112">
        <f t="shared" si="61"/>
        <v>660</v>
      </c>
      <c r="AJ45" s="148">
        <f t="shared" si="62"/>
        <v>330</v>
      </c>
      <c r="AK45" s="147">
        <f t="shared" si="63"/>
        <v>330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27420</v>
      </c>
      <c r="C48" s="216">
        <f>IF([1]Summ!F1083="",0,[1]Summ!F1083)</f>
        <v>0</v>
      </c>
      <c r="D48" s="38">
        <f>SUM(B48,C48)</f>
        <v>27420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27420</v>
      </c>
      <c r="J48" s="38">
        <f t="shared" si="53"/>
        <v>27420</v>
      </c>
      <c r="K48" s="40">
        <f t="shared" si="54"/>
        <v>0.70325724544755064</v>
      </c>
      <c r="L48" s="22">
        <f t="shared" si="55"/>
        <v>0.70325724544755064</v>
      </c>
      <c r="M48" s="24">
        <f t="shared" si="56"/>
        <v>0.70325724544755064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6855</v>
      </c>
      <c r="AB48" s="116">
        <v>0.25</v>
      </c>
      <c r="AC48" s="147">
        <f t="shared" si="65"/>
        <v>6855</v>
      </c>
      <c r="AD48" s="116">
        <v>0.25</v>
      </c>
      <c r="AE48" s="147">
        <f t="shared" si="66"/>
        <v>6855</v>
      </c>
      <c r="AF48" s="122">
        <f t="shared" si="57"/>
        <v>0.25</v>
      </c>
      <c r="AG48" s="147">
        <f t="shared" si="60"/>
        <v>6855</v>
      </c>
      <c r="AH48" s="123">
        <f t="shared" si="61"/>
        <v>1</v>
      </c>
      <c r="AI48" s="112">
        <f t="shared" si="61"/>
        <v>27420</v>
      </c>
      <c r="AJ48" s="148">
        <f t="shared" si="62"/>
        <v>13710</v>
      </c>
      <c r="AK48" s="147">
        <f t="shared" si="63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5460</v>
      </c>
      <c r="C49" s="216">
        <f>IF([1]Summ!F1084="",0,[1]Summ!F1084)</f>
        <v>0</v>
      </c>
      <c r="D49" s="38">
        <f t="shared" ref="D49:D64" si="67">SUM(B49,C49)</f>
        <v>5460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5460</v>
      </c>
      <c r="J49" s="38">
        <f t="shared" si="53"/>
        <v>5460</v>
      </c>
      <c r="K49" s="40">
        <f t="shared" si="54"/>
        <v>0.14003590664272891</v>
      </c>
      <c r="L49" s="22">
        <f t="shared" si="55"/>
        <v>0.14003590664272891</v>
      </c>
      <c r="M49" s="24">
        <f t="shared" si="56"/>
        <v>0.14003590664272891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1365</v>
      </c>
      <c r="AB49" s="116">
        <v>0.25</v>
      </c>
      <c r="AC49" s="147">
        <f t="shared" si="65"/>
        <v>1365</v>
      </c>
      <c r="AD49" s="116">
        <v>0.25</v>
      </c>
      <c r="AE49" s="147">
        <f t="shared" si="66"/>
        <v>1365</v>
      </c>
      <c r="AF49" s="122">
        <f t="shared" si="57"/>
        <v>0.25</v>
      </c>
      <c r="AG49" s="147">
        <f t="shared" si="60"/>
        <v>1365</v>
      </c>
      <c r="AH49" s="123">
        <f t="shared" si="61"/>
        <v>1</v>
      </c>
      <c r="AI49" s="112">
        <f t="shared" si="61"/>
        <v>5460</v>
      </c>
      <c r="AJ49" s="148">
        <f t="shared" si="62"/>
        <v>2730</v>
      </c>
      <c r="AK49" s="147">
        <f t="shared" si="63"/>
        <v>2730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Remittances: no. times per year</v>
      </c>
      <c r="B50" s="216">
        <f>IF([1]Summ!E1085="",0,[1]Summ!E1085)</f>
        <v>1300</v>
      </c>
      <c r="C50" s="216">
        <f>IF([1]Summ!F1085="",0,[1]Summ!F1085)</f>
        <v>0</v>
      </c>
      <c r="D50" s="38">
        <f t="shared" si="67"/>
        <v>1300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1300</v>
      </c>
      <c r="J50" s="38">
        <f t="shared" ref="J50:J64" si="70">J104*I$83</f>
        <v>1300</v>
      </c>
      <c r="K50" s="40">
        <f t="shared" ref="K50:K64" si="71">(B50/B$65)</f>
        <v>3.3341882533983069E-2</v>
      </c>
      <c r="L50" s="22">
        <f t="shared" ref="L50:L64" si="72">(K50*H50)</f>
        <v>3.3341882533983069E-2</v>
      </c>
      <c r="M50" s="24">
        <f t="shared" ref="M50:M64" si="73">J50/B$65</f>
        <v>3.3341882533983069E-2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600</v>
      </c>
      <c r="D65" s="42">
        <f>SUM(D37:D64)</f>
        <v>39590</v>
      </c>
      <c r="E65" s="32"/>
      <c r="F65" s="32"/>
      <c r="G65" s="32"/>
      <c r="H65" s="31"/>
      <c r="I65" s="39">
        <f>SUM(I37:I64)</f>
        <v>39590</v>
      </c>
      <c r="J65" s="39">
        <f>SUM(J37:J64)</f>
        <v>39590</v>
      </c>
      <c r="K65" s="40">
        <f>SUM(K37:K64)</f>
        <v>1</v>
      </c>
      <c r="L65" s="22">
        <f>SUM(L37:L64)</f>
        <v>1</v>
      </c>
      <c r="M65" s="24">
        <f>SUM(M37:M64)</f>
        <v>1.0153885611695306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8572.5</v>
      </c>
      <c r="AB65" s="137"/>
      <c r="AC65" s="153">
        <f>SUM(AC37:AC64)</f>
        <v>8572.5</v>
      </c>
      <c r="AD65" s="137"/>
      <c r="AE65" s="153">
        <f>SUM(AE37:AE64)</f>
        <v>8572.5</v>
      </c>
      <c r="AF65" s="137"/>
      <c r="AG65" s="153">
        <f>SUM(AG37:AG64)</f>
        <v>12572.5</v>
      </c>
      <c r="AH65" s="137"/>
      <c r="AI65" s="153">
        <f>SUM(AI37:AI64)</f>
        <v>38290</v>
      </c>
      <c r="AJ65" s="153">
        <f>SUM(AJ37:AJ64)</f>
        <v>17145</v>
      </c>
      <c r="AK65" s="153">
        <f>SUM(AK37:AK64)</f>
        <v>21145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21362.853178664795</v>
      </c>
      <c r="J70" s="51">
        <f t="shared" ref="J70:J77" si="75">J124*I$83</f>
        <v>21362.853178664795</v>
      </c>
      <c r="K70" s="40">
        <f>B70/B$76</f>
        <v>0.54790595482597571</v>
      </c>
      <c r="L70" s="22">
        <f t="shared" ref="L70:L75" si="76">(L124*G$37*F$9/F$7)/B$130</f>
        <v>0.54790595482597571</v>
      </c>
      <c r="M70" s="24">
        <f>J70/B$76</f>
        <v>0.54790595482597571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5340.7132946661986</v>
      </c>
      <c r="AB70" s="116">
        <v>0.25</v>
      </c>
      <c r="AC70" s="147">
        <f>$J70*AB70</f>
        <v>5340.7132946661986</v>
      </c>
      <c r="AD70" s="116">
        <v>0.25</v>
      </c>
      <c r="AE70" s="147">
        <f>$J70*AD70</f>
        <v>5340.7132946661986</v>
      </c>
      <c r="AF70" s="122">
        <f>1-SUM(Z70,AB70,AD70)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17473.333333333336</v>
      </c>
      <c r="J71" s="51">
        <f t="shared" si="75"/>
        <v>17473.333333333336</v>
      </c>
      <c r="K71" s="40">
        <f t="shared" ref="K71:K72" si="78">B71/B$76</f>
        <v>0.44814909805933151</v>
      </c>
      <c r="L71" s="22">
        <f t="shared" si="76"/>
        <v>0.44814909805933151</v>
      </c>
      <c r="M71" s="24">
        <f t="shared" ref="M71:M72" si="79">J71/B$76</f>
        <v>0.44814909805933151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46.8</v>
      </c>
      <c r="AB73" s="116">
        <v>0.09</v>
      </c>
      <c r="AC73" s="147">
        <f>$H$73*$B$73*AB73</f>
        <v>46.8</v>
      </c>
      <c r="AD73" s="116">
        <v>0.23</v>
      </c>
      <c r="AE73" s="147">
        <f>$H$73*$B$73*AD73</f>
        <v>119.60000000000001</v>
      </c>
      <c r="AF73" s="122">
        <f>1-SUM(Z73,AB73,AD73)</f>
        <v>0.59</v>
      </c>
      <c r="AG73" s="147">
        <f>$H$73*$B$73*AF73</f>
        <v>306.8</v>
      </c>
      <c r="AH73" s="155">
        <f>SUM(Z73,AB73,AD73,AF73)</f>
        <v>1</v>
      </c>
      <c r="AI73" s="147">
        <f>SUM(AA73,AC73,AE73,AG73)</f>
        <v>520</v>
      </c>
      <c r="AJ73" s="148">
        <f>(AA73+AC73)</f>
        <v>93.6</v>
      </c>
      <c r="AK73" s="147">
        <f>(AE73+AG73)</f>
        <v>426.40000000000003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18227.146821335205</v>
      </c>
      <c r="J74" s="51">
        <f t="shared" si="75"/>
        <v>6845.8971295622368</v>
      </c>
      <c r="K74" s="40">
        <f>B74/B$76</f>
        <v>0.27083867658373945</v>
      </c>
      <c r="L74" s="22">
        <f t="shared" si="76"/>
        <v>0.27083867658373945</v>
      </c>
      <c r="M74" s="24">
        <f>J74/B$76</f>
        <v>0.17558084456430462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707.49879855629501</v>
      </c>
      <c r="AB74" s="156"/>
      <c r="AC74" s="147">
        <f>AC30*$I$83/4</f>
        <v>2511.2317136963597</v>
      </c>
      <c r="AD74" s="156"/>
      <c r="AE74" s="147">
        <f>AE30*$I$83/4</f>
        <v>2236.3944336394889</v>
      </c>
      <c r="AF74" s="156"/>
      <c r="AG74" s="147">
        <f>AG30*$I$83/4</f>
        <v>1390.7721836700939</v>
      </c>
      <c r="AH74" s="155"/>
      <c r="AI74" s="147">
        <f>SUM(AA74,AC74,AE74,AG74)</f>
        <v>6845.8971295622378</v>
      </c>
      <c r="AJ74" s="148">
        <f>(AA74+AC74)</f>
        <v>3218.730512252655</v>
      </c>
      <c r="AK74" s="147">
        <f>(AE74+AG74)</f>
        <v>3627.1666173095828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8365.3024284412131</v>
      </c>
      <c r="AB75" s="158"/>
      <c r="AC75" s="149">
        <f>AA75+AC65-SUM(AC70,AC74)</f>
        <v>9085.8574200786552</v>
      </c>
      <c r="AD75" s="158"/>
      <c r="AE75" s="149">
        <f>AC75+AE65-SUM(AE70,AE74)</f>
        <v>10081.249691772966</v>
      </c>
      <c r="AF75" s="158"/>
      <c r="AG75" s="149">
        <f>IF(SUM(AG6:AG29)+((AG65-AG70-$J$75)*4/I$83)&lt;1,0,AG65-AG70-$J$75-(1-SUM(AG6:AG29))*I$83/4)</f>
        <v>5841.0145216637075</v>
      </c>
      <c r="AH75" s="134"/>
      <c r="AI75" s="149">
        <f>AI76-SUM(AI70,AI74)</f>
        <v>10081.249691772966</v>
      </c>
      <c r="AJ75" s="151">
        <f>AJ76-SUM(AJ70,AJ74)</f>
        <v>3244.8428984149468</v>
      </c>
      <c r="AK75" s="149">
        <f>AJ75+AK76-SUM(AK70,AK74)</f>
        <v>10081.249691772966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39590</v>
      </c>
      <c r="J76" s="51">
        <f t="shared" si="75"/>
        <v>39590</v>
      </c>
      <c r="K76" s="40">
        <f>SUM(K70:K75)</f>
        <v>2.1696893180815113</v>
      </c>
      <c r="L76" s="22">
        <f>SUM(L70:L75)</f>
        <v>1.2668937294690465</v>
      </c>
      <c r="M76" s="24">
        <f>SUM(M70:M75)</f>
        <v>1.1716358974496117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8572.5</v>
      </c>
      <c r="AB76" s="137"/>
      <c r="AC76" s="153">
        <f>AC65</f>
        <v>8572.5</v>
      </c>
      <c r="AD76" s="137"/>
      <c r="AE76" s="153">
        <f>AE65</f>
        <v>8572.5</v>
      </c>
      <c r="AF76" s="137"/>
      <c r="AG76" s="153">
        <f>AG65</f>
        <v>12572.5</v>
      </c>
      <c r="AH76" s="137"/>
      <c r="AI76" s="153">
        <f>SUM(AA76,AC76,AE76,AG76)</f>
        <v>38290</v>
      </c>
      <c r="AJ76" s="154">
        <f>SUM(AA76,AC76)</f>
        <v>17145</v>
      </c>
      <c r="AK76" s="154">
        <f>SUM(AE76,AG76)</f>
        <v>21145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17473.333333333332</v>
      </c>
      <c r="J77" s="100">
        <f t="shared" si="75"/>
        <v>6092.0836415603653</v>
      </c>
      <c r="K77" s="40"/>
      <c r="L77" s="22">
        <f>-(L131*G$37*F$9/F$7)/B$130</f>
        <v>-0.4481490980593314</v>
      </c>
      <c r="M77" s="24">
        <f>-J77/B$76</f>
        <v>-0.15624733628008119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5841.0145216637075</v>
      </c>
      <c r="AB78" s="112"/>
      <c r="AC78" s="112">
        <f>IF(AA75&lt;0,0,AA75)</f>
        <v>8365.3024284412131</v>
      </c>
      <c r="AD78" s="112"/>
      <c r="AE78" s="112">
        <f>AC75</f>
        <v>9085.8574200786552</v>
      </c>
      <c r="AF78" s="112"/>
      <c r="AG78" s="112">
        <f>AE75</f>
        <v>10081.249691772966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9072.8012269975079</v>
      </c>
      <c r="AB79" s="112"/>
      <c r="AC79" s="112">
        <f>AA79-AA74+AC65-AC70</f>
        <v>11597.089133775014</v>
      </c>
      <c r="AD79" s="112"/>
      <c r="AE79" s="112">
        <f>AC79-AC74+AE65-AE70</f>
        <v>12317.644125412455</v>
      </c>
      <c r="AF79" s="112"/>
      <c r="AG79" s="112">
        <f>AE79-AE74+AG65-AG70</f>
        <v>17313.036397106767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16430.086579980896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4107.5216449952241</v>
      </c>
      <c r="AB83" s="112"/>
      <c r="AC83" s="165">
        <f>$I$83*AB82/4</f>
        <v>4107.5216449952241</v>
      </c>
      <c r="AD83" s="112"/>
      <c r="AE83" s="165">
        <f>$I$83*AD82/4</f>
        <v>4107.5216449952241</v>
      </c>
      <c r="AF83" s="112"/>
      <c r="AG83" s="165">
        <f>$I$83*AF82/4</f>
        <v>4107.5216449952241</v>
      </c>
      <c r="AH83" s="165">
        <f>SUM(AA83,AC83,AE83,AG83)</f>
        <v>16430.086579980896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34102.170442277798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34102.170442277798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1</v>
      </c>
      <c r="I91" s="22">
        <f t="shared" ref="I91" si="82">(D91*H91)</f>
        <v>0.19780784381014374</v>
      </c>
      <c r="J91" s="24">
        <f>IF(I$32&lt;=1+I$131,I91,L91+J$33*(I91-L91))</f>
        <v>0.19780784381014374</v>
      </c>
      <c r="K91" s="22">
        <f t="shared" ref="K91" si="83">IF(B91="",0,B91)</f>
        <v>0.19780784381014374</v>
      </c>
      <c r="L91" s="22">
        <f t="shared" ref="L91" si="84">(K91*H91)</f>
        <v>0.19780784381014374</v>
      </c>
      <c r="M91" s="228">
        <f t="shared" si="80"/>
        <v>0.19780784381014374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1</v>
      </c>
      <c r="I92" s="22">
        <f t="shared" ref="I92:I118" si="88">(D92*H92)</f>
        <v>4.5647963956187018E-2</v>
      </c>
      <c r="J92" s="24">
        <f t="shared" ref="J92:J118" si="89">IF(I$32&lt;=1+I$131,I92,L92+J$33*(I92-L92))</f>
        <v>4.5647963956187018E-2</v>
      </c>
      <c r="K92" s="22">
        <f t="shared" ref="K92:K118" si="90">IF(B92="",0,B92)</f>
        <v>4.5647963956187018E-2</v>
      </c>
      <c r="L92" s="22">
        <f t="shared" ref="L92:L118" si="91">(K92*H92)</f>
        <v>4.5647963956187018E-2</v>
      </c>
      <c r="M92" s="228">
        <f t="shared" ref="M92:M118" si="92">(J92)</f>
        <v>4.5647963956187018E-2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9.1295927912374043E-3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4.5647963956187018E-2</v>
      </c>
      <c r="D98" s="24">
        <f t="shared" si="86"/>
        <v>4.5647963956187018E-2</v>
      </c>
      <c r="H98" s="24">
        <f t="shared" si="87"/>
        <v>1</v>
      </c>
      <c r="I98" s="22">
        <f t="shared" si="88"/>
        <v>4.5647963956187018E-2</v>
      </c>
      <c r="J98" s="24">
        <f t="shared" si="89"/>
        <v>4.5647963956187018E-2</v>
      </c>
      <c r="K98" s="22">
        <f t="shared" si="90"/>
        <v>0</v>
      </c>
      <c r="L98" s="22">
        <f t="shared" si="91"/>
        <v>0</v>
      </c>
      <c r="M98" s="228">
        <f t="shared" si="92"/>
        <v>4.5647963956187018E-2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4.0170208281444575E-2</v>
      </c>
      <c r="C99" s="60">
        <f t="shared" si="81"/>
        <v>0</v>
      </c>
      <c r="D99" s="24">
        <f t="shared" si="86"/>
        <v>4.0170208281444575E-2</v>
      </c>
      <c r="H99" s="24">
        <f t="shared" si="87"/>
        <v>1</v>
      </c>
      <c r="I99" s="22">
        <f t="shared" si="88"/>
        <v>4.0170208281444575E-2</v>
      </c>
      <c r="J99" s="24">
        <f t="shared" si="89"/>
        <v>4.0170208281444575E-2</v>
      </c>
      <c r="K99" s="22">
        <f t="shared" si="90"/>
        <v>4.0170208281444575E-2</v>
      </c>
      <c r="L99" s="22">
        <f t="shared" si="91"/>
        <v>4.0170208281444575E-2</v>
      </c>
      <c r="M99" s="228">
        <f t="shared" si="92"/>
        <v>4.0170208281444575E-2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1.6688895622381974</v>
      </c>
      <c r="C102" s="60">
        <f t="shared" si="81"/>
        <v>0</v>
      </c>
      <c r="D102" s="24">
        <f t="shared" si="86"/>
        <v>1.6688895622381974</v>
      </c>
      <c r="H102" s="24">
        <f t="shared" si="87"/>
        <v>1</v>
      </c>
      <c r="I102" s="22">
        <f t="shared" si="88"/>
        <v>1.6688895622381974</v>
      </c>
      <c r="J102" s="24">
        <f t="shared" si="89"/>
        <v>1.6688895622381974</v>
      </c>
      <c r="K102" s="22">
        <f t="shared" si="90"/>
        <v>1.6688895622381974</v>
      </c>
      <c r="L102" s="22">
        <f t="shared" si="91"/>
        <v>1.6688895622381974</v>
      </c>
      <c r="M102" s="228">
        <f t="shared" si="92"/>
        <v>1.6688895622381974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0.33231717760104151</v>
      </c>
      <c r="C103" s="60">
        <f t="shared" si="81"/>
        <v>0</v>
      </c>
      <c r="D103" s="24">
        <f t="shared" si="86"/>
        <v>0.33231717760104151</v>
      </c>
      <c r="H103" s="24">
        <f t="shared" si="87"/>
        <v>1</v>
      </c>
      <c r="I103" s="22">
        <f t="shared" si="88"/>
        <v>0.33231717760104151</v>
      </c>
      <c r="J103" s="24">
        <f t="shared" si="89"/>
        <v>0.33231717760104151</v>
      </c>
      <c r="K103" s="22">
        <f t="shared" si="90"/>
        <v>0.33231717760104151</v>
      </c>
      <c r="L103" s="22">
        <f t="shared" si="91"/>
        <v>0.33231717760104151</v>
      </c>
      <c r="M103" s="228">
        <f t="shared" si="92"/>
        <v>0.33231717760104151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Remittances: no. times per year</v>
      </c>
      <c r="B104" s="60">
        <f t="shared" si="81"/>
        <v>7.9123137524057502E-2</v>
      </c>
      <c r="C104" s="60">
        <f t="shared" si="81"/>
        <v>0</v>
      </c>
      <c r="D104" s="24">
        <f t="shared" si="86"/>
        <v>7.9123137524057502E-2</v>
      </c>
      <c r="H104" s="24">
        <f t="shared" si="87"/>
        <v>1</v>
      </c>
      <c r="I104" s="22">
        <f t="shared" si="88"/>
        <v>7.9123137524057502E-2</v>
      </c>
      <c r="J104" s="24">
        <f t="shared" si="89"/>
        <v>7.9123137524057502E-2</v>
      </c>
      <c r="K104" s="22">
        <f t="shared" si="90"/>
        <v>7.9123137524057502E-2</v>
      </c>
      <c r="L104" s="22">
        <f t="shared" si="91"/>
        <v>7.9123137524057502E-2</v>
      </c>
      <c r="M104" s="228">
        <f t="shared" si="92"/>
        <v>7.9123137524057502E-2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3.6518371164949617E-2</v>
      </c>
      <c r="D119" s="24">
        <f>SUM(D91:D118)</f>
        <v>2.4096038573672587</v>
      </c>
      <c r="E119" s="22"/>
      <c r="F119" s="2"/>
      <c r="G119" s="2"/>
      <c r="H119" s="31"/>
      <c r="I119" s="22">
        <f>SUM(I91:I118)</f>
        <v>2.4096038573672587</v>
      </c>
      <c r="J119" s="24">
        <f>SUM(J91:J118)</f>
        <v>2.4096038573672587</v>
      </c>
      <c r="K119" s="22">
        <f>SUM(K91:K118)</f>
        <v>2.3730854862023092</v>
      </c>
      <c r="L119" s="22">
        <f>SUM(L91:L118)</f>
        <v>2.3730854862023092</v>
      </c>
      <c r="M119" s="57">
        <f t="shared" si="80"/>
        <v>2.4096038573672587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1.300227669201341</v>
      </c>
      <c r="J124" s="238">
        <f>IF(SUMPRODUCT($B$124:$B124,$H$124:$H124)&lt;J$119,($B124*$H124),J$119)</f>
        <v>1.300227669201341</v>
      </c>
      <c r="K124" s="29">
        <f>(B124)</f>
        <v>1.300227669201341</v>
      </c>
      <c r="L124" s="29">
        <f>IF(SUMPRODUCT($B$124:$B124,$H$124:$H124)&lt;L$119,($B124*$H124),L$119)</f>
        <v>1.300227669201341</v>
      </c>
      <c r="M124" s="241">
        <f t="shared" si="93"/>
        <v>1.300227669201341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</v>
      </c>
      <c r="J125" s="238">
        <f>IF(SUMPRODUCT($B$124:$B125,$H$124:$H125)&lt;J$119,($B125*$H125),IF(SUMPRODUCT($B$124:$B124,$H$124:$H124)&lt;J$119,J$119-SUMPRODUCT($B$124:$B124,$H$124:$H124),0))</f>
        <v>1.063496120259255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1.063496120259255</v>
      </c>
      <c r="M125" s="241">
        <f t="shared" si="93"/>
        <v>1.063496120259255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1.1093761881659177</v>
      </c>
      <c r="J128" s="229">
        <f>(J30)</f>
        <v>0.4166683538906949</v>
      </c>
      <c r="K128" s="29">
        <f>(B128)</f>
        <v>0.64272333250311331</v>
      </c>
      <c r="L128" s="29">
        <f>IF(L124=L119,0,(L119-L124)/(B119-B124)*K128)</f>
        <v>0.64272333250311331</v>
      </c>
      <c r="M128" s="241">
        <f t="shared" si="93"/>
        <v>0.4166683538906949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2.4096038573672587</v>
      </c>
      <c r="J130" s="229">
        <f>(J119)</f>
        <v>2.4096038573672587</v>
      </c>
      <c r="K130" s="29">
        <f>(B130)</f>
        <v>2.3730854862023092</v>
      </c>
      <c r="L130" s="29">
        <f>(L119)</f>
        <v>2.3730854862023092</v>
      </c>
      <c r="M130" s="241">
        <f t="shared" si="93"/>
        <v>2.4096038573672587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0.37078828598403213</v>
      </c>
      <c r="K131" s="29"/>
      <c r="L131" s="29">
        <f>IF(I131&lt;SUM(L126:L127),0,I131-(SUM(L126:L127)))</f>
        <v>1.0634961202592548</v>
      </c>
      <c r="M131" s="238">
        <f>IF(I131&lt;SUM(M126:M127),0,I131-(SUM(M126:M127)))</f>
        <v>1.0634961202592548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55" priority="388" operator="equal">
      <formula>16</formula>
    </cfRule>
    <cfRule type="cellIs" dxfId="454" priority="389" operator="equal">
      <formula>15</formula>
    </cfRule>
    <cfRule type="cellIs" dxfId="453" priority="390" operator="equal">
      <formula>14</formula>
    </cfRule>
    <cfRule type="cellIs" dxfId="452" priority="391" operator="equal">
      <formula>13</formula>
    </cfRule>
    <cfRule type="cellIs" dxfId="451" priority="392" operator="equal">
      <formula>12</formula>
    </cfRule>
    <cfRule type="cellIs" dxfId="450" priority="393" operator="equal">
      <formula>11</formula>
    </cfRule>
    <cfRule type="cellIs" dxfId="449" priority="394" operator="equal">
      <formula>10</formula>
    </cfRule>
    <cfRule type="cellIs" dxfId="448" priority="395" operator="equal">
      <formula>9</formula>
    </cfRule>
    <cfRule type="cellIs" dxfId="447" priority="396" operator="equal">
      <formula>8</formula>
    </cfRule>
    <cfRule type="cellIs" dxfId="446" priority="397" operator="equal">
      <formula>7</formula>
    </cfRule>
    <cfRule type="cellIs" dxfId="445" priority="398" operator="equal">
      <formula>6</formula>
    </cfRule>
    <cfRule type="cellIs" dxfId="444" priority="399" operator="equal">
      <formula>5</formula>
    </cfRule>
    <cfRule type="cellIs" dxfId="443" priority="400" operator="equal">
      <formula>4</formula>
    </cfRule>
    <cfRule type="cellIs" dxfId="442" priority="401" operator="equal">
      <formula>3</formula>
    </cfRule>
    <cfRule type="cellIs" dxfId="441" priority="402" operator="equal">
      <formula>2</formula>
    </cfRule>
    <cfRule type="cellIs" dxfId="440" priority="403" operator="equal">
      <formula>1</formula>
    </cfRule>
  </conditionalFormatting>
  <conditionalFormatting sqref="N113:N118">
    <cfRule type="cellIs" dxfId="439" priority="132" operator="equal">
      <formula>16</formula>
    </cfRule>
    <cfRule type="cellIs" dxfId="438" priority="133" operator="equal">
      <formula>15</formula>
    </cfRule>
    <cfRule type="cellIs" dxfId="437" priority="134" operator="equal">
      <formula>14</formula>
    </cfRule>
    <cfRule type="cellIs" dxfId="436" priority="135" operator="equal">
      <formula>13</formula>
    </cfRule>
    <cfRule type="cellIs" dxfId="435" priority="136" operator="equal">
      <formula>12</formula>
    </cfRule>
    <cfRule type="cellIs" dxfId="434" priority="137" operator="equal">
      <formula>11</formula>
    </cfRule>
    <cfRule type="cellIs" dxfId="433" priority="138" operator="equal">
      <formula>10</formula>
    </cfRule>
    <cfRule type="cellIs" dxfId="432" priority="139" operator="equal">
      <formula>9</formula>
    </cfRule>
    <cfRule type="cellIs" dxfId="431" priority="140" operator="equal">
      <formula>8</formula>
    </cfRule>
    <cfRule type="cellIs" dxfId="430" priority="141" operator="equal">
      <formula>7</formula>
    </cfRule>
    <cfRule type="cellIs" dxfId="429" priority="142" operator="equal">
      <formula>6</formula>
    </cfRule>
    <cfRule type="cellIs" dxfId="428" priority="143" operator="equal">
      <formula>5</formula>
    </cfRule>
    <cfRule type="cellIs" dxfId="427" priority="144" operator="equal">
      <formula>4</formula>
    </cfRule>
    <cfRule type="cellIs" dxfId="426" priority="145" operator="equal">
      <formula>3</formula>
    </cfRule>
    <cfRule type="cellIs" dxfId="425" priority="146" operator="equal">
      <formula>2</formula>
    </cfRule>
    <cfRule type="cellIs" dxfId="424" priority="147" operator="equal">
      <formula>1</formula>
    </cfRule>
  </conditionalFormatting>
  <conditionalFormatting sqref="N112">
    <cfRule type="cellIs" dxfId="423" priority="116" operator="equal">
      <formula>16</formula>
    </cfRule>
    <cfRule type="cellIs" dxfId="422" priority="117" operator="equal">
      <formula>15</formula>
    </cfRule>
    <cfRule type="cellIs" dxfId="421" priority="118" operator="equal">
      <formula>14</formula>
    </cfRule>
    <cfRule type="cellIs" dxfId="420" priority="119" operator="equal">
      <formula>13</formula>
    </cfRule>
    <cfRule type="cellIs" dxfId="419" priority="120" operator="equal">
      <formula>12</formula>
    </cfRule>
    <cfRule type="cellIs" dxfId="418" priority="121" operator="equal">
      <formula>11</formula>
    </cfRule>
    <cfRule type="cellIs" dxfId="417" priority="122" operator="equal">
      <formula>10</formula>
    </cfRule>
    <cfRule type="cellIs" dxfId="416" priority="123" operator="equal">
      <formula>9</formula>
    </cfRule>
    <cfRule type="cellIs" dxfId="415" priority="124" operator="equal">
      <formula>8</formula>
    </cfRule>
    <cfRule type="cellIs" dxfId="414" priority="125" operator="equal">
      <formula>7</formula>
    </cfRule>
    <cfRule type="cellIs" dxfId="413" priority="126" operator="equal">
      <formula>6</formula>
    </cfRule>
    <cfRule type="cellIs" dxfId="412" priority="127" operator="equal">
      <formula>5</formula>
    </cfRule>
    <cfRule type="cellIs" dxfId="411" priority="128" operator="equal">
      <formula>4</formula>
    </cfRule>
    <cfRule type="cellIs" dxfId="410" priority="129" operator="equal">
      <formula>3</formula>
    </cfRule>
    <cfRule type="cellIs" dxfId="409" priority="130" operator="equal">
      <formula>2</formula>
    </cfRule>
    <cfRule type="cellIs" dxfId="408" priority="131" operator="equal">
      <formula>1</formula>
    </cfRule>
  </conditionalFormatting>
  <conditionalFormatting sqref="N111">
    <cfRule type="cellIs" dxfId="407" priority="100" operator="equal">
      <formula>16</formula>
    </cfRule>
    <cfRule type="cellIs" dxfId="406" priority="101" operator="equal">
      <formula>15</formula>
    </cfRule>
    <cfRule type="cellIs" dxfId="405" priority="102" operator="equal">
      <formula>14</formula>
    </cfRule>
    <cfRule type="cellIs" dxfId="404" priority="103" operator="equal">
      <formula>13</formula>
    </cfRule>
    <cfRule type="cellIs" dxfId="403" priority="104" operator="equal">
      <formula>12</formula>
    </cfRule>
    <cfRule type="cellIs" dxfId="402" priority="105" operator="equal">
      <formula>11</formula>
    </cfRule>
    <cfRule type="cellIs" dxfId="401" priority="106" operator="equal">
      <formula>10</formula>
    </cfRule>
    <cfRule type="cellIs" dxfId="400" priority="107" operator="equal">
      <formula>9</formula>
    </cfRule>
    <cfRule type="cellIs" dxfId="399" priority="108" operator="equal">
      <formula>8</formula>
    </cfRule>
    <cfRule type="cellIs" dxfId="398" priority="109" operator="equal">
      <formula>7</formula>
    </cfRule>
    <cfRule type="cellIs" dxfId="397" priority="110" operator="equal">
      <formula>6</formula>
    </cfRule>
    <cfRule type="cellIs" dxfId="396" priority="111" operator="equal">
      <formula>5</formula>
    </cfRule>
    <cfRule type="cellIs" dxfId="395" priority="112" operator="equal">
      <formula>4</formula>
    </cfRule>
    <cfRule type="cellIs" dxfId="394" priority="113" operator="equal">
      <formula>3</formula>
    </cfRule>
    <cfRule type="cellIs" dxfId="393" priority="114" operator="equal">
      <formula>2</formula>
    </cfRule>
    <cfRule type="cellIs" dxfId="392" priority="115" operator="equal">
      <formula>1</formula>
    </cfRule>
  </conditionalFormatting>
  <conditionalFormatting sqref="N110">
    <cfRule type="cellIs" dxfId="391" priority="68" operator="equal">
      <formula>16</formula>
    </cfRule>
    <cfRule type="cellIs" dxfId="390" priority="69" operator="equal">
      <formula>15</formula>
    </cfRule>
    <cfRule type="cellIs" dxfId="389" priority="70" operator="equal">
      <formula>14</formula>
    </cfRule>
    <cfRule type="cellIs" dxfId="388" priority="71" operator="equal">
      <formula>13</formula>
    </cfRule>
    <cfRule type="cellIs" dxfId="387" priority="72" operator="equal">
      <formula>12</formula>
    </cfRule>
    <cfRule type="cellIs" dxfId="386" priority="73" operator="equal">
      <formula>11</formula>
    </cfRule>
    <cfRule type="cellIs" dxfId="385" priority="74" operator="equal">
      <formula>10</formula>
    </cfRule>
    <cfRule type="cellIs" dxfId="384" priority="75" operator="equal">
      <formula>9</formula>
    </cfRule>
    <cfRule type="cellIs" dxfId="383" priority="76" operator="equal">
      <formula>8</formula>
    </cfRule>
    <cfRule type="cellIs" dxfId="382" priority="77" operator="equal">
      <formula>7</formula>
    </cfRule>
    <cfRule type="cellIs" dxfId="381" priority="78" operator="equal">
      <formula>6</formula>
    </cfRule>
    <cfRule type="cellIs" dxfId="380" priority="79" operator="equal">
      <formula>5</formula>
    </cfRule>
    <cfRule type="cellIs" dxfId="379" priority="80" operator="equal">
      <formula>4</formula>
    </cfRule>
    <cfRule type="cellIs" dxfId="378" priority="81" operator="equal">
      <formula>3</formula>
    </cfRule>
    <cfRule type="cellIs" dxfId="377" priority="82" operator="equal">
      <formula>2</formula>
    </cfRule>
    <cfRule type="cellIs" dxfId="376" priority="83" operator="equal">
      <formula>1</formula>
    </cfRule>
  </conditionalFormatting>
  <conditionalFormatting sqref="N6:N26">
    <cfRule type="cellIs" dxfId="375" priority="36" operator="equal">
      <formula>16</formula>
    </cfRule>
    <cfRule type="cellIs" dxfId="374" priority="37" operator="equal">
      <formula>15</formula>
    </cfRule>
    <cfRule type="cellIs" dxfId="373" priority="38" operator="equal">
      <formula>14</formula>
    </cfRule>
    <cfRule type="cellIs" dxfId="372" priority="39" operator="equal">
      <formula>13</formula>
    </cfRule>
    <cfRule type="cellIs" dxfId="371" priority="40" operator="equal">
      <formula>12</formula>
    </cfRule>
    <cfRule type="cellIs" dxfId="370" priority="41" operator="equal">
      <formula>11</formula>
    </cfRule>
    <cfRule type="cellIs" dxfId="369" priority="42" operator="equal">
      <formula>10</formula>
    </cfRule>
    <cfRule type="cellIs" dxfId="368" priority="43" operator="equal">
      <formula>9</formula>
    </cfRule>
    <cfRule type="cellIs" dxfId="367" priority="44" operator="equal">
      <formula>8</formula>
    </cfRule>
    <cfRule type="cellIs" dxfId="366" priority="45" operator="equal">
      <formula>7</formula>
    </cfRule>
    <cfRule type="cellIs" dxfId="365" priority="46" operator="equal">
      <formula>6</formula>
    </cfRule>
    <cfRule type="cellIs" dxfId="364" priority="47" operator="equal">
      <formula>5</formula>
    </cfRule>
    <cfRule type="cellIs" dxfId="363" priority="48" operator="equal">
      <formula>4</formula>
    </cfRule>
    <cfRule type="cellIs" dxfId="362" priority="49" operator="equal">
      <formula>3</formula>
    </cfRule>
    <cfRule type="cellIs" dxfId="361" priority="50" operator="equal">
      <formula>2</formula>
    </cfRule>
    <cfRule type="cellIs" dxfId="360" priority="51" operator="equal">
      <formula>1</formula>
    </cfRule>
  </conditionalFormatting>
  <conditionalFormatting sqref="N91:N104">
    <cfRule type="cellIs" dxfId="359" priority="20" operator="equal">
      <formula>16</formula>
    </cfRule>
    <cfRule type="cellIs" dxfId="358" priority="21" operator="equal">
      <formula>15</formula>
    </cfRule>
    <cfRule type="cellIs" dxfId="357" priority="22" operator="equal">
      <formula>14</formula>
    </cfRule>
    <cfRule type="cellIs" dxfId="356" priority="23" operator="equal">
      <formula>13</formula>
    </cfRule>
    <cfRule type="cellIs" dxfId="355" priority="24" operator="equal">
      <formula>12</formula>
    </cfRule>
    <cfRule type="cellIs" dxfId="354" priority="25" operator="equal">
      <formula>11</formula>
    </cfRule>
    <cfRule type="cellIs" dxfId="353" priority="26" operator="equal">
      <formula>10</formula>
    </cfRule>
    <cfRule type="cellIs" dxfId="352" priority="27" operator="equal">
      <formula>9</formula>
    </cfRule>
    <cfRule type="cellIs" dxfId="351" priority="28" operator="equal">
      <formula>8</formula>
    </cfRule>
    <cfRule type="cellIs" dxfId="350" priority="29" operator="equal">
      <formula>7</formula>
    </cfRule>
    <cfRule type="cellIs" dxfId="349" priority="30" operator="equal">
      <formula>6</formula>
    </cfRule>
    <cfRule type="cellIs" dxfId="348" priority="31" operator="equal">
      <formula>5</formula>
    </cfRule>
    <cfRule type="cellIs" dxfId="347" priority="32" operator="equal">
      <formula>4</formula>
    </cfRule>
    <cfRule type="cellIs" dxfId="346" priority="33" operator="equal">
      <formula>3</formula>
    </cfRule>
    <cfRule type="cellIs" dxfId="345" priority="34" operator="equal">
      <formula>2</formula>
    </cfRule>
    <cfRule type="cellIs" dxfId="344" priority="35" operator="equal">
      <formula>1</formula>
    </cfRule>
  </conditionalFormatting>
  <conditionalFormatting sqref="N105:N109">
    <cfRule type="cellIs" dxfId="343" priority="4" operator="equal">
      <formula>16</formula>
    </cfRule>
    <cfRule type="cellIs" dxfId="342" priority="5" operator="equal">
      <formula>15</formula>
    </cfRule>
    <cfRule type="cellIs" dxfId="341" priority="6" operator="equal">
      <formula>14</formula>
    </cfRule>
    <cfRule type="cellIs" dxfId="340" priority="7" operator="equal">
      <formula>13</formula>
    </cfRule>
    <cfRule type="cellIs" dxfId="339" priority="8" operator="equal">
      <formula>12</formula>
    </cfRule>
    <cfRule type="cellIs" dxfId="338" priority="9" operator="equal">
      <formula>11</formula>
    </cfRule>
    <cfRule type="cellIs" dxfId="337" priority="10" operator="equal">
      <formula>10</formula>
    </cfRule>
    <cfRule type="cellIs" dxfId="336" priority="11" operator="equal">
      <formula>9</formula>
    </cfRule>
    <cfRule type="cellIs" dxfId="335" priority="12" operator="equal">
      <formula>8</formula>
    </cfRule>
    <cfRule type="cellIs" dxfId="334" priority="13" operator="equal">
      <formula>7</formula>
    </cfRule>
    <cfRule type="cellIs" dxfId="333" priority="14" operator="equal">
      <formula>6</formula>
    </cfRule>
    <cfRule type="cellIs" dxfId="332" priority="15" operator="equal">
      <formula>5</formula>
    </cfRule>
    <cfRule type="cellIs" dxfId="331" priority="16" operator="equal">
      <formula>4</formula>
    </cfRule>
    <cfRule type="cellIs" dxfId="330" priority="17" operator="equal">
      <formula>3</formula>
    </cfRule>
    <cfRule type="cellIs" dxfId="329" priority="18" operator="equal">
      <formula>2</formula>
    </cfRule>
    <cfRule type="cellIs" dxfId="328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6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5">
        <f t="shared" ref="M6:M31" si="6">J6</f>
        <v>7.5093399750934001E-2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3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3.7546699875467E-2</v>
      </c>
      <c r="C7" s="102">
        <f>IF([1]Summ!$I1045="",0,[1]Summ!$I1045)</f>
        <v>0</v>
      </c>
      <c r="D7" s="24">
        <f t="shared" si="0"/>
        <v>3.7546699875467E-2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3.7546699875467E-2</v>
      </c>
      <c r="J7" s="24">
        <f t="shared" si="3"/>
        <v>3.7546699875467E-2</v>
      </c>
      <c r="K7" s="22">
        <f t="shared" si="4"/>
        <v>3.7546699875467E-2</v>
      </c>
      <c r="L7" s="22">
        <f t="shared" si="5"/>
        <v>3.7546699875467E-2</v>
      </c>
      <c r="M7" s="225">
        <f t="shared" si="6"/>
        <v>3.7546699875467E-2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3712.3921580195197</v>
      </c>
      <c r="S7" s="223">
        <f>IF($B$81=0,0,(SUMIF($N$6:$N$28,$U7,L$6:L$28)+SUMIF($N$91:$N$118,$U7,L$91:L$118))*$I$83*Poor!$B$81/$B$81)</f>
        <v>3712.3921580195197</v>
      </c>
      <c r="T7" s="223">
        <f>IF($B$81=0,0,(SUMIF($N$6:$N$28,$U7,M$6:M$28)+SUMIF($N$91:$N$118,$U7,M$91:M$118))*$I$83*Poor!$B$81/$B$81)</f>
        <v>3701.7765954598435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0.150186799501868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0.150186799501868</v>
      </c>
      <c r="AH7" s="123">
        <f t="shared" ref="AH7:AH30" si="12">SUM(Z7,AB7,AD7,AF7)</f>
        <v>1</v>
      </c>
      <c r="AI7" s="183">
        <f t="shared" ref="AI7:AI30" si="13">SUM(AA7,AC7,AE7,AG7)/4</f>
        <v>3.7546699875467E-2</v>
      </c>
      <c r="AJ7" s="120">
        <f t="shared" ref="AJ7:AJ31" si="14">(AA7+AC7)/2</f>
        <v>0</v>
      </c>
      <c r="AK7" s="119">
        <f t="shared" ref="AK7:AK31" si="15">(AE7+AG7)/2</f>
        <v>7.5093399750934001E-2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4.8790239726027397E-2</v>
      </c>
      <c r="J8" s="24">
        <f t="shared" si="3"/>
        <v>4.8790239726027397E-2</v>
      </c>
      <c r="K8" s="22">
        <f t="shared" si="4"/>
        <v>4.8790239726027397E-2</v>
      </c>
      <c r="L8" s="22">
        <f t="shared" si="5"/>
        <v>4.8790239726027397E-2</v>
      </c>
      <c r="M8" s="225">
        <f t="shared" si="6"/>
        <v>4.8790239726027397E-2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0.19516095890410959</v>
      </c>
      <c r="Z8" s="125">
        <f>IF($Y8=0,0,AA8/$Y8)</f>
        <v>0.64817083981765067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0.12649764263249472</v>
      </c>
      <c r="AB8" s="125">
        <f>IF($Y8=0,0,AC8/$Y8)</f>
        <v>0.35182916018234933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6.8663316271614871E-2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4.8790239726027397E-2</v>
      </c>
      <c r="AJ8" s="120">
        <f t="shared" si="14"/>
        <v>9.7580479452054794E-2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2652.3144521960953</v>
      </c>
      <c r="S9" s="223">
        <f>IF($B$81=0,0,(SUMIF($N$6:$N$28,$U9,L$6:L$28)+SUMIF($N$91:$N$118,$U9,L$91:L$118))*$I$83*Poor!$B$81/$B$81)</f>
        <v>2652.3144521960953</v>
      </c>
      <c r="T9" s="223">
        <f>IF($B$81=0,0,(SUMIF($N$6:$N$28,$U9,M$6:M$28)+SUMIF($N$91:$N$118,$U9,M$91:M$118))*$I$83*Poor!$B$81/$B$81)</f>
        <v>2652.3144521960953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0.64817083981765067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7.3459361846000409E-2</v>
      </c>
      <c r="AB9" s="125">
        <f>IF($Y9=0,0,AC9/$Y9)</f>
        <v>0.35182916018234939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3.9873971487332932E-2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</v>
      </c>
      <c r="H10" s="24">
        <f t="shared" si="1"/>
        <v>1</v>
      </c>
      <c r="I10" s="22">
        <f t="shared" si="2"/>
        <v>0.10514794520547943</v>
      </c>
      <c r="J10" s="24">
        <f t="shared" si="3"/>
        <v>0.10514794520547943</v>
      </c>
      <c r="K10" s="22">
        <f t="shared" si="4"/>
        <v>0.10514794520547943</v>
      </c>
      <c r="L10" s="22">
        <f t="shared" si="5"/>
        <v>0.10514794520547943</v>
      </c>
      <c r="M10" s="225">
        <f t="shared" si="6"/>
        <v>0.10514794520547943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0.42059178082191773</v>
      </c>
      <c r="Z10" s="125">
        <f>IF($Y10=0,0,AA10/$Y10)</f>
        <v>0.64817083981765067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0.27261532779574366</v>
      </c>
      <c r="AB10" s="125">
        <f>IF($Y10=0,0,AC10/$Y10)</f>
        <v>0.35182916018234939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0.14797645302617407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0.10514794520547943</v>
      </c>
      <c r="AJ10" s="120">
        <f t="shared" si="14"/>
        <v>0.21029589041095886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10833.333333333334</v>
      </c>
      <c r="S11" s="223">
        <f>IF($B$81=0,0,(SUMIF($N$6:$N$28,$U11,L$6:L$28)+SUMIF($N$91:$N$118,$U11,L$91:L$118))*$I$83*Poor!$B$81/$B$81)</f>
        <v>10833.333333333334</v>
      </c>
      <c r="T11" s="223">
        <f>IF($B$81=0,0,(SUMIF($N$6:$N$28,$U11,M$6:M$28)+SUMIF($N$91:$N$118,$U11,M$91:M$118))*$I$83*Poor!$B$81/$B$81)</f>
        <v>10784.737804637132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0.64817083981765067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0.12729558694594645</v>
      </c>
      <c r="AB11" s="125">
        <f>IF($Y11=0,0,AC11/$Y11)</f>
        <v>0.35182916018234933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6.909644294197384E-2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2.1513172619127781E-2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2.1513172619127781E-2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244.14699440253102</v>
      </c>
      <c r="S12" s="223">
        <f>IF($B$81=0,0,(SUMIF($N$6:$N$28,$U12,L$6:L$28)+SUMIF($N$91:$N$118,$U12,L$91:L$118))*$I$83*Poor!$B$81/$B$81)</f>
        <v>244.14699440253102</v>
      </c>
      <c r="T12" s="223">
        <f>IF($B$81=0,0,(SUMIF($N$6:$N$28,$U12,M$6:M$28)+SUMIF($N$91:$N$118,$U12,M$91:M$118))*$I$83*Poor!$B$81/$B$81)</f>
        <v>272.62167985672141</v>
      </c>
      <c r="U12" s="224">
        <v>6</v>
      </c>
      <c r="V12" s="56"/>
      <c r="W12" s="117"/>
      <c r="X12" s="118"/>
      <c r="Y12" s="183">
        <f t="shared" si="9"/>
        <v>8.6052690476511123E-2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5.7655302619262459E-2</v>
      </c>
      <c r="AF12" s="122">
        <f>1-SUM(Z12,AB12,AD12)</f>
        <v>0.32999999999999996</v>
      </c>
      <c r="AG12" s="121">
        <f>$M12*AF12*4</f>
        <v>2.8397387857248668E-2</v>
      </c>
      <c r="AH12" s="123">
        <f t="shared" si="12"/>
        <v>1</v>
      </c>
      <c r="AI12" s="183">
        <f t="shared" si="13"/>
        <v>2.1513172619127781E-2</v>
      </c>
      <c r="AJ12" s="120">
        <f t="shared" si="14"/>
        <v>0</v>
      </c>
      <c r="AK12" s="119">
        <f t="shared" si="15"/>
        <v>4.3026345238255562E-2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15600</v>
      </c>
      <c r="S15" s="223">
        <f>IF($B$81=0,0,(SUMIF($N$6:$N$28,$U15,L$6:L$28)+SUMIF($N$91:$N$118,$U15,L$91:L$118))*$I$83*Poor!$B$81/$B$81)</f>
        <v>15600</v>
      </c>
      <c r="T15" s="223">
        <f>IF($B$81=0,0,(SUMIF($N$6:$N$28,$U15,M$6:M$28)+SUMIF($N$91:$N$118,$U15,M$91:M$118))*$I$83*Poor!$B$81/$B$81)</f>
        <v>15600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40000</v>
      </c>
      <c r="S17" s="223">
        <f>IF($B$81=0,0,(SUMIF($N$6:$N$28,$U17,L$6:L$28)+SUMIF($N$91:$N$118,$U17,L$91:L$118))*$I$83*Poor!$B$81/$B$81)</f>
        <v>40000</v>
      </c>
      <c r="T17" s="223">
        <f>IF($B$81=0,0,(SUMIF($N$6:$N$28,$U17,M$6:M$28)+SUMIF($N$91:$N$118,$U17,M$91:M$118))*$I$83*Poor!$B$81/$B$81)</f>
        <v>40000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-1.4859750933997508E-2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1.6592832821033038E-2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1.6592832821033038E-2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2390.6210632247335</v>
      </c>
      <c r="S18" s="223">
        <f>IF($B$81=0,0,(SUMIF($N$6:$N$28,$U18,L$6:L$28)+SUMIF($N$91:$N$118,$U18,L$91:L$118))*$I$83*Poor!$B$81/$B$81)</f>
        <v>2390.6210632247335</v>
      </c>
      <c r="T18" s="223">
        <f>IF($B$81=0,0,(SUMIF($N$6:$N$28,$U18,M$6:M$28)+SUMIF($N$91:$N$118,$U18,M$91:M$118))*$I$83*Poor!$B$81/$B$81)</f>
        <v>2390.6210632247335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30466.666666666668</v>
      </c>
      <c r="S20" s="223">
        <f>IF($B$81=0,0,(SUMIF($N$6:$N$28,$U20,L$6:L$28)+SUMIF($N$91:$N$118,$U20,L$91:L$118))*$I$83*Poor!$B$81/$B$81)</f>
        <v>30466.666666666668</v>
      </c>
      <c r="T20" s="223">
        <f>IF($B$81=0,0,(SUMIF($N$6:$N$28,$U20,M$6:M$28)+SUMIF($N$91:$N$118,$U20,M$91:M$118))*$I$83*Poor!$B$81/$B$81)</f>
        <v>30466.666666666668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2222.2222222222222</v>
      </c>
      <c r="S21" s="223">
        <f>IF($B$81=0,0,(SUMIF($N$6:$N$28,$U21,L$6:L$28)+SUMIF($N$91:$N$118,$U21,L$91:L$118))*$I$83*Poor!$B$81/$B$81)</f>
        <v>2222.2222222222222</v>
      </c>
      <c r="T21" s="223">
        <f>IF($B$81=0,0,(SUMIF($N$6:$N$28,$U21,M$6:M$28)+SUMIF($N$91:$N$118,$U21,M$91:M$118))*$I$83*Poor!$B$81/$B$81)</f>
        <v>2222.2222222222222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108121.69689006511</v>
      </c>
      <c r="S23" s="179">
        <f>SUM(S7:S22)</f>
        <v>108121.69689006511</v>
      </c>
      <c r="T23" s="179">
        <f>SUM(T7:T22)</f>
        <v>108090.96048426341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34102.170442277798</v>
      </c>
      <c r="S24" s="41">
        <f>IF($B$81=0,0,(SUM(($B$70*$H$70))+((1-$D$29)*$I$83))*Poor!$B$81/$B$81)</f>
        <v>34102.170442277798</v>
      </c>
      <c r="T24" s="41">
        <f>IF($B$81=0,0,(SUM(($B$70*$H$70))+((1-$D$29)*$I$83))*Poor!$B$81/$B$81)</f>
        <v>34102.170442277798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51575.503775611134</v>
      </c>
      <c r="S25" s="41">
        <f>IF($B$81=0,0,(SUM(($B$70*$H$70),($B$71*$H$71))+((1-$D$29)*$I$83))*Poor!$B$81/$B$81)</f>
        <v>51575.503775611134</v>
      </c>
      <c r="T25" s="41">
        <f>IF($B$81=0,0,(SUM(($B$70*$H$70),($B$71*$H$71))+((1-$D$29)*$I$83))*Poor!$B$81/$B$81)</f>
        <v>51575.503775611134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86255.503775611141</v>
      </c>
      <c r="S26" s="41">
        <f>IF($B$81=0,0,(SUM(($B$70*$H$70),($B$71*$H$71),($B$72*$H$72))+((1-$D$29)*$I$83))*Poor!$B$81/$B$81)</f>
        <v>86255.503775611141</v>
      </c>
      <c r="T26" s="41">
        <f>IF($B$81=0,0,(SUM(($B$70*$H$70),($B$71*$H$71),($B$72*$H$72))+((1-$D$29)*$I$83))*Poor!$B$81/$B$81)</f>
        <v>86255.503775611141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1.8624080191717012E-2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1.8624080191717012E-2</v>
      </c>
      <c r="N28" s="230"/>
      <c r="O28" s="2"/>
      <c r="P28" s="22"/>
      <c r="U28" s="56"/>
      <c r="V28" s="56"/>
      <c r="W28" s="110"/>
      <c r="X28" s="118"/>
      <c r="Y28" s="183">
        <f t="shared" si="9"/>
        <v>7.4496320766868046E-2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3.7248160383434023E-2</v>
      </c>
      <c r="AF28" s="122">
        <f t="shared" si="10"/>
        <v>0.5</v>
      </c>
      <c r="AG28" s="121">
        <f t="shared" si="11"/>
        <v>3.7248160383434023E-2</v>
      </c>
      <c r="AH28" s="123">
        <f t="shared" si="12"/>
        <v>1</v>
      </c>
      <c r="AI28" s="183">
        <f t="shared" si="13"/>
        <v>1.8624080191717012E-2</v>
      </c>
      <c r="AJ28" s="120">
        <f t="shared" si="14"/>
        <v>0</v>
      </c>
      <c r="AK28" s="119">
        <f t="shared" si="15"/>
        <v>3.7248160383434023E-2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2.937767902615632E-2</v>
      </c>
      <c r="D29" s="24">
        <f t="shared" si="0"/>
        <v>0.2246348062988836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0.2246348062988836</v>
      </c>
      <c r="J29" s="24">
        <f>IF(I$32&lt;=1+I131,I29,B29*H29+J$33*(I29-B29*H29))</f>
        <v>0.19183083004678325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0.19183083004678325</v>
      </c>
      <c r="N29" s="230"/>
      <c r="P29" s="22"/>
      <c r="V29" s="56"/>
      <c r="W29" s="110"/>
      <c r="X29" s="118"/>
      <c r="Y29" s="183">
        <f t="shared" si="9"/>
        <v>0.76732332018713301</v>
      </c>
      <c r="Z29" s="156">
        <f>Poor!Z29</f>
        <v>0.25</v>
      </c>
      <c r="AA29" s="121">
        <f t="shared" si="16"/>
        <v>0.19183083004678325</v>
      </c>
      <c r="AB29" s="156">
        <f>Poor!AB29</f>
        <v>0.25</v>
      </c>
      <c r="AC29" s="121">
        <f t="shared" si="7"/>
        <v>0.19183083004678325</v>
      </c>
      <c r="AD29" s="156">
        <f>Poor!AD29</f>
        <v>0.25</v>
      </c>
      <c r="AE29" s="121">
        <f t="shared" si="8"/>
        <v>0.19183083004678325</v>
      </c>
      <c r="AF29" s="122">
        <f t="shared" si="10"/>
        <v>0.25</v>
      </c>
      <c r="AG29" s="121">
        <f t="shared" si="11"/>
        <v>0.19183083004678325</v>
      </c>
      <c r="AH29" s="123">
        <f t="shared" si="12"/>
        <v>1</v>
      </c>
      <c r="AI29" s="183">
        <f t="shared" si="13"/>
        <v>0.19183083004678325</v>
      </c>
      <c r="AJ29" s="120">
        <f t="shared" si="14"/>
        <v>0.19183083004678325</v>
      </c>
      <c r="AK29" s="119">
        <f t="shared" si="15"/>
        <v>0.19183083004678325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4.7581024804505319</v>
      </c>
      <c r="J30" s="232">
        <f>IF(I$32&lt;=1,I30,1-SUM(J6:J29))</f>
        <v>0.2407145192808493</v>
      </c>
      <c r="K30" s="22">
        <f t="shared" si="4"/>
        <v>0.70110216687422167</v>
      </c>
      <c r="L30" s="22">
        <f>IF(L124=L119,0,IF(K30="",0,(L119-L124)/(B119-B124)*K30))</f>
        <v>0.70110216687422167</v>
      </c>
      <c r="M30" s="175">
        <f t="shared" si="6"/>
        <v>0.2407145192808493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0.96285807712339722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0.24705809659552222</v>
      </c>
      <c r="AC30" s="187">
        <f>IF(AC79*4/$I$84+SUM(AC6:AC29)&lt;1,AC79*4/$I$84,1-SUM(AC6:AC29))</f>
        <v>0.23788188382573106</v>
      </c>
      <c r="AD30" s="122">
        <f>IF($Y30=0,0,AE30/($Y$30))</f>
        <v>0.48166182434311983</v>
      </c>
      <c r="AE30" s="187">
        <f>IF(AE79*4/$I$84+SUM(AE6:AE29)&lt;1,AE79*4/$I$84,1-SUM(AE6:AE29))</f>
        <v>0.46377197801076386</v>
      </c>
      <c r="AF30" s="122">
        <f>IF($Y30=0,0,AG30/($Y$30))</f>
        <v>0.34021166187823648</v>
      </c>
      <c r="AG30" s="187">
        <f>IF(AG79*4/$I$84+SUM(AG6:AG29)&lt;1,AG79*4/$I$84,1-SUM(AG6:AG29))</f>
        <v>0.32757554657103416</v>
      </c>
      <c r="AH30" s="123">
        <f t="shared" si="12"/>
        <v>1.0689315828168784</v>
      </c>
      <c r="AI30" s="183">
        <f t="shared" si="13"/>
        <v>0.25730735210188227</v>
      </c>
      <c r="AJ30" s="120">
        <f t="shared" si="14"/>
        <v>0.11894094191286553</v>
      </c>
      <c r="AK30" s="119">
        <f t="shared" si="15"/>
        <v>0.39567376229089901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-0.46078172718245725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1.4607817271824572</v>
      </c>
      <c r="C32" s="77">
        <f>SUM(C6:C31)</f>
        <v>3.3789081668786046E-3</v>
      </c>
      <c r="D32" s="24">
        <f>SUM(D6:D30)</f>
        <v>5.5211609489256457</v>
      </c>
      <c r="E32" s="2"/>
      <c r="F32" s="2"/>
      <c r="H32" s="17"/>
      <c r="I32" s="22">
        <f>SUM(I6:I30)</f>
        <v>5.5211609489256457</v>
      </c>
      <c r="J32" s="17"/>
      <c r="L32" s="22">
        <f>SUM(L6:L30)</f>
        <v>1.4607817271824572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3.9336286687158681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-0.11662926887088175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0.10088555094720322</v>
      </c>
      <c r="L37" s="22">
        <f t="shared" ref="L37" si="28">(K37*H37)</f>
        <v>0.10088555094720322</v>
      </c>
      <c r="M37" s="24">
        <f>J37/B$65</f>
        <v>0.10088555094720322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706.26402417341944</v>
      </c>
      <c r="K38" s="40">
        <f t="shared" ref="K38:K64" si="33">(B38/B$65)</f>
        <v>8.4071292456002686E-3</v>
      </c>
      <c r="L38" s="22">
        <f t="shared" ref="L38:L64" si="34">(K38*H38)</f>
        <v>8.4071292456002686E-3</v>
      </c>
      <c r="M38" s="24">
        <f t="shared" ref="M38:M64" si="35">J38/B$65</f>
        <v>7.9168705769915859E-3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706.26402417341944</v>
      </c>
      <c r="AH38" s="123">
        <f t="shared" ref="AH38:AI58" si="37">SUM(Z38,AB38,AD38,AF38)</f>
        <v>1</v>
      </c>
      <c r="AI38" s="112">
        <f t="shared" si="37"/>
        <v>706.26402417341944</v>
      </c>
      <c r="AJ38" s="148">
        <f t="shared" ref="AJ38:AJ64" si="38">(AA38+AC38)</f>
        <v>0</v>
      </c>
      <c r="AK38" s="147">
        <f t="shared" ref="AK38:AK64" si="39">(AE38+AG38)</f>
        <v>706.26402417341944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0.64817083981765067</v>
      </c>
      <c r="AA39" s="147">
        <f t="shared" ref="AA39:AA64" si="40">$J39*Z39</f>
        <v>0</v>
      </c>
      <c r="AB39" s="122">
        <f>AB8</f>
        <v>0.35182916018234933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0.64817083981765067</v>
      </c>
      <c r="AA40" s="147">
        <f t="shared" si="40"/>
        <v>0</v>
      </c>
      <c r="AB40" s="122">
        <f>AB9</f>
        <v>0.35182916018234939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0.64817083981765067</v>
      </c>
      <c r="AA41" s="147">
        <f t="shared" si="40"/>
        <v>0</v>
      </c>
      <c r="AB41" s="122">
        <f>AB11</f>
        <v>0.35182916018234933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36000</v>
      </c>
      <c r="C47" s="104">
        <f>IF([1]Summ!$I1082="",0,[1]Summ!$I1082)</f>
        <v>0</v>
      </c>
      <c r="D47" s="38">
        <f t="shared" si="25"/>
        <v>36000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36000</v>
      </c>
      <c r="J47" s="38">
        <f t="shared" si="32"/>
        <v>36000</v>
      </c>
      <c r="K47" s="40">
        <f t="shared" si="33"/>
        <v>0.40354220378881289</v>
      </c>
      <c r="L47" s="22">
        <f t="shared" si="34"/>
        <v>0.40354220378881289</v>
      </c>
      <c r="M47" s="24">
        <f t="shared" si="35"/>
        <v>0.40354220378881289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9000</v>
      </c>
      <c r="AB47" s="156">
        <f>Poor!AB47</f>
        <v>0.25</v>
      </c>
      <c r="AC47" s="147">
        <f t="shared" si="41"/>
        <v>9000</v>
      </c>
      <c r="AD47" s="156">
        <f>Poor!AD47</f>
        <v>0.25</v>
      </c>
      <c r="AE47" s="147">
        <f t="shared" si="42"/>
        <v>9000</v>
      </c>
      <c r="AF47" s="122">
        <f t="shared" si="29"/>
        <v>0.25</v>
      </c>
      <c r="AG47" s="147">
        <f t="shared" si="36"/>
        <v>9000</v>
      </c>
      <c r="AH47" s="123">
        <f t="shared" si="37"/>
        <v>1</v>
      </c>
      <c r="AI47" s="112">
        <f t="shared" si="37"/>
        <v>36000</v>
      </c>
      <c r="AJ47" s="148">
        <f t="shared" si="38"/>
        <v>18000</v>
      </c>
      <c r="AK47" s="147">
        <f t="shared" si="39"/>
        <v>18000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27420</v>
      </c>
      <c r="C48" s="104">
        <f>IF([1]Summ!$I1083="",0,[1]Summ!$I1083)</f>
        <v>0</v>
      </c>
      <c r="D48" s="38">
        <f t="shared" si="25"/>
        <v>27420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27420</v>
      </c>
      <c r="J48" s="38">
        <f t="shared" si="32"/>
        <v>27420</v>
      </c>
      <c r="K48" s="40">
        <f t="shared" si="33"/>
        <v>0.30736464521914586</v>
      </c>
      <c r="L48" s="22">
        <f t="shared" si="34"/>
        <v>0.30736464521914586</v>
      </c>
      <c r="M48" s="24">
        <f t="shared" si="35"/>
        <v>0.30736464521914586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6855</v>
      </c>
      <c r="AB48" s="156">
        <f>Poor!AB48</f>
        <v>0.25</v>
      </c>
      <c r="AC48" s="147">
        <f t="shared" si="41"/>
        <v>6855</v>
      </c>
      <c r="AD48" s="156">
        <f>Poor!AD48</f>
        <v>0.25</v>
      </c>
      <c r="AE48" s="147">
        <f t="shared" si="42"/>
        <v>6855</v>
      </c>
      <c r="AF48" s="122">
        <f t="shared" si="29"/>
        <v>0.25</v>
      </c>
      <c r="AG48" s="147">
        <f t="shared" si="36"/>
        <v>6855</v>
      </c>
      <c r="AH48" s="123">
        <f t="shared" si="37"/>
        <v>1</v>
      </c>
      <c r="AI48" s="112">
        <f t="shared" si="37"/>
        <v>27420</v>
      </c>
      <c r="AJ48" s="148">
        <f t="shared" si="38"/>
        <v>13710</v>
      </c>
      <c r="AK48" s="147">
        <f t="shared" si="39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14040</v>
      </c>
      <c r="C49" s="104">
        <f>IF([1]Summ!$I1084="",0,[1]Summ!$I1084)</f>
        <v>0</v>
      </c>
      <c r="D49" s="38">
        <f t="shared" si="25"/>
        <v>14040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14040</v>
      </c>
      <c r="J49" s="38">
        <f t="shared" si="32"/>
        <v>14040</v>
      </c>
      <c r="K49" s="40">
        <f t="shared" si="33"/>
        <v>0.15738145947763704</v>
      </c>
      <c r="L49" s="22">
        <f t="shared" si="34"/>
        <v>0.15738145947763704</v>
      </c>
      <c r="M49" s="24">
        <f t="shared" si="35"/>
        <v>0.15738145947763704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3510</v>
      </c>
      <c r="AB49" s="156">
        <f>Poor!AB49</f>
        <v>0.25</v>
      </c>
      <c r="AC49" s="147">
        <f t="shared" si="41"/>
        <v>3510</v>
      </c>
      <c r="AD49" s="156">
        <f>Poor!AD49</f>
        <v>0.25</v>
      </c>
      <c r="AE49" s="147">
        <f t="shared" si="42"/>
        <v>3510</v>
      </c>
      <c r="AF49" s="122">
        <f t="shared" si="29"/>
        <v>0.25</v>
      </c>
      <c r="AG49" s="147">
        <f t="shared" si="36"/>
        <v>3510</v>
      </c>
      <c r="AH49" s="123">
        <f t="shared" si="37"/>
        <v>1</v>
      </c>
      <c r="AI49" s="112">
        <f t="shared" si="37"/>
        <v>14040</v>
      </c>
      <c r="AJ49" s="148">
        <f t="shared" si="38"/>
        <v>7020</v>
      </c>
      <c r="AK49" s="147">
        <f t="shared" si="39"/>
        <v>7020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Remittances: no. times per year</v>
      </c>
      <c r="B50" s="104">
        <f>IF([1]Summ!$H1085="",0,[1]Summ!$H1085)</f>
        <v>2000</v>
      </c>
      <c r="C50" s="104">
        <f>IF([1]Summ!$I1085="",0,[1]Summ!$I1085)</f>
        <v>0</v>
      </c>
      <c r="D50" s="38">
        <f t="shared" si="25"/>
        <v>2000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2000</v>
      </c>
      <c r="J50" s="38">
        <f t="shared" si="32"/>
        <v>2000</v>
      </c>
      <c r="K50" s="40">
        <f t="shared" si="33"/>
        <v>2.2419011321600717E-2</v>
      </c>
      <c r="L50" s="22">
        <f t="shared" si="34"/>
        <v>2.2419011321600717E-2</v>
      </c>
      <c r="M50" s="24">
        <f t="shared" si="35"/>
        <v>2.2419011321600717E-2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500</v>
      </c>
      <c r="AB50" s="156">
        <f>Poor!AB55</f>
        <v>0.25</v>
      </c>
      <c r="AC50" s="147">
        <f t="shared" si="41"/>
        <v>500</v>
      </c>
      <c r="AD50" s="156">
        <f>Poor!AD55</f>
        <v>0.25</v>
      </c>
      <c r="AE50" s="147">
        <f t="shared" si="42"/>
        <v>500</v>
      </c>
      <c r="AF50" s="122">
        <f t="shared" si="29"/>
        <v>0.25</v>
      </c>
      <c r="AG50" s="147">
        <f t="shared" si="36"/>
        <v>500</v>
      </c>
      <c r="AH50" s="123">
        <f t="shared" si="37"/>
        <v>1</v>
      </c>
      <c r="AI50" s="112">
        <f t="shared" si="37"/>
        <v>2000</v>
      </c>
      <c r="AJ50" s="148">
        <f t="shared" si="38"/>
        <v>1000</v>
      </c>
      <c r="AK50" s="147">
        <f t="shared" si="39"/>
        <v>1000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89585</v>
      </c>
      <c r="J65" s="39">
        <f>SUM(J37:J64)</f>
        <v>89166.264024173419</v>
      </c>
      <c r="K65" s="40">
        <f>SUM(K37:K64)</f>
        <v>1</v>
      </c>
      <c r="L65" s="22">
        <f>SUM(L37:L64)</f>
        <v>1</v>
      </c>
      <c r="M65" s="24">
        <f>SUM(M37:M64)</f>
        <v>0.99950974133139137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19865</v>
      </c>
      <c r="AB65" s="137"/>
      <c r="AC65" s="153">
        <f>SUM(AC37:AC64)</f>
        <v>19865</v>
      </c>
      <c r="AD65" s="137"/>
      <c r="AE65" s="153">
        <f>SUM(AE37:AE64)</f>
        <v>19865</v>
      </c>
      <c r="AF65" s="137"/>
      <c r="AG65" s="153">
        <f>SUM(AG37:AG64)</f>
        <v>29571.264024173419</v>
      </c>
      <c r="AH65" s="137"/>
      <c r="AI65" s="153">
        <f>SUM(AI37:AI64)</f>
        <v>89166.264024173419</v>
      </c>
      <c r="AJ65" s="153">
        <f>SUM(AJ37:AJ64)</f>
        <v>39730</v>
      </c>
      <c r="AK65" s="153">
        <f>SUM(AK37:AK64)</f>
        <v>49436.264024173419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19226.567860798317</v>
      </c>
      <c r="J70" s="51">
        <f t="shared" ref="J70:J77" si="44">J124*I$83</f>
        <v>19226.567860798317</v>
      </c>
      <c r="K70" s="40">
        <f>B70/B$76</f>
        <v>0.21552032127338097</v>
      </c>
      <c r="L70" s="22">
        <f t="shared" ref="L70:L75" si="45">(L124*G$37*F$9/F$7)/B$130</f>
        <v>0.21552032127338097</v>
      </c>
      <c r="M70" s="24">
        <f>J70/B$76</f>
        <v>0.21552032127338097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4806.6419651995793</v>
      </c>
      <c r="AB70" s="156">
        <f>Poor!AB70</f>
        <v>0.25</v>
      </c>
      <c r="AC70" s="147">
        <f>$J70*AB70</f>
        <v>4806.6419651995793</v>
      </c>
      <c r="AD70" s="156">
        <f>Poor!AD70</f>
        <v>0.25</v>
      </c>
      <c r="AE70" s="147">
        <f>$J70*AD70</f>
        <v>4806.6419651995793</v>
      </c>
      <c r="AF70" s="156">
        <f>Poor!AF70</f>
        <v>0.25</v>
      </c>
      <c r="AG70" s="147">
        <f>$J70*AF70</f>
        <v>4806.6419651995793</v>
      </c>
      <c r="AH70" s="155">
        <f>SUM(Z70,AB70,AD70,AF70)</f>
        <v>1</v>
      </c>
      <c r="AI70" s="147">
        <f>SUM(AA70,AC70,AE70,AG70)</f>
        <v>19226.567860798317</v>
      </c>
      <c r="AJ70" s="148">
        <f>(AA70+AC70)</f>
        <v>9613.2839303991586</v>
      </c>
      <c r="AK70" s="147">
        <f>(AE70+AG70)</f>
        <v>9613.2839303991586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15726.000000000004</v>
      </c>
      <c r="J71" s="51">
        <f t="shared" si="44"/>
        <v>15726.000000000004</v>
      </c>
      <c r="K71" s="40">
        <f t="shared" ref="K71:K72" si="47">B71/B$76</f>
        <v>0.17628068602174646</v>
      </c>
      <c r="L71" s="22">
        <f t="shared" si="45"/>
        <v>0.17628068602174649</v>
      </c>
      <c r="M71" s="24">
        <f t="shared" ref="M71:M72" si="48">J71/B$76</f>
        <v>0.17628068602174649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31212</v>
      </c>
      <c r="K72" s="40">
        <f t="shared" si="47"/>
        <v>0.3498710906849008</v>
      </c>
      <c r="L72" s="22">
        <f t="shared" si="45"/>
        <v>0.34987109068490085</v>
      </c>
      <c r="M72" s="24">
        <f t="shared" si="48"/>
        <v>0.3498710906849008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1620</v>
      </c>
      <c r="K73" s="40">
        <f>B73/B$76</f>
        <v>1.8159399170496582E-2</v>
      </c>
      <c r="L73" s="22">
        <f t="shared" si="45"/>
        <v>1.8159399170496582E-2</v>
      </c>
      <c r="M73" s="24">
        <f>J73/B$76</f>
        <v>1.8159399170496582E-2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70358.432139201686</v>
      </c>
      <c r="J74" s="51">
        <f t="shared" si="44"/>
        <v>3559.464353558551</v>
      </c>
      <c r="K74" s="40">
        <f>B74/B$76</f>
        <v>0.11621177416029714</v>
      </c>
      <c r="L74" s="22">
        <f t="shared" si="45"/>
        <v>0.11621177416029715</v>
      </c>
      <c r="M74" s="24">
        <f>J74/B$76</f>
        <v>3.9899835820631668E-2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1825.2649231549215</v>
      </c>
      <c r="AD74" s="156"/>
      <c r="AE74" s="147">
        <f>AE30*$I$84/4</f>
        <v>3558.5169841069605</v>
      </c>
      <c r="AF74" s="156"/>
      <c r="AG74" s="147">
        <f>AG30*$I$84/4</f>
        <v>2513.483352424736</v>
      </c>
      <c r="AH74" s="155"/>
      <c r="AI74" s="147">
        <f>SUM(AA74,AC74,AE74,AG74)</f>
        <v>7897.2652596866183</v>
      </c>
      <c r="AJ74" s="148">
        <f>(AA74+AC74)</f>
        <v>1825.2649231549215</v>
      </c>
      <c r="AK74" s="147">
        <f>(AE74+AG74)</f>
        <v>6072.000336531697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17822.231809816556</v>
      </c>
      <c r="K75" s="40">
        <f>B75/B$76</f>
        <v>0.12395672868917798</v>
      </c>
      <c r="L75" s="22">
        <f t="shared" si="45"/>
        <v>0.12395672868917799</v>
      </c>
      <c r="M75" s="24">
        <f>J75/B$76</f>
        <v>0.19977840836023492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20789.77700083721</v>
      </c>
      <c r="AB75" s="158"/>
      <c r="AC75" s="149">
        <f>AA75+AC65-SUM(AC70,AC74)</f>
        <v>34022.870112482706</v>
      </c>
      <c r="AD75" s="158"/>
      <c r="AE75" s="149">
        <f>AC75+AE65-SUM(AE70,AE74)</f>
        <v>45522.711163176165</v>
      </c>
      <c r="AF75" s="158"/>
      <c r="AG75" s="149">
        <f>IF(SUM(AG6:AG29)+((AG65-AG70-$J$75)*4/I$83)&lt;1,0,AG65-AG70-$J$75-(1-SUM(AG6:AG29))*I$83/4)</f>
        <v>5731.4189660367865</v>
      </c>
      <c r="AH75" s="134"/>
      <c r="AI75" s="149">
        <f>AI76-SUM(AI70,AI74)</f>
        <v>62042.430903688481</v>
      </c>
      <c r="AJ75" s="151">
        <f>AJ76-SUM(AJ70,AJ74)</f>
        <v>28291.451146445921</v>
      </c>
      <c r="AK75" s="149">
        <f>AJ75+AK76-SUM(AK70,AK74)</f>
        <v>62042.430903688481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89585</v>
      </c>
      <c r="J76" s="51">
        <f t="shared" si="44"/>
        <v>89166.264024173419</v>
      </c>
      <c r="K76" s="40">
        <f>SUM(K70:K75)</f>
        <v>0.99999999999999989</v>
      </c>
      <c r="L76" s="22">
        <f>SUM(L70:L75)</f>
        <v>1</v>
      </c>
      <c r="M76" s="24">
        <f>SUM(M70:M75)</f>
        <v>0.99950974133139137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19865</v>
      </c>
      <c r="AB76" s="137"/>
      <c r="AC76" s="153">
        <f>AC65</f>
        <v>19865</v>
      </c>
      <c r="AD76" s="137"/>
      <c r="AE76" s="153">
        <f>AE65</f>
        <v>19865</v>
      </c>
      <c r="AF76" s="137"/>
      <c r="AG76" s="153">
        <f>AG65</f>
        <v>29571.264024173419</v>
      </c>
      <c r="AH76" s="137"/>
      <c r="AI76" s="153">
        <f>SUM(AA76,AC76,AE76,AG76)</f>
        <v>89166.264024173419</v>
      </c>
      <c r="AJ76" s="154">
        <f>SUM(AA76,AC76)</f>
        <v>39730</v>
      </c>
      <c r="AK76" s="154">
        <f>SUM(AE76,AG76)</f>
        <v>49436.264024173419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15726.000000000011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5731.4189660367865</v>
      </c>
      <c r="AB78" s="112"/>
      <c r="AC78" s="112">
        <f>IF(AA75&lt;0,0,AA75)</f>
        <v>20789.77700083721</v>
      </c>
      <c r="AD78" s="112"/>
      <c r="AE78" s="112">
        <f>AC75</f>
        <v>34022.870112482706</v>
      </c>
      <c r="AF78" s="112"/>
      <c r="AG78" s="112">
        <f>AE75</f>
        <v>45522.711163176165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20789.77700083721</v>
      </c>
      <c r="AB79" s="112"/>
      <c r="AC79" s="112">
        <f>AA79-AA74+AC65-AC70</f>
        <v>35848.135035637628</v>
      </c>
      <c r="AD79" s="112"/>
      <c r="AE79" s="112">
        <f>AC79-AC74+AE65-AE70</f>
        <v>49081.228147283124</v>
      </c>
      <c r="AF79" s="112"/>
      <c r="AG79" s="112">
        <f>AE79-AE74+AG65-AG70</f>
        <v>70287.333222150002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14787.077921982805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7672.9883495125041</v>
      </c>
      <c r="AB83" s="112"/>
      <c r="AC83" s="165">
        <f>$I$84*AB82/4</f>
        <v>7672.9883495125041</v>
      </c>
      <c r="AD83" s="112"/>
      <c r="AE83" s="165">
        <f>$I$84*AD82/4</f>
        <v>7672.9883495125041</v>
      </c>
      <c r="AF83" s="112"/>
      <c r="AG83" s="165">
        <f>$I$84*AF82/4</f>
        <v>7672.9883495125041</v>
      </c>
      <c r="AH83" s="165">
        <f>SUM(AA83,AC83,AE83,AG83)</f>
        <v>30691.953398050016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30691.953398050016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30691.953398050016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1</v>
      </c>
      <c r="I91" s="22">
        <f t="shared" ref="I91" si="52">(D91*H91)</f>
        <v>0.60863951941582695</v>
      </c>
      <c r="J91" s="24">
        <f>IF(I$32&lt;=1+I$131,I91,L91+J$33*(I91-L91))</f>
        <v>0.60863951941582695</v>
      </c>
      <c r="K91" s="22">
        <f t="shared" ref="K91" si="53">(B91)</f>
        <v>0.60863951941582695</v>
      </c>
      <c r="L91" s="22">
        <f t="shared" ref="L91" si="54">(K91*H91)</f>
        <v>0.60863951941582695</v>
      </c>
      <c r="M91" s="228">
        <f t="shared" si="49"/>
        <v>0.60863951941582695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1</v>
      </c>
      <c r="I92" s="22">
        <f t="shared" ref="I92:I118" si="58">(D92*H92)</f>
        <v>7.6079939926978368E-2</v>
      </c>
      <c r="J92" s="24">
        <f t="shared" ref="J92:J118" si="59">IF(I$32&lt;=1+I$131,I92,L92+J$33*(I92-L92))</f>
        <v>4.7762244028177553E-2</v>
      </c>
      <c r="K92" s="22">
        <f t="shared" ref="K92:K118" si="60">(B92)</f>
        <v>5.0719959951318914E-2</v>
      </c>
      <c r="L92" s="22">
        <f t="shared" ref="L92:L118" si="61">(K92*H92)</f>
        <v>5.0719959951318914E-2</v>
      </c>
      <c r="M92" s="228">
        <f t="shared" ref="M92:M118" si="62">(J92)</f>
        <v>4.7762244028177553E-2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8">
        <f t="shared" si="6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2.4345580776633078</v>
      </c>
      <c r="C101" s="75">
        <f t="shared" si="50"/>
        <v>0</v>
      </c>
      <c r="D101" s="24">
        <f t="shared" si="56"/>
        <v>2.4345580776633078</v>
      </c>
      <c r="H101" s="24">
        <f t="shared" si="57"/>
        <v>1</v>
      </c>
      <c r="I101" s="22">
        <f t="shared" si="58"/>
        <v>2.4345580776633078</v>
      </c>
      <c r="J101" s="24">
        <f t="shared" si="59"/>
        <v>2.4345580776633078</v>
      </c>
      <c r="K101" s="22">
        <f t="shared" si="60"/>
        <v>2.4345580776633078</v>
      </c>
      <c r="L101" s="22">
        <f t="shared" si="61"/>
        <v>2.4345580776633078</v>
      </c>
      <c r="M101" s="228">
        <f t="shared" si="62"/>
        <v>2.4345580776633078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1.8543217358202195</v>
      </c>
      <c r="C102" s="75">
        <f t="shared" si="50"/>
        <v>0</v>
      </c>
      <c r="D102" s="24">
        <f t="shared" si="56"/>
        <v>1.8543217358202195</v>
      </c>
      <c r="H102" s="24">
        <f t="shared" si="57"/>
        <v>1</v>
      </c>
      <c r="I102" s="22">
        <f t="shared" si="58"/>
        <v>1.8543217358202195</v>
      </c>
      <c r="J102" s="24">
        <f t="shared" si="59"/>
        <v>1.8543217358202195</v>
      </c>
      <c r="K102" s="22">
        <f t="shared" si="60"/>
        <v>1.8543217358202195</v>
      </c>
      <c r="L102" s="22">
        <f t="shared" si="61"/>
        <v>1.8543217358202195</v>
      </c>
      <c r="M102" s="228">
        <f t="shared" si="62"/>
        <v>1.8543217358202195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0.94947765028869002</v>
      </c>
      <c r="C103" s="75">
        <f t="shared" si="50"/>
        <v>0</v>
      </c>
      <c r="D103" s="24">
        <f t="shared" si="56"/>
        <v>0.94947765028869002</v>
      </c>
      <c r="H103" s="24">
        <f t="shared" si="57"/>
        <v>1</v>
      </c>
      <c r="I103" s="22">
        <f t="shared" si="58"/>
        <v>0.94947765028869002</v>
      </c>
      <c r="J103" s="24">
        <f t="shared" si="59"/>
        <v>0.94947765028869002</v>
      </c>
      <c r="K103" s="22">
        <f t="shared" si="60"/>
        <v>0.94947765028869002</v>
      </c>
      <c r="L103" s="22">
        <f t="shared" si="61"/>
        <v>0.94947765028869002</v>
      </c>
      <c r="M103" s="228">
        <f t="shared" si="62"/>
        <v>0.94947765028869002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si="50"/>
        <v>0.13525322653685043</v>
      </c>
      <c r="C104" s="75">
        <f t="shared" si="50"/>
        <v>0</v>
      </c>
      <c r="D104" s="24">
        <f t="shared" si="56"/>
        <v>0.13525322653685043</v>
      </c>
      <c r="H104" s="24">
        <f t="shared" si="57"/>
        <v>1</v>
      </c>
      <c r="I104" s="22">
        <f t="shared" si="58"/>
        <v>0.13525322653685043</v>
      </c>
      <c r="J104" s="24">
        <f t="shared" si="59"/>
        <v>0.13525322653685043</v>
      </c>
      <c r="K104" s="22">
        <f t="shared" si="60"/>
        <v>0.13525322653685043</v>
      </c>
      <c r="L104" s="22">
        <f t="shared" si="61"/>
        <v>0.13525322653685043</v>
      </c>
      <c r="M104" s="228">
        <f t="shared" si="62"/>
        <v>0.13525322653685043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6.0583301496518729</v>
      </c>
      <c r="J119" s="24">
        <f>SUM(J91:J118)</f>
        <v>6.0300124537530726</v>
      </c>
      <c r="K119" s="22">
        <f>SUM(K91:K118)</f>
        <v>6.0329701696762132</v>
      </c>
      <c r="L119" s="22">
        <f>SUM(L91:L118)</f>
        <v>6.0329701696762132</v>
      </c>
      <c r="M119" s="57">
        <f t="shared" si="49"/>
        <v>6.0300124537530726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1.3002276692013413</v>
      </c>
      <c r="J124" s="238">
        <f>IF(SUMPRODUCT($B$124:$B124,$H$124:$H124)&lt;J$119,($B124*$H124),J$119)</f>
        <v>1.3002276692013413</v>
      </c>
      <c r="K124" s="22">
        <f>(B124)</f>
        <v>1.3002276692013413</v>
      </c>
      <c r="L124" s="29">
        <f>IF(SUMPRODUCT($B$124:$B124,$H$124:$H124)&lt;L$119,($B124*$H124),L$119)</f>
        <v>1.3002276692013413</v>
      </c>
      <c r="M124" s="57">
        <f t="shared" si="63"/>
        <v>1.3002276692013413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1.0634961202592552</v>
      </c>
      <c r="J125" s="238">
        <f>IF(SUMPRODUCT($B$124:$B125,$H$124:$H125)&lt;J$119,($B125*$H125),IF(SUMPRODUCT($B$124:$B124,$H$124:$H124)&lt;J$119,J$119-SUMPRODUCT($B$124:$B124,$H$124:$H124),0))</f>
        <v>1.0634961202592552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1.0634961202592552</v>
      </c>
      <c r="M125" s="57">
        <f t="shared" ref="M125:M126" si="65">(J125)</f>
        <v>1.0634961202592552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2.1107618533340879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2.1107618533340879</v>
      </c>
      <c r="M126" s="57">
        <f t="shared" si="65"/>
        <v>2.1107618533340879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0.10955511349484885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0.10955511349484885</v>
      </c>
      <c r="M127" s="57">
        <f t="shared" si="63"/>
        <v>0.10955511349484885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4.7581024804505319</v>
      </c>
      <c r="J128" s="229">
        <f>(J30)</f>
        <v>0.2407145192808493</v>
      </c>
      <c r="K128" s="22">
        <f>(B128)</f>
        <v>0.70110216687422167</v>
      </c>
      <c r="L128" s="22">
        <f>IF(L124=L119,0,(L119-L124)/(B119-B124)*K128)</f>
        <v>0.70110216687422167</v>
      </c>
      <c r="M128" s="57">
        <f t="shared" si="63"/>
        <v>0.2407145192808493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1.2052571781826904</v>
      </c>
      <c r="K129" s="29">
        <f>(B129)</f>
        <v>0.74782724651245847</v>
      </c>
      <c r="L129" s="60">
        <f>IF(SUM(L124:L128)&gt;L130,0,L130-SUM(L124:L128))</f>
        <v>0.74782724651245847</v>
      </c>
      <c r="M129" s="57">
        <f t="shared" si="63"/>
        <v>1.2052571781826904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6.0583301496518729</v>
      </c>
      <c r="J130" s="229">
        <f>(J119)</f>
        <v>6.0300124537530726</v>
      </c>
      <c r="K130" s="22">
        <f>(B130)</f>
        <v>6.0329701696762132</v>
      </c>
      <c r="L130" s="22">
        <f>(L119)</f>
        <v>6.0329701696762132</v>
      </c>
      <c r="M130" s="57">
        <f t="shared" si="63"/>
        <v>6.0300124537530726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1.0634961202592557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27" priority="468" operator="equal">
      <formula>16</formula>
    </cfRule>
    <cfRule type="cellIs" dxfId="326" priority="469" operator="equal">
      <formula>15</formula>
    </cfRule>
    <cfRule type="cellIs" dxfId="325" priority="470" operator="equal">
      <formula>14</formula>
    </cfRule>
    <cfRule type="cellIs" dxfId="324" priority="471" operator="equal">
      <formula>13</formula>
    </cfRule>
    <cfRule type="cellIs" dxfId="323" priority="472" operator="equal">
      <formula>12</formula>
    </cfRule>
    <cfRule type="cellIs" dxfId="322" priority="473" operator="equal">
      <formula>11</formula>
    </cfRule>
    <cfRule type="cellIs" dxfId="321" priority="474" operator="equal">
      <formula>10</formula>
    </cfRule>
    <cfRule type="cellIs" dxfId="320" priority="475" operator="equal">
      <formula>9</formula>
    </cfRule>
    <cfRule type="cellIs" dxfId="319" priority="476" operator="equal">
      <formula>8</formula>
    </cfRule>
    <cfRule type="cellIs" dxfId="318" priority="477" operator="equal">
      <formula>7</formula>
    </cfRule>
    <cfRule type="cellIs" dxfId="317" priority="478" operator="equal">
      <formula>6</formula>
    </cfRule>
    <cfRule type="cellIs" dxfId="316" priority="479" operator="equal">
      <formula>5</formula>
    </cfRule>
    <cfRule type="cellIs" dxfId="315" priority="480" operator="equal">
      <formula>4</formula>
    </cfRule>
    <cfRule type="cellIs" dxfId="314" priority="481" operator="equal">
      <formula>3</formula>
    </cfRule>
    <cfRule type="cellIs" dxfId="313" priority="482" operator="equal">
      <formula>2</formula>
    </cfRule>
    <cfRule type="cellIs" dxfId="312" priority="483" operator="equal">
      <formula>1</formula>
    </cfRule>
  </conditionalFormatting>
  <conditionalFormatting sqref="N29">
    <cfRule type="cellIs" dxfId="311" priority="452" operator="equal">
      <formula>16</formula>
    </cfRule>
    <cfRule type="cellIs" dxfId="310" priority="453" operator="equal">
      <formula>15</formula>
    </cfRule>
    <cfRule type="cellIs" dxfId="309" priority="454" operator="equal">
      <formula>14</formula>
    </cfRule>
    <cfRule type="cellIs" dxfId="308" priority="455" operator="equal">
      <formula>13</formula>
    </cfRule>
    <cfRule type="cellIs" dxfId="307" priority="456" operator="equal">
      <formula>12</formula>
    </cfRule>
    <cfRule type="cellIs" dxfId="306" priority="457" operator="equal">
      <formula>11</formula>
    </cfRule>
    <cfRule type="cellIs" dxfId="305" priority="458" operator="equal">
      <formula>10</formula>
    </cfRule>
    <cfRule type="cellIs" dxfId="304" priority="459" operator="equal">
      <formula>9</formula>
    </cfRule>
    <cfRule type="cellIs" dxfId="303" priority="460" operator="equal">
      <formula>8</formula>
    </cfRule>
    <cfRule type="cellIs" dxfId="302" priority="461" operator="equal">
      <formula>7</formula>
    </cfRule>
    <cfRule type="cellIs" dxfId="301" priority="462" operator="equal">
      <formula>6</formula>
    </cfRule>
    <cfRule type="cellIs" dxfId="300" priority="463" operator="equal">
      <formula>5</formula>
    </cfRule>
    <cfRule type="cellIs" dxfId="299" priority="464" operator="equal">
      <formula>4</formula>
    </cfRule>
    <cfRule type="cellIs" dxfId="298" priority="465" operator="equal">
      <formula>3</formula>
    </cfRule>
    <cfRule type="cellIs" dxfId="297" priority="466" operator="equal">
      <formula>2</formula>
    </cfRule>
    <cfRule type="cellIs" dxfId="296" priority="467" operator="equal">
      <formula>1</formula>
    </cfRule>
  </conditionalFormatting>
  <conditionalFormatting sqref="N27:N28">
    <cfRule type="cellIs" dxfId="295" priority="260" operator="equal">
      <formula>16</formula>
    </cfRule>
    <cfRule type="cellIs" dxfId="294" priority="261" operator="equal">
      <formula>15</formula>
    </cfRule>
    <cfRule type="cellIs" dxfId="293" priority="262" operator="equal">
      <formula>14</formula>
    </cfRule>
    <cfRule type="cellIs" dxfId="292" priority="263" operator="equal">
      <formula>13</formula>
    </cfRule>
    <cfRule type="cellIs" dxfId="291" priority="264" operator="equal">
      <formula>12</formula>
    </cfRule>
    <cfRule type="cellIs" dxfId="290" priority="265" operator="equal">
      <formula>11</formula>
    </cfRule>
    <cfRule type="cellIs" dxfId="289" priority="266" operator="equal">
      <formula>10</formula>
    </cfRule>
    <cfRule type="cellIs" dxfId="288" priority="267" operator="equal">
      <formula>9</formula>
    </cfRule>
    <cfRule type="cellIs" dxfId="287" priority="268" operator="equal">
      <formula>8</formula>
    </cfRule>
    <cfRule type="cellIs" dxfId="286" priority="269" operator="equal">
      <formula>7</formula>
    </cfRule>
    <cfRule type="cellIs" dxfId="285" priority="270" operator="equal">
      <formula>6</formula>
    </cfRule>
    <cfRule type="cellIs" dxfId="284" priority="271" operator="equal">
      <formula>5</formula>
    </cfRule>
    <cfRule type="cellIs" dxfId="283" priority="272" operator="equal">
      <formula>4</formula>
    </cfRule>
    <cfRule type="cellIs" dxfId="282" priority="273" operator="equal">
      <formula>3</formula>
    </cfRule>
    <cfRule type="cellIs" dxfId="281" priority="274" operator="equal">
      <formula>2</formula>
    </cfRule>
    <cfRule type="cellIs" dxfId="280" priority="275" operator="equal">
      <formula>1</formula>
    </cfRule>
  </conditionalFormatting>
  <conditionalFormatting sqref="N113:N118">
    <cfRule type="cellIs" dxfId="279" priority="132" operator="equal">
      <formula>16</formula>
    </cfRule>
    <cfRule type="cellIs" dxfId="278" priority="133" operator="equal">
      <formula>15</formula>
    </cfRule>
    <cfRule type="cellIs" dxfId="277" priority="134" operator="equal">
      <formula>14</formula>
    </cfRule>
    <cfRule type="cellIs" dxfId="276" priority="135" operator="equal">
      <formula>13</formula>
    </cfRule>
    <cfRule type="cellIs" dxfId="275" priority="136" operator="equal">
      <formula>12</formula>
    </cfRule>
    <cfRule type="cellIs" dxfId="274" priority="137" operator="equal">
      <formula>11</formula>
    </cfRule>
    <cfRule type="cellIs" dxfId="273" priority="138" operator="equal">
      <formula>10</formula>
    </cfRule>
    <cfRule type="cellIs" dxfId="272" priority="139" operator="equal">
      <formula>9</formula>
    </cfRule>
    <cfRule type="cellIs" dxfId="271" priority="140" operator="equal">
      <formula>8</formula>
    </cfRule>
    <cfRule type="cellIs" dxfId="270" priority="141" operator="equal">
      <formula>7</formula>
    </cfRule>
    <cfRule type="cellIs" dxfId="269" priority="142" operator="equal">
      <formula>6</formula>
    </cfRule>
    <cfRule type="cellIs" dxfId="268" priority="143" operator="equal">
      <formula>5</formula>
    </cfRule>
    <cfRule type="cellIs" dxfId="267" priority="144" operator="equal">
      <formula>4</formula>
    </cfRule>
    <cfRule type="cellIs" dxfId="266" priority="145" operator="equal">
      <formula>3</formula>
    </cfRule>
    <cfRule type="cellIs" dxfId="265" priority="146" operator="equal">
      <formula>2</formula>
    </cfRule>
    <cfRule type="cellIs" dxfId="264" priority="147" operator="equal">
      <formula>1</formula>
    </cfRule>
  </conditionalFormatting>
  <conditionalFormatting sqref="N112">
    <cfRule type="cellIs" dxfId="263" priority="116" operator="equal">
      <formula>16</formula>
    </cfRule>
    <cfRule type="cellIs" dxfId="262" priority="117" operator="equal">
      <formula>15</formula>
    </cfRule>
    <cfRule type="cellIs" dxfId="261" priority="118" operator="equal">
      <formula>14</formula>
    </cfRule>
    <cfRule type="cellIs" dxfId="260" priority="119" operator="equal">
      <formula>13</formula>
    </cfRule>
    <cfRule type="cellIs" dxfId="259" priority="120" operator="equal">
      <formula>12</formula>
    </cfRule>
    <cfRule type="cellIs" dxfId="258" priority="121" operator="equal">
      <formula>11</formula>
    </cfRule>
    <cfRule type="cellIs" dxfId="257" priority="122" operator="equal">
      <formula>10</formula>
    </cfRule>
    <cfRule type="cellIs" dxfId="256" priority="123" operator="equal">
      <formula>9</formula>
    </cfRule>
    <cfRule type="cellIs" dxfId="255" priority="124" operator="equal">
      <formula>8</formula>
    </cfRule>
    <cfRule type="cellIs" dxfId="254" priority="125" operator="equal">
      <formula>7</formula>
    </cfRule>
    <cfRule type="cellIs" dxfId="253" priority="126" operator="equal">
      <formula>6</formula>
    </cfRule>
    <cfRule type="cellIs" dxfId="252" priority="127" operator="equal">
      <formula>5</formula>
    </cfRule>
    <cfRule type="cellIs" dxfId="251" priority="128" operator="equal">
      <formula>4</formula>
    </cfRule>
    <cfRule type="cellIs" dxfId="250" priority="129" operator="equal">
      <formula>3</formula>
    </cfRule>
    <cfRule type="cellIs" dxfId="249" priority="130" operator="equal">
      <formula>2</formula>
    </cfRule>
    <cfRule type="cellIs" dxfId="248" priority="131" operator="equal">
      <formula>1</formula>
    </cfRule>
  </conditionalFormatting>
  <conditionalFormatting sqref="N111">
    <cfRule type="cellIs" dxfId="247" priority="100" operator="equal">
      <formula>16</formula>
    </cfRule>
    <cfRule type="cellIs" dxfId="246" priority="101" operator="equal">
      <formula>15</formula>
    </cfRule>
    <cfRule type="cellIs" dxfId="245" priority="102" operator="equal">
      <formula>14</formula>
    </cfRule>
    <cfRule type="cellIs" dxfId="244" priority="103" operator="equal">
      <formula>13</formula>
    </cfRule>
    <cfRule type="cellIs" dxfId="243" priority="104" operator="equal">
      <formula>12</formula>
    </cfRule>
    <cfRule type="cellIs" dxfId="242" priority="105" operator="equal">
      <formula>11</formula>
    </cfRule>
    <cfRule type="cellIs" dxfId="241" priority="106" operator="equal">
      <formula>10</formula>
    </cfRule>
    <cfRule type="cellIs" dxfId="240" priority="107" operator="equal">
      <formula>9</formula>
    </cfRule>
    <cfRule type="cellIs" dxfId="239" priority="108" operator="equal">
      <formula>8</formula>
    </cfRule>
    <cfRule type="cellIs" dxfId="238" priority="109" operator="equal">
      <formula>7</formula>
    </cfRule>
    <cfRule type="cellIs" dxfId="237" priority="110" operator="equal">
      <formula>6</formula>
    </cfRule>
    <cfRule type="cellIs" dxfId="236" priority="111" operator="equal">
      <formula>5</formula>
    </cfRule>
    <cfRule type="cellIs" dxfId="235" priority="112" operator="equal">
      <formula>4</formula>
    </cfRule>
    <cfRule type="cellIs" dxfId="234" priority="113" operator="equal">
      <formula>3</formula>
    </cfRule>
    <cfRule type="cellIs" dxfId="233" priority="114" operator="equal">
      <formula>2</formula>
    </cfRule>
    <cfRule type="cellIs" dxfId="232" priority="115" operator="equal">
      <formula>1</formula>
    </cfRule>
  </conditionalFormatting>
  <conditionalFormatting sqref="N110">
    <cfRule type="cellIs" dxfId="231" priority="68" operator="equal">
      <formula>16</formula>
    </cfRule>
    <cfRule type="cellIs" dxfId="230" priority="69" operator="equal">
      <formula>15</formula>
    </cfRule>
    <cfRule type="cellIs" dxfId="229" priority="70" operator="equal">
      <formula>14</formula>
    </cfRule>
    <cfRule type="cellIs" dxfId="228" priority="71" operator="equal">
      <formula>13</formula>
    </cfRule>
    <cfRule type="cellIs" dxfId="227" priority="72" operator="equal">
      <formula>12</formula>
    </cfRule>
    <cfRule type="cellIs" dxfId="226" priority="73" operator="equal">
      <formula>11</formula>
    </cfRule>
    <cfRule type="cellIs" dxfId="225" priority="74" operator="equal">
      <formula>10</formula>
    </cfRule>
    <cfRule type="cellIs" dxfId="224" priority="75" operator="equal">
      <formula>9</formula>
    </cfRule>
    <cfRule type="cellIs" dxfId="223" priority="76" operator="equal">
      <formula>8</formula>
    </cfRule>
    <cfRule type="cellIs" dxfId="222" priority="77" operator="equal">
      <formula>7</formula>
    </cfRule>
    <cfRule type="cellIs" dxfId="221" priority="78" operator="equal">
      <formula>6</formula>
    </cfRule>
    <cfRule type="cellIs" dxfId="220" priority="79" operator="equal">
      <formula>5</formula>
    </cfRule>
    <cfRule type="cellIs" dxfId="219" priority="80" operator="equal">
      <formula>4</formula>
    </cfRule>
    <cfRule type="cellIs" dxfId="218" priority="81" operator="equal">
      <formula>3</formula>
    </cfRule>
    <cfRule type="cellIs" dxfId="217" priority="82" operator="equal">
      <formula>2</formula>
    </cfRule>
    <cfRule type="cellIs" dxfId="216" priority="83" operator="equal">
      <formula>1</formula>
    </cfRule>
  </conditionalFormatting>
  <conditionalFormatting sqref="N6:N26">
    <cfRule type="cellIs" dxfId="215" priority="36" operator="equal">
      <formula>16</formula>
    </cfRule>
    <cfRule type="cellIs" dxfId="214" priority="37" operator="equal">
      <formula>15</formula>
    </cfRule>
    <cfRule type="cellIs" dxfId="213" priority="38" operator="equal">
      <formula>14</formula>
    </cfRule>
    <cfRule type="cellIs" dxfId="212" priority="39" operator="equal">
      <formula>13</formula>
    </cfRule>
    <cfRule type="cellIs" dxfId="211" priority="40" operator="equal">
      <formula>12</formula>
    </cfRule>
    <cfRule type="cellIs" dxfId="210" priority="41" operator="equal">
      <formula>11</formula>
    </cfRule>
    <cfRule type="cellIs" dxfId="209" priority="42" operator="equal">
      <formula>10</formula>
    </cfRule>
    <cfRule type="cellIs" dxfId="208" priority="43" operator="equal">
      <formula>9</formula>
    </cfRule>
    <cfRule type="cellIs" dxfId="207" priority="44" operator="equal">
      <formula>8</formula>
    </cfRule>
    <cfRule type="cellIs" dxfId="206" priority="45" operator="equal">
      <formula>7</formula>
    </cfRule>
    <cfRule type="cellIs" dxfId="205" priority="46" operator="equal">
      <formula>6</formula>
    </cfRule>
    <cfRule type="cellIs" dxfId="204" priority="47" operator="equal">
      <formula>5</formula>
    </cfRule>
    <cfRule type="cellIs" dxfId="203" priority="48" operator="equal">
      <formula>4</formula>
    </cfRule>
    <cfRule type="cellIs" dxfId="202" priority="49" operator="equal">
      <formula>3</formula>
    </cfRule>
    <cfRule type="cellIs" dxfId="201" priority="50" operator="equal">
      <formula>2</formula>
    </cfRule>
    <cfRule type="cellIs" dxfId="200" priority="51" operator="equal">
      <formula>1</formula>
    </cfRule>
  </conditionalFormatting>
  <conditionalFormatting sqref="N91:N104">
    <cfRule type="cellIs" dxfId="199" priority="20" operator="equal">
      <formula>16</formula>
    </cfRule>
    <cfRule type="cellIs" dxfId="198" priority="21" operator="equal">
      <formula>15</formula>
    </cfRule>
    <cfRule type="cellIs" dxfId="197" priority="22" operator="equal">
      <formula>14</formula>
    </cfRule>
    <cfRule type="cellIs" dxfId="196" priority="23" operator="equal">
      <formula>13</formula>
    </cfRule>
    <cfRule type="cellIs" dxfId="195" priority="24" operator="equal">
      <formula>12</formula>
    </cfRule>
    <cfRule type="cellIs" dxfId="194" priority="25" operator="equal">
      <formula>11</formula>
    </cfRule>
    <cfRule type="cellIs" dxfId="193" priority="26" operator="equal">
      <formula>10</formula>
    </cfRule>
    <cfRule type="cellIs" dxfId="192" priority="27" operator="equal">
      <formula>9</formula>
    </cfRule>
    <cfRule type="cellIs" dxfId="191" priority="28" operator="equal">
      <formula>8</formula>
    </cfRule>
    <cfRule type="cellIs" dxfId="190" priority="29" operator="equal">
      <formula>7</formula>
    </cfRule>
    <cfRule type="cellIs" dxfId="189" priority="30" operator="equal">
      <formula>6</formula>
    </cfRule>
    <cfRule type="cellIs" dxfId="188" priority="31" operator="equal">
      <formula>5</formula>
    </cfRule>
    <cfRule type="cellIs" dxfId="187" priority="32" operator="equal">
      <formula>4</formula>
    </cfRule>
    <cfRule type="cellIs" dxfId="186" priority="33" operator="equal">
      <formula>3</formula>
    </cfRule>
    <cfRule type="cellIs" dxfId="185" priority="34" operator="equal">
      <formula>2</formula>
    </cfRule>
    <cfRule type="cellIs" dxfId="184" priority="35" operator="equal">
      <formula>1</formula>
    </cfRule>
  </conditionalFormatting>
  <conditionalFormatting sqref="N105:N109">
    <cfRule type="cellIs" dxfId="183" priority="4" operator="equal">
      <formula>16</formula>
    </cfRule>
    <cfRule type="cellIs" dxfId="182" priority="5" operator="equal">
      <formula>15</formula>
    </cfRule>
    <cfRule type="cellIs" dxfId="181" priority="6" operator="equal">
      <formula>14</formula>
    </cfRule>
    <cfRule type="cellIs" dxfId="180" priority="7" operator="equal">
      <formula>13</formula>
    </cfRule>
    <cfRule type="cellIs" dxfId="179" priority="8" operator="equal">
      <formula>12</formula>
    </cfRule>
    <cfRule type="cellIs" dxfId="178" priority="9" operator="equal">
      <formula>11</formula>
    </cfRule>
    <cfRule type="cellIs" dxfId="177" priority="10" operator="equal">
      <formula>10</formula>
    </cfRule>
    <cfRule type="cellIs" dxfId="176" priority="11" operator="equal">
      <formula>9</formula>
    </cfRule>
    <cfRule type="cellIs" dxfId="175" priority="12" operator="equal">
      <formula>8</formula>
    </cfRule>
    <cfRule type="cellIs" dxfId="174" priority="13" operator="equal">
      <formula>7</formula>
    </cfRule>
    <cfRule type="cellIs" dxfId="173" priority="14" operator="equal">
      <formula>6</formula>
    </cfRule>
    <cfRule type="cellIs" dxfId="172" priority="15" operator="equal">
      <formula>5</formula>
    </cfRule>
    <cfRule type="cellIs" dxfId="171" priority="16" operator="equal">
      <formula>4</formula>
    </cfRule>
    <cfRule type="cellIs" dxfId="170" priority="17" operator="equal">
      <formula>3</formula>
    </cfRule>
    <cfRule type="cellIs" dxfId="169" priority="18" operator="equal">
      <formula>2</formula>
    </cfRule>
    <cfRule type="cellIs" dxfId="168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6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0.15761270236612701</v>
      </c>
      <c r="C6" s="102">
        <f>IF([1]Summ!$K1044="",0,[1]Summ!$K1044)</f>
        <v>0</v>
      </c>
      <c r="D6" s="24">
        <f t="shared" ref="D6:D29" si="0">(B6+C6)</f>
        <v>0.15761270236612701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0.15761270236612701</v>
      </c>
      <c r="J6" s="24">
        <f t="shared" ref="J6:J13" si="3">IF(I$32&lt;=1+I$131,I6,B6*H6+J$33*(I6-B6*H6))</f>
        <v>0.15761270236612701</v>
      </c>
      <c r="K6" s="22">
        <f t="shared" ref="K6:K31" si="4">B6</f>
        <v>0.15761270236612701</v>
      </c>
      <c r="L6" s="22">
        <f t="shared" ref="L6:L29" si="5">IF(K6="","",K6*H6)</f>
        <v>0.15761270236612701</v>
      </c>
      <c r="M6" s="177">
        <f t="shared" ref="M6:M31" si="6">J6</f>
        <v>0.15761270236612701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0.63045080946450804</v>
      </c>
      <c r="Z6" s="156">
        <f>Poor!Z6</f>
        <v>0.17</v>
      </c>
      <c r="AA6" s="121">
        <f>$M6*Z6*4</f>
        <v>0.10717663760896637</v>
      </c>
      <c r="AB6" s="156">
        <f>Poor!AB6</f>
        <v>0.17</v>
      </c>
      <c r="AC6" s="121">
        <f t="shared" ref="AC6:AC29" si="7">$M6*AB6*4</f>
        <v>0.10717663760896637</v>
      </c>
      <c r="AD6" s="156">
        <f>Poor!AD6</f>
        <v>0.33</v>
      </c>
      <c r="AE6" s="121">
        <f t="shared" ref="AE6:AE29" si="8">$M6*AD6*4</f>
        <v>0.20804876712328765</v>
      </c>
      <c r="AF6" s="122">
        <f>1-SUM(Z6,AB6,AD6)</f>
        <v>0.32999999999999996</v>
      </c>
      <c r="AG6" s="121">
        <f>$M6*AF6*4</f>
        <v>0.20804876712328763</v>
      </c>
      <c r="AH6" s="123">
        <f>SUM(Z6,AB6,AD6,AF6)</f>
        <v>1</v>
      </c>
      <c r="AI6" s="183">
        <f>SUM(AA6,AC6,AE6,AG6)/4</f>
        <v>0.15761270236612701</v>
      </c>
      <c r="AJ6" s="120">
        <f>(AA6+AC6)/2</f>
        <v>0.10717663760896637</v>
      </c>
      <c r="AK6" s="119">
        <f>(AE6+AG6)/2</f>
        <v>0.20804876712328763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7.88480697384807E-2</v>
      </c>
      <c r="C7" s="102">
        <f>IF([1]Summ!$K1045="",0,[1]Summ!$K1045)</f>
        <v>0</v>
      </c>
      <c r="D7" s="24">
        <f t="shared" si="0"/>
        <v>7.88480697384807E-2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7.88480697384807E-2</v>
      </c>
      <c r="J7" s="24">
        <f t="shared" si="3"/>
        <v>7.88480697384807E-2</v>
      </c>
      <c r="K7" s="22">
        <f t="shared" si="4"/>
        <v>7.88480697384807E-2</v>
      </c>
      <c r="L7" s="22">
        <f t="shared" si="5"/>
        <v>7.88480697384807E-2</v>
      </c>
      <c r="M7" s="177">
        <f t="shared" si="6"/>
        <v>7.88480697384807E-2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6157.7319864835117</v>
      </c>
      <c r="S7" s="223">
        <f>IF($B$81=0,0,(SUMIF($N$6:$N$28,$U7,L$6:L$28)+SUMIF($N$91:$N$118,$U7,L$91:L$118))*$I$83*Poor!$B$81/$B$81)</f>
        <v>6157.7319864835117</v>
      </c>
      <c r="T7" s="223">
        <f>IF($B$81=0,0,(SUMIF($N$6:$N$28,$U7,M$6:M$28)+SUMIF($N$91:$N$118,$U7,M$91:M$118))*$I$83*Poor!$B$81/$B$81)</f>
        <v>4742.8316294552051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0.3153922789539228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0.3153922789539228</v>
      </c>
      <c r="AH7" s="123">
        <f t="shared" ref="AH7:AH30" si="12">SUM(Z7,AB7,AD7,AF7)</f>
        <v>1</v>
      </c>
      <c r="AI7" s="183">
        <f t="shared" ref="AI7:AI30" si="13">SUM(AA7,AC7,AE7,AG7)/4</f>
        <v>7.88480697384807E-2</v>
      </c>
      <c r="AJ7" s="120">
        <f t="shared" ref="AJ7:AJ31" si="14">(AA7+AC7)/2</f>
        <v>0</v>
      </c>
      <c r="AK7" s="119">
        <f t="shared" ref="AK7:AK31" si="15">(AE7+AG7)/2</f>
        <v>0.1576961394769614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6.0123334371108353E-2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18100.000000000004</v>
      </c>
      <c r="S8" s="223">
        <f>IF($B$81=0,0,(SUMIF($N$6:$N$28,$U8,L$6:L$28)+SUMIF($N$91:$N$118,$U8,L$91:L$118))*$I$83*Poor!$B$81/$B$81)</f>
        <v>18100.000000000004</v>
      </c>
      <c r="T8" s="223">
        <f>IF($B$81=0,0,(SUMIF($N$6:$N$28,$U8,M$6:M$28)+SUMIF($N$91:$N$118,$U8,M$91:M$118))*$I$83*Poor!$B$81/$B$81)</f>
        <v>19296.229349811125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0.412892444773719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9.9297882065738793E-2</v>
      </c>
      <c r="AB8" s="125">
        <f>IF($Y8=0,0,AC8/$Y8)</f>
        <v>0.40500854406501774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9.7401856471907328E-2</v>
      </c>
      <c r="AD8" s="125">
        <f>IF($Y8=0,0,AE8/$Y8)</f>
        <v>0.1820990111612632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4.3793598946787277E-2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6.0123334371108346E-2</v>
      </c>
      <c r="AJ8" s="120">
        <f t="shared" si="14"/>
        <v>9.8349869268823054E-2</v>
      </c>
      <c r="AK8" s="119">
        <f t="shared" si="15"/>
        <v>2.1896799473393638E-2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4872.9025476422876</v>
      </c>
      <c r="S9" s="223">
        <f>IF($B$81=0,0,(SUMIF($N$6:$N$28,$U9,L$6:L$28)+SUMIF($N$91:$N$118,$U9,L$91:L$118))*$I$83*Poor!$B$81/$B$81)</f>
        <v>4872.9025476422876</v>
      </c>
      <c r="T9" s="223">
        <f>IF($B$81=0,0,(SUMIF($N$6:$N$28,$U9,M$6:M$28)+SUMIF($N$91:$N$118,$U9,M$91:M$118))*$I$83*Poor!$B$81/$B$81)</f>
        <v>4872.9025476422876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0.41289244477371906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4.6794477074354829E-2</v>
      </c>
      <c r="AB9" s="125">
        <f>IF($Y9=0,0,AC9/$Y9)</f>
        <v>0.40500854406501768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4.5900968327368674E-2</v>
      </c>
      <c r="AD9" s="125">
        <f>IF($Y9=0,0,AE9/$Y9)</f>
        <v>0.18209901116126326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2.0637887931609838E-2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4.6347722700861751E-2</v>
      </c>
      <c r="AK9" s="119">
        <f t="shared" si="15"/>
        <v>1.0318943965804919E-2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</v>
      </c>
      <c r="H10" s="24">
        <f t="shared" si="1"/>
        <v>1</v>
      </c>
      <c r="I10" s="22">
        <f t="shared" si="2"/>
        <v>1.1829143835616438</v>
      </c>
      <c r="J10" s="24">
        <f t="shared" si="3"/>
        <v>0.15629709492905641</v>
      </c>
      <c r="K10" s="22">
        <f t="shared" si="4"/>
        <v>0.23658287671232875</v>
      </c>
      <c r="L10" s="22">
        <f t="shared" si="5"/>
        <v>0.23658287671232875</v>
      </c>
      <c r="M10" s="225">
        <f t="shared" si="6"/>
        <v>0.15629709492905641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0.62518837971622565</v>
      </c>
      <c r="Z10" s="125">
        <f>IF($Y10=0,0,AA10/$Y10)</f>
        <v>0.412892444773719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0.25813555854515258</v>
      </c>
      <c r="AB10" s="125">
        <f>IF($Y10=0,0,AC10/$Y10)</f>
        <v>0.40500854406501774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0.25320663543523603</v>
      </c>
      <c r="AD10" s="125">
        <f>IF($Y10=0,0,AE10/$Y10)</f>
        <v>0.18209901116126323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0.11384618573583705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0.15629709492905641</v>
      </c>
      <c r="AJ10" s="120">
        <f t="shared" si="14"/>
        <v>0.2556710969901943</v>
      </c>
      <c r="AK10" s="119">
        <f t="shared" si="15"/>
        <v>5.6923092867918523E-2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34000</v>
      </c>
      <c r="S11" s="223">
        <f>IF($B$81=0,0,(SUMIF($N$6:$N$28,$U11,L$6:L$28)+SUMIF($N$91:$N$118,$U11,L$91:L$118))*$I$83*Poor!$B$81/$B$81)</f>
        <v>34000</v>
      </c>
      <c r="T11" s="223">
        <f>IF($B$81=0,0,(SUMIF($N$6:$N$28,$U11,M$6:M$28)+SUMIF($N$91:$N$118,$U11,M$91:M$118))*$I$83*Poor!$B$81/$B$81)</f>
        <v>33565.200324979996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0.412892444773719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0.11676785091047527</v>
      </c>
      <c r="AB11" s="125">
        <f>IF($Y11=0,0,AC11/$Y11)</f>
        <v>0.40500854406501774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0.11453824813086728</v>
      </c>
      <c r="AD11" s="125">
        <f>IF($Y11=0,0,AE11/$Y11)</f>
        <v>0.18209901116126329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5.1498423997262718E-2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0.11565304952067128</v>
      </c>
      <c r="AK11" s="119">
        <f t="shared" si="15"/>
        <v>2.5749211998631359E-2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1.9520356665941468E-2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1.9520356665941468E-2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7.8081426663765871E-2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5.2314555864723139E-2</v>
      </c>
      <c r="AF12" s="122">
        <f>1-SUM(Z12,AB12,AD12)</f>
        <v>0.32999999999999996</v>
      </c>
      <c r="AG12" s="121">
        <f>$M12*AF12*4</f>
        <v>2.5766870799042736E-2</v>
      </c>
      <c r="AH12" s="123">
        <f t="shared" si="12"/>
        <v>1</v>
      </c>
      <c r="AI12" s="183">
        <f t="shared" si="13"/>
        <v>1.9520356665941468E-2</v>
      </c>
      <c r="AJ12" s="120">
        <f t="shared" si="14"/>
        <v>0</v>
      </c>
      <c r="AK12" s="119">
        <f t="shared" si="15"/>
        <v>3.9040713331882936E-2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1.4177597323407351E-3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1.4177597323407351E-3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5.6710389293629405E-3</v>
      </c>
      <c r="Z13" s="156">
        <f>Poor!Z13</f>
        <v>1</v>
      </c>
      <c r="AA13" s="121">
        <f>$M13*Z13*4</f>
        <v>5.6710389293629405E-3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1.4177597323407351E-3</v>
      </c>
      <c r="AJ13" s="120">
        <f t="shared" si="14"/>
        <v>2.8355194646814703E-3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4.0585481398640435E-3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4.0585481398640435E-3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63360</v>
      </c>
      <c r="S14" s="223">
        <f>IF($B$81=0,0,(SUMIF($N$6:$N$28,$U14,L$6:L$28)+SUMIF($N$91:$N$118,$U14,L$91:L$118))*$I$83*Poor!$B$81/$B$81)</f>
        <v>63360</v>
      </c>
      <c r="T14" s="223">
        <f>IF($B$81=0,0,(SUMIF($N$6:$N$28,$U14,M$6:M$28)+SUMIF($N$91:$N$118,$U14,M$91:M$118))*$I$83*Poor!$B$81/$B$81)</f>
        <v>63360</v>
      </c>
      <c r="U14" s="224">
        <v>8</v>
      </c>
      <c r="V14" s="56"/>
      <c r="W14" s="110"/>
      <c r="X14" s="118"/>
      <c r="Y14" s="183">
        <f>M14*4</f>
        <v>1.6234192559456174E-2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1.6234192559456174E-2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4.0585481398640435E-3</v>
      </c>
      <c r="AJ14" s="120">
        <f t="shared" si="14"/>
        <v>8.1170962797280869E-3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2151.5589569022604</v>
      </c>
      <c r="S18" s="223">
        <f>IF($B$81=0,0,(SUMIF($N$6:$N$28,$U18,L$6:L$28)+SUMIF($N$91:$N$118,$U18,L$91:L$118))*$I$83*Poor!$B$81/$B$81)</f>
        <v>2151.5589569022604</v>
      </c>
      <c r="T18" s="223">
        <f>IF($B$81=0,0,(SUMIF($N$6:$N$28,$U18,M$6:M$28)+SUMIF($N$91:$N$118,$U18,M$91:M$118))*$I$83*Poor!$B$81/$B$81)</f>
        <v>2151.5589569022604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8412</v>
      </c>
      <c r="S20" s="223">
        <f>IF($B$81=0,0,(SUMIF($N$6:$N$28,$U20,L$6:L$28)+SUMIF($N$91:$N$118,$U20,L$91:L$118))*$I$83*Poor!$B$81/$B$81)</f>
        <v>8412</v>
      </c>
      <c r="T20" s="223">
        <f>IF($B$81=0,0,(SUMIF($N$6:$N$28,$U20,M$6:M$28)+SUMIF($N$91:$N$118,$U20,M$91:M$118))*$I$83*Poor!$B$81/$B$81)</f>
        <v>8412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4800</v>
      </c>
      <c r="S21" s="223">
        <f>IF($B$81=0,0,(SUMIF($N$6:$N$28,$U21,L$6:L$28)+SUMIF($N$91:$N$118,$U21,L$91:L$118))*$I$83*Poor!$B$81/$B$81)</f>
        <v>4800</v>
      </c>
      <c r="T21" s="223">
        <f>IF($B$81=0,0,(SUMIF($N$6:$N$28,$U21,M$6:M$28)+SUMIF($N$91:$N$118,$U21,M$91:M$118))*$I$83*Poor!$B$81/$B$81)</f>
        <v>4800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141854.19349102804</v>
      </c>
      <c r="S23" s="179">
        <f>SUM(S7:S22)</f>
        <v>141854.19349102804</v>
      </c>
      <c r="T23" s="179">
        <f>SUM(T7:T22)</f>
        <v>141200.72280879086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34102.170442277798</v>
      </c>
      <c r="S24" s="41">
        <f>IF($B$81=0,0,(SUM(($B$70*$H$70))+((1-$D$29)*$I$83))*Poor!$B$81/$B$81)</f>
        <v>34102.170442277798</v>
      </c>
      <c r="T24" s="41">
        <f>IF($B$81=0,0,(SUM(($B$70*$H$70))+((1-$D$29)*$I$83))*Poor!$B$81/$B$81)</f>
        <v>34102.170442277798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51575.503775611134</v>
      </c>
      <c r="S25" s="41">
        <f>IF($B$81=0,0,(SUM(($B$70*$H$70),($B$71*$H$71))+((1-$D$29)*$I$83))*Poor!$B$81/$B$81)</f>
        <v>51575.503775611134</v>
      </c>
      <c r="T25" s="41">
        <f>IF($B$81=0,0,(SUM(($B$70*$H$70),($B$71*$H$71))+((1-$D$29)*$I$83))*Poor!$B$81/$B$81)</f>
        <v>51575.503775611134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86255.503775611127</v>
      </c>
      <c r="S26" s="41">
        <f>IF($B$81=0,0,(SUM(($B$70*$H$70),($B$71*$H$71),($B$72*$H$72))+((1-$D$29)*$I$83))*Poor!$B$81/$B$81)</f>
        <v>86255.503775611127</v>
      </c>
      <c r="T26" s="41">
        <f>IF($B$81=0,0,(SUM(($B$70*$H$70),($B$71*$H$71),($B$72*$H$72))+((1-$D$29)*$I$83))*Poor!$B$81/$B$81)</f>
        <v>86255.503775611127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3.4514703555019559E-2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3.4514703555019559E-2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0.13805881422007824</v>
      </c>
      <c r="Z27" s="156">
        <f>Poor!Z27</f>
        <v>0.25</v>
      </c>
      <c r="AA27" s="121">
        <f t="shared" si="16"/>
        <v>3.4514703555019559E-2</v>
      </c>
      <c r="AB27" s="156">
        <f>Poor!AB27</f>
        <v>0.25</v>
      </c>
      <c r="AC27" s="121">
        <f t="shared" si="7"/>
        <v>3.4514703555019559E-2</v>
      </c>
      <c r="AD27" s="156">
        <f>Poor!AD27</f>
        <v>0.25</v>
      </c>
      <c r="AE27" s="121">
        <f t="shared" si="8"/>
        <v>3.4514703555019559E-2</v>
      </c>
      <c r="AF27" s="122">
        <f t="shared" si="10"/>
        <v>0.25</v>
      </c>
      <c r="AG27" s="121">
        <f t="shared" si="11"/>
        <v>3.4514703555019559E-2</v>
      </c>
      <c r="AH27" s="123">
        <f t="shared" si="12"/>
        <v>1</v>
      </c>
      <c r="AI27" s="183">
        <f t="shared" si="13"/>
        <v>3.4514703555019559E-2</v>
      </c>
      <c r="AJ27" s="120">
        <f t="shared" si="14"/>
        <v>3.4514703555019559E-2</v>
      </c>
      <c r="AK27" s="119">
        <f t="shared" si="15"/>
        <v>3.4514703555019559E-2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2.8864066247339365E-2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2.8864066247339365E-2</v>
      </c>
      <c r="N28" s="230"/>
      <c r="O28" s="2"/>
      <c r="P28" s="22"/>
      <c r="U28" s="56"/>
      <c r="V28" s="56"/>
      <c r="W28" s="110"/>
      <c r="X28" s="118"/>
      <c r="Y28" s="183">
        <f t="shared" si="9"/>
        <v>0.11545626498935746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5.772813249467873E-2</v>
      </c>
      <c r="AF28" s="122">
        <f t="shared" si="10"/>
        <v>0.5</v>
      </c>
      <c r="AG28" s="121">
        <f t="shared" si="11"/>
        <v>5.772813249467873E-2</v>
      </c>
      <c r="AH28" s="123">
        <f t="shared" si="12"/>
        <v>1</v>
      </c>
      <c r="AI28" s="183">
        <f t="shared" si="13"/>
        <v>2.8864066247339365E-2</v>
      </c>
      <c r="AJ28" s="120">
        <f t="shared" si="14"/>
        <v>0</v>
      </c>
      <c r="AK28" s="119">
        <f t="shared" si="15"/>
        <v>5.772813249467873E-2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2.6848392998759046E-2</v>
      </c>
      <c r="D29" s="24">
        <f t="shared" si="0"/>
        <v>0.22463480629888358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0.22463480629888358</v>
      </c>
      <c r="J29" s="24">
        <f>IF(I$32&lt;=1+I131,I29,B29*H29+J$33*(I29-B29*H29))</f>
        <v>0.1955086235341402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0.1955086235341402</v>
      </c>
      <c r="N29" s="230"/>
      <c r="P29" s="22"/>
      <c r="V29" s="56"/>
      <c r="W29" s="110"/>
      <c r="X29" s="118"/>
      <c r="Y29" s="183">
        <f t="shared" si="9"/>
        <v>0.78203449413656079</v>
      </c>
      <c r="Z29" s="156">
        <f>Poor!Z29</f>
        <v>0.25</v>
      </c>
      <c r="AA29" s="121">
        <f t="shared" si="16"/>
        <v>0.1955086235341402</v>
      </c>
      <c r="AB29" s="156">
        <f>Poor!AB29</f>
        <v>0.25</v>
      </c>
      <c r="AC29" s="121">
        <f t="shared" si="7"/>
        <v>0.1955086235341402</v>
      </c>
      <c r="AD29" s="156">
        <f>Poor!AD29</f>
        <v>0.25</v>
      </c>
      <c r="AE29" s="121">
        <f t="shared" si="8"/>
        <v>0.1955086235341402</v>
      </c>
      <c r="AF29" s="122">
        <f t="shared" si="10"/>
        <v>0.25</v>
      </c>
      <c r="AG29" s="121">
        <f t="shared" si="11"/>
        <v>0.1955086235341402</v>
      </c>
      <c r="AH29" s="123">
        <f t="shared" si="12"/>
        <v>1</v>
      </c>
      <c r="AI29" s="183">
        <f t="shared" si="13"/>
        <v>0.1955086235341402</v>
      </c>
      <c r="AJ29" s="120">
        <f t="shared" si="14"/>
        <v>0.1955086235341402</v>
      </c>
      <c r="AK29" s="119">
        <f t="shared" si="15"/>
        <v>0.1955086235341402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5.9850047863502818</v>
      </c>
      <c r="J30" s="232">
        <f>IF(I$32&lt;=1,I30,1-SUM(J6:J29))</f>
        <v>2.4908642873224141E-2</v>
      </c>
      <c r="K30" s="22">
        <f t="shared" si="4"/>
        <v>0.46112153424657532</v>
      </c>
      <c r="L30" s="22">
        <f>IF(L124=L119,0,IF(K30="",0,(L119-L124)/(B119-B124)*K30))</f>
        <v>0.46112153424657532</v>
      </c>
      <c r="M30" s="175">
        <f t="shared" si="6"/>
        <v>2.4908642873224141E-2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9.9634571492896562E-2</v>
      </c>
      <c r="Z30" s="122">
        <f>IF($Y30=0,0,AA30/($Y$30))</f>
        <v>1.1142949761211245E-15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0.86599900463155521</v>
      </c>
      <c r="AE30" s="187">
        <f>IF(AE79*4/$I$83+SUM(AE6:AE29)&lt;1,AE79*4/$I$83,1-SUM(AE6:AE29))</f>
        <v>8.6283439739739953E-2</v>
      </c>
      <c r="AF30" s="122">
        <f>IF($Y30=0,0,AG30/($Y$30))</f>
        <v>0.13400099536844251</v>
      </c>
      <c r="AG30" s="187">
        <f>IF(AG79*4/$I$83+SUM(AG6:AG29)&lt;1,AG79*4/$I$83,1-SUM(AG6:AG29))</f>
        <v>1.3351131753156387E-2</v>
      </c>
      <c r="AH30" s="123">
        <f t="shared" si="12"/>
        <v>0.99999999999999889</v>
      </c>
      <c r="AI30" s="183">
        <f t="shared" si="13"/>
        <v>2.4908642873224113E-2</v>
      </c>
      <c r="AJ30" s="120">
        <f t="shared" si="14"/>
        <v>5.5511151231257827E-17</v>
      </c>
      <c r="AK30" s="119">
        <f t="shared" si="15"/>
        <v>4.981728574644817E-2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-0.51965062260451877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1.5196506226045188</v>
      </c>
      <c r="C32" s="29">
        <f>SUM(C6:C31)</f>
        <v>0.98348365265006654</v>
      </c>
      <c r="D32" s="24">
        <f>SUM(D6:D30)</f>
        <v>8.0270175273582911</v>
      </c>
      <c r="E32" s="2"/>
      <c r="F32" s="2"/>
      <c r="H32" s="17"/>
      <c r="I32" s="22">
        <f>SUM(I6:I30)</f>
        <v>8.0270175273582911</v>
      </c>
      <c r="J32" s="17"/>
      <c r="L32" s="22">
        <f>SUM(L6:L30)</f>
        <v>1.5196506226045188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-8.4838960979512532E-2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38000</v>
      </c>
      <c r="J37" s="38">
        <f>J91*I$83</f>
        <v>32847.014935347317</v>
      </c>
      <c r="K37" s="40">
        <f t="shared" ref="K37:K52" si="28">(B37/B$65)</f>
        <v>0.25840897786620243</v>
      </c>
      <c r="L37" s="22">
        <f t="shared" ref="L37:L52" si="29">(K37*H37)</f>
        <v>0.25840897786620243</v>
      </c>
      <c r="M37" s="24">
        <f t="shared" ref="M37:M52" si="30">J37/B$65</f>
        <v>0.25527709941049581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32847.014935347317</v>
      </c>
      <c r="AH37" s="123">
        <f>SUM(Z37,AB37,AD37,AF37)</f>
        <v>1</v>
      </c>
      <c r="AI37" s="112">
        <f>SUM(AA37,AC37,AE37,AG37)</f>
        <v>32847.014935347317</v>
      </c>
      <c r="AJ37" s="148">
        <f>(AA37+AC37)</f>
        <v>0</v>
      </c>
      <c r="AK37" s="147">
        <f>(AE37+AG37)</f>
        <v>32847.014935347317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1125</v>
      </c>
      <c r="J38" s="38">
        <f t="shared" ref="J38:J64" si="33">J92*I$83</f>
        <v>718.18538963268281</v>
      </c>
      <c r="K38" s="40">
        <f t="shared" si="28"/>
        <v>5.8287739368316337E-3</v>
      </c>
      <c r="L38" s="22">
        <f t="shared" si="29"/>
        <v>5.8287739368316337E-3</v>
      </c>
      <c r="M38" s="24">
        <f t="shared" si="30"/>
        <v>5.5815203745390044E-3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718.18538963268281</v>
      </c>
      <c r="AH38" s="123">
        <f t="shared" ref="AH38:AI58" si="35">SUM(Z38,AB38,AD38,AF38)</f>
        <v>1</v>
      </c>
      <c r="AI38" s="112">
        <f t="shared" si="35"/>
        <v>718.18538963268281</v>
      </c>
      <c r="AJ38" s="148">
        <f t="shared" ref="AJ38:AJ64" si="36">(AA38+AC38)</f>
        <v>0</v>
      </c>
      <c r="AK38" s="147">
        <f t="shared" ref="AK38:AK64" si="37">(AE38+AG38)</f>
        <v>718.18538963268281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5424.1948048975628</v>
      </c>
      <c r="K39" s="40">
        <f t="shared" si="28"/>
        <v>3.8858492912210892E-2</v>
      </c>
      <c r="L39" s="22">
        <f t="shared" si="29"/>
        <v>3.8858492912210892E-2</v>
      </c>
      <c r="M39" s="24">
        <f t="shared" si="30"/>
        <v>4.2155207076112616E-2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0.412892444773719</v>
      </c>
      <c r="AA39" s="147">
        <f>$J39*Z39</f>
        <v>2239.6090539230604</v>
      </c>
      <c r="AB39" s="122">
        <f>AB8</f>
        <v>0.40500854406501774</v>
      </c>
      <c r="AC39" s="147">
        <f>$J39*AB39</f>
        <v>2196.8452406565948</v>
      </c>
      <c r="AD39" s="122">
        <f>AD8</f>
        <v>0.1820990111612632</v>
      </c>
      <c r="AE39" s="147">
        <f>$J39*AD39</f>
        <v>987.74051031790714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5424.1948048975619</v>
      </c>
      <c r="AJ39" s="148">
        <f t="shared" si="36"/>
        <v>4436.4542945796547</v>
      </c>
      <c r="AK39" s="147">
        <f t="shared" si="37"/>
        <v>987.74051031790714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4000</v>
      </c>
      <c r="J40" s="38">
        <f t="shared" si="33"/>
        <v>4000</v>
      </c>
      <c r="K40" s="40">
        <f t="shared" si="28"/>
        <v>3.1086794329768713E-2</v>
      </c>
      <c r="L40" s="22">
        <f t="shared" si="29"/>
        <v>3.1086794329768713E-2</v>
      </c>
      <c r="M40" s="24">
        <f t="shared" si="30"/>
        <v>3.1086794329768713E-2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0.41289244477371906</v>
      </c>
      <c r="AA40" s="147">
        <f>$J40*Z40</f>
        <v>1651.5697790948761</v>
      </c>
      <c r="AB40" s="122">
        <f>AB9</f>
        <v>0.40500854406501768</v>
      </c>
      <c r="AC40" s="147">
        <f>$J40*AB40</f>
        <v>1620.0341762600708</v>
      </c>
      <c r="AD40" s="122">
        <f>AD9</f>
        <v>0.18209901116126326</v>
      </c>
      <c r="AE40" s="147">
        <f>$J40*AD40</f>
        <v>728.39604464505305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4000</v>
      </c>
      <c r="AJ40" s="148">
        <f t="shared" si="36"/>
        <v>3271.6039553549472</v>
      </c>
      <c r="AK40" s="147">
        <f t="shared" si="37"/>
        <v>728.39604464505305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9763.5506488156134</v>
      </c>
      <c r="K41" s="40">
        <f t="shared" si="28"/>
        <v>6.9945287241979612E-2</v>
      </c>
      <c r="L41" s="22">
        <f t="shared" si="29"/>
        <v>6.9945287241979612E-2</v>
      </c>
      <c r="M41" s="24">
        <f t="shared" si="30"/>
        <v>7.5879372737002709E-2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0.412892444773719</v>
      </c>
      <c r="AA41" s="147">
        <f>$J41*Z41</f>
        <v>4031.296297061509</v>
      </c>
      <c r="AB41" s="122">
        <f>AB11</f>
        <v>0.40500854406501774</v>
      </c>
      <c r="AC41" s="147">
        <f>$J41*AB41</f>
        <v>3954.3214331818708</v>
      </c>
      <c r="AD41" s="122">
        <f>AD11</f>
        <v>0.18209901116126329</v>
      </c>
      <c r="AE41" s="147">
        <f>$J41*AD41</f>
        <v>1777.9329185722338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9763.5506488156134</v>
      </c>
      <c r="AJ41" s="148">
        <f t="shared" si="36"/>
        <v>7985.6177302433798</v>
      </c>
      <c r="AK41" s="147">
        <f t="shared" si="37"/>
        <v>1777.9329185722338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108.48389609795124</v>
      </c>
      <c r="K42" s="40">
        <f t="shared" si="28"/>
        <v>7.7716985824421785E-4</v>
      </c>
      <c r="L42" s="22">
        <f t="shared" si="29"/>
        <v>7.7716985824421785E-4</v>
      </c>
      <c r="M42" s="24">
        <f t="shared" si="30"/>
        <v>8.4310414152225226E-4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27.120974024487811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54.241948048975622</v>
      </c>
      <c r="AF42" s="122">
        <f t="shared" si="31"/>
        <v>0.25</v>
      </c>
      <c r="AG42" s="147">
        <f t="shared" si="34"/>
        <v>27.120974024487811</v>
      </c>
      <c r="AH42" s="123">
        <f t="shared" si="35"/>
        <v>1</v>
      </c>
      <c r="AI42" s="112">
        <f t="shared" si="35"/>
        <v>108.48389609795124</v>
      </c>
      <c r="AJ42" s="148">
        <f t="shared" si="36"/>
        <v>27.120974024487811</v>
      </c>
      <c r="AK42" s="147">
        <f t="shared" si="37"/>
        <v>81.362922073463437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63360</v>
      </c>
      <c r="C46" s="104">
        <f>IF([1]Summ!$K1081="",0,[1]Summ!$K1081)</f>
        <v>0</v>
      </c>
      <c r="D46" s="38">
        <f t="shared" si="25"/>
        <v>63360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63360</v>
      </c>
      <c r="J46" s="38">
        <f t="shared" si="33"/>
        <v>63360</v>
      </c>
      <c r="K46" s="40">
        <f t="shared" si="28"/>
        <v>0.49241482218353644</v>
      </c>
      <c r="L46" s="22">
        <f t="shared" si="29"/>
        <v>0.49241482218353644</v>
      </c>
      <c r="M46" s="24">
        <f t="shared" si="30"/>
        <v>0.49241482218353644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15840</v>
      </c>
      <c r="AB46" s="156">
        <f>Poor!AB46</f>
        <v>0.25</v>
      </c>
      <c r="AC46" s="147">
        <f t="shared" si="39"/>
        <v>15840</v>
      </c>
      <c r="AD46" s="156">
        <f>Poor!AD46</f>
        <v>0.25</v>
      </c>
      <c r="AE46" s="147">
        <f t="shared" si="40"/>
        <v>15840</v>
      </c>
      <c r="AF46" s="122">
        <f t="shared" si="31"/>
        <v>0.25</v>
      </c>
      <c r="AG46" s="147">
        <f t="shared" si="34"/>
        <v>15840</v>
      </c>
      <c r="AH46" s="123">
        <f t="shared" si="35"/>
        <v>1</v>
      </c>
      <c r="AI46" s="112">
        <f t="shared" si="35"/>
        <v>63360</v>
      </c>
      <c r="AJ46" s="148">
        <f t="shared" si="36"/>
        <v>31680</v>
      </c>
      <c r="AK46" s="147">
        <f t="shared" si="37"/>
        <v>31680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8412</v>
      </c>
      <c r="C48" s="104">
        <f>IF([1]Summ!$K1083="",0,[1]Summ!$K1083)</f>
        <v>0</v>
      </c>
      <c r="D48" s="38">
        <f t="shared" si="25"/>
        <v>8412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8412</v>
      </c>
      <c r="J48" s="38">
        <f t="shared" si="33"/>
        <v>8412</v>
      </c>
      <c r="K48" s="40">
        <f t="shared" si="28"/>
        <v>6.5375528475503611E-2</v>
      </c>
      <c r="L48" s="22">
        <f t="shared" si="29"/>
        <v>6.5375528475503611E-2</v>
      </c>
      <c r="M48" s="24">
        <f t="shared" si="30"/>
        <v>6.5375528475503611E-2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2103</v>
      </c>
      <c r="AB48" s="156">
        <f>Poor!AB48</f>
        <v>0.25</v>
      </c>
      <c r="AC48" s="147">
        <f t="shared" si="39"/>
        <v>2103</v>
      </c>
      <c r="AD48" s="156">
        <f>Poor!AD48</f>
        <v>0.25</v>
      </c>
      <c r="AE48" s="147">
        <f t="shared" si="40"/>
        <v>2103</v>
      </c>
      <c r="AF48" s="122">
        <f t="shared" si="31"/>
        <v>0.25</v>
      </c>
      <c r="AG48" s="147">
        <f t="shared" si="34"/>
        <v>2103</v>
      </c>
      <c r="AH48" s="123">
        <f t="shared" si="35"/>
        <v>1</v>
      </c>
      <c r="AI48" s="112">
        <f t="shared" si="35"/>
        <v>8412</v>
      </c>
      <c r="AJ48" s="148">
        <f t="shared" si="36"/>
        <v>4206</v>
      </c>
      <c r="AK48" s="147">
        <f t="shared" si="37"/>
        <v>4206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Remittances: no. times per year</v>
      </c>
      <c r="B50" s="104">
        <f>IF([1]Summ!$J1085="",0,[1]Summ!$J1085)</f>
        <v>4800</v>
      </c>
      <c r="C50" s="104">
        <f>IF([1]Summ!$K1085="",0,[1]Summ!$K1085)</f>
        <v>0</v>
      </c>
      <c r="D50" s="38">
        <f t="shared" si="25"/>
        <v>4800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4800</v>
      </c>
      <c r="J50" s="38">
        <f t="shared" si="33"/>
        <v>4800</v>
      </c>
      <c r="K50" s="40">
        <f t="shared" si="28"/>
        <v>3.7304153195722459E-2</v>
      </c>
      <c r="L50" s="22">
        <f t="shared" si="29"/>
        <v>3.7304153195722459E-2</v>
      </c>
      <c r="M50" s="24">
        <f t="shared" si="30"/>
        <v>3.7304153195722459E-2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1200</v>
      </c>
      <c r="AB50" s="156">
        <f>Poor!AB55</f>
        <v>0.25</v>
      </c>
      <c r="AC50" s="147">
        <f t="shared" si="39"/>
        <v>1200</v>
      </c>
      <c r="AD50" s="156">
        <f>Poor!AD55</f>
        <v>0.25</v>
      </c>
      <c r="AE50" s="147">
        <f t="shared" si="40"/>
        <v>1200</v>
      </c>
      <c r="AF50" s="122">
        <f t="shared" si="31"/>
        <v>0.25</v>
      </c>
      <c r="AG50" s="147">
        <f t="shared" si="34"/>
        <v>1200</v>
      </c>
      <c r="AH50" s="123">
        <f t="shared" si="35"/>
        <v>1</v>
      </c>
      <c r="AI50" s="112">
        <f t="shared" si="35"/>
        <v>4800</v>
      </c>
      <c r="AJ50" s="148">
        <f t="shared" si="36"/>
        <v>2400</v>
      </c>
      <c r="AK50" s="147">
        <f t="shared" si="37"/>
        <v>2400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119697</v>
      </c>
      <c r="J65" s="39">
        <f>SUM(J37:J64)</f>
        <v>129433.42967479113</v>
      </c>
      <c r="K65" s="40">
        <f>SUM(K37:K64)</f>
        <v>1</v>
      </c>
      <c r="L65" s="22">
        <f>SUM(L37:L64)</f>
        <v>1</v>
      </c>
      <c r="M65" s="24">
        <f>SUM(M37:M64)</f>
        <v>1.0059176019242038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27092.596104103934</v>
      </c>
      <c r="AB65" s="137"/>
      <c r="AC65" s="153">
        <f>SUM(AC37:AC64)</f>
        <v>26914.200850098536</v>
      </c>
      <c r="AD65" s="137"/>
      <c r="AE65" s="153">
        <f>SUM(AE37:AE64)</f>
        <v>22691.311421584171</v>
      </c>
      <c r="AF65" s="137"/>
      <c r="AG65" s="153">
        <f>SUM(AG37:AG64)</f>
        <v>52735.321299004485</v>
      </c>
      <c r="AH65" s="137"/>
      <c r="AI65" s="153">
        <f>SUM(AI37:AI64)</f>
        <v>129433.42967479113</v>
      </c>
      <c r="AJ65" s="153">
        <f>SUM(AJ37:AJ64)</f>
        <v>54006.796954202466</v>
      </c>
      <c r="AK65" s="153">
        <f>SUM(AK37:AK64)</f>
        <v>75426.632720588648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21362.853178664795</v>
      </c>
      <c r="J70" s="51">
        <f>J124*I$83</f>
        <v>21362.853178664795</v>
      </c>
      <c r="K70" s="40">
        <f>B70/B$76</f>
        <v>0.16602565576554956</v>
      </c>
      <c r="L70" s="22">
        <f>(L124*G$37*F$9/F$7)/B$130</f>
        <v>0.16602565576554959</v>
      </c>
      <c r="M70" s="24">
        <f>J70/B$76</f>
        <v>0.16602565576554956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5340.7132946661986</v>
      </c>
      <c r="AB70" s="156">
        <f>Poor!AB70</f>
        <v>0.25</v>
      </c>
      <c r="AC70" s="147">
        <f>$J70*AB70</f>
        <v>5340.7132946661986</v>
      </c>
      <c r="AD70" s="156">
        <f>Poor!AD70</f>
        <v>0.25</v>
      </c>
      <c r="AE70" s="147">
        <f>$J70*AD70</f>
        <v>5340.7132946661986</v>
      </c>
      <c r="AF70" s="156">
        <f>Poor!AF70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17473.333333333336</v>
      </c>
      <c r="J71" s="51">
        <f t="shared" ref="J71:J72" si="49">J125*I$83</f>
        <v>17473.333333333336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34680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6280</v>
      </c>
      <c r="K73" s="40">
        <f>B73/B$76</f>
        <v>4.8806267097736881E-2</v>
      </c>
      <c r="L73" s="22">
        <f>(L127*G$37*F$9/F$7)/B$130</f>
        <v>4.8806267097736888E-2</v>
      </c>
      <c r="M73" s="24">
        <f>J73/B$76</f>
        <v>4.8806267097736881E-2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565.19999999999993</v>
      </c>
      <c r="AB73" s="156">
        <f>Poor!AB73</f>
        <v>0.09</v>
      </c>
      <c r="AC73" s="147">
        <f>$H$73*$B$73*AB73</f>
        <v>565.19999999999993</v>
      </c>
      <c r="AD73" s="156">
        <f>Poor!AD73</f>
        <v>0.23</v>
      </c>
      <c r="AE73" s="147">
        <f>$H$73*$B$73*AD73</f>
        <v>1444.4</v>
      </c>
      <c r="AF73" s="156">
        <f>Poor!AF73</f>
        <v>0.59</v>
      </c>
      <c r="AG73" s="147">
        <f>$H$73*$B$73*AF73</f>
        <v>3705.2</v>
      </c>
      <c r="AH73" s="155">
        <f>SUM(Z73,AB73,AD73,AF73)</f>
        <v>1</v>
      </c>
      <c r="AI73" s="147">
        <f>SUM(AA73,AC73,AE73,AG73)</f>
        <v>6280</v>
      </c>
      <c r="AJ73" s="148">
        <f>(AA73+AC73)</f>
        <v>1130.3999999999999</v>
      </c>
      <c r="AK73" s="147">
        <f>(AE73+AG73)</f>
        <v>5149.6000000000004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98334.146821335191</v>
      </c>
      <c r="J74" s="51">
        <f>J128*I$83</f>
        <v>409.25115899689672</v>
      </c>
      <c r="K74" s="40">
        <f>B74/B$76</f>
        <v>5.8880461417906448E-2</v>
      </c>
      <c r="L74" s="22">
        <f>(L128*G$37*F$9/F$7)/B$130</f>
        <v>5.8880461417906454E-2</v>
      </c>
      <c r="M74" s="24">
        <f>J74/B$76</f>
        <v>3.1805766522390007E-3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4.5602651044198961E-13</v>
      </c>
      <c r="AB74" s="156"/>
      <c r="AC74" s="147">
        <f>AC30*$I$83/4</f>
        <v>0</v>
      </c>
      <c r="AD74" s="156"/>
      <c r="AE74" s="147">
        <f>AE30*$I$83/4</f>
        <v>354.41109633562291</v>
      </c>
      <c r="AF74" s="156"/>
      <c r="AG74" s="147">
        <f>AG30*$I$83/4</f>
        <v>54.840062661272889</v>
      </c>
      <c r="AH74" s="155"/>
      <c r="AI74" s="147">
        <f>SUM(AA74,AC74,AE74,AG74)</f>
        <v>409.25115899689627</v>
      </c>
      <c r="AJ74" s="148">
        <f>(AA74+AC74)</f>
        <v>4.5602651044198961E-13</v>
      </c>
      <c r="AK74" s="147">
        <f>(AE74+AG74)</f>
        <v>409.25115899689581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49227.992003796098</v>
      </c>
      <c r="K75" s="40">
        <f>B75/B$76</f>
        <v>0.32096762898250586</v>
      </c>
      <c r="L75" s="22">
        <f>(L129*G$37*F$9/F$7)/B$130</f>
        <v>0.32096762898250591</v>
      </c>
      <c r="M75" s="24">
        <f>J75/B$76</f>
        <v>0.38258511567237702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21751.882809437735</v>
      </c>
      <c r="AB75" s="158"/>
      <c r="AC75" s="149">
        <f>AA75+AC65-SUM(AC70,AC74)</f>
        <v>43325.370364870076</v>
      </c>
      <c r="AD75" s="158"/>
      <c r="AE75" s="149">
        <f>AC75+AE65-SUM(AE70,AE74)</f>
        <v>60321.55739545243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107661.32533712943</v>
      </c>
      <c r="AJ75" s="151">
        <f>AJ76-SUM(AJ70,AJ74)</f>
        <v>43325.370364870068</v>
      </c>
      <c r="AK75" s="149">
        <f>AJ75+AK76-SUM(AK70,AK74)</f>
        <v>107661.32533712941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119696.99999999999</v>
      </c>
      <c r="J76" s="51">
        <f>J130*I$83</f>
        <v>129433.42967479113</v>
      </c>
      <c r="K76" s="40">
        <f>SUM(K70:K75)</f>
        <v>0.59468001326369868</v>
      </c>
      <c r="L76" s="22">
        <f>SUM(L70:L75)</f>
        <v>0.5946800132636989</v>
      </c>
      <c r="M76" s="24">
        <f>SUM(M70:M75)</f>
        <v>0.60059761518790244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27092.596104103934</v>
      </c>
      <c r="AB76" s="137"/>
      <c r="AC76" s="153">
        <f>AC65</f>
        <v>26914.200850098536</v>
      </c>
      <c r="AD76" s="137"/>
      <c r="AE76" s="153">
        <f>AE65</f>
        <v>22691.311421584171</v>
      </c>
      <c r="AF76" s="137"/>
      <c r="AG76" s="153">
        <f>AG65</f>
        <v>52735.321299004485</v>
      </c>
      <c r="AH76" s="137"/>
      <c r="AI76" s="153">
        <f>SUM(AA76,AC76,AE76,AG76)</f>
        <v>129433.42967479111</v>
      </c>
      <c r="AJ76" s="154">
        <f>SUM(AA76,AC76)</f>
        <v>54006.796954202466</v>
      </c>
      <c r="AK76" s="154">
        <f>SUM(AE76,AG76)</f>
        <v>75426.632720588648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17473.333333333332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21751.882809437735</v>
      </c>
      <c r="AD78" s="112"/>
      <c r="AE78" s="112">
        <f>AC75</f>
        <v>43325.370364870076</v>
      </c>
      <c r="AF78" s="112"/>
      <c r="AG78" s="112">
        <f>AE75</f>
        <v>60321.55739545243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21751.882809437735</v>
      </c>
      <c r="AB79" s="112"/>
      <c r="AC79" s="112">
        <f>AA79-AA74+AC65-AC70</f>
        <v>43325.370364870076</v>
      </c>
      <c r="AD79" s="112"/>
      <c r="AE79" s="112">
        <f>AC79-AC74+AE65-AE70</f>
        <v>60675.968491788051</v>
      </c>
      <c r="AF79" s="112"/>
      <c r="AG79" s="112">
        <f>AE79-AE74+AG65-AG70</f>
        <v>107716.16539979071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16430.086579980896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4107.5216449952241</v>
      </c>
      <c r="AB83" s="112"/>
      <c r="AC83" s="165">
        <f>$I$83*AB82/4</f>
        <v>4107.5216449952241</v>
      </c>
      <c r="AD83" s="112"/>
      <c r="AE83" s="165">
        <f>$I$83*AD82/4</f>
        <v>4107.5216449952241</v>
      </c>
      <c r="AF83" s="112"/>
      <c r="AG83" s="165">
        <f>$I$83*AF82/4</f>
        <v>4107.5216449952241</v>
      </c>
      <c r="AH83" s="165">
        <f>SUM(AA83,AC83,AE83,AG83)</f>
        <v>16430.086579980896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34102.170442277798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34102.170442277798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1</v>
      </c>
      <c r="I91" s="22">
        <f t="shared" ref="I91" si="52">(D91*H91)</f>
        <v>2.3128301737801422</v>
      </c>
      <c r="J91" s="24">
        <f>IF(I$32&lt;=1+I$131,I91,L91+J$33*(I91-L91))</f>
        <v>1.9991991384494279</v>
      </c>
      <c r="K91" s="22">
        <f t="shared" ref="K91" si="53">(B91)</f>
        <v>2.0237264020576244</v>
      </c>
      <c r="L91" s="22">
        <f t="shared" ref="L91" si="54">(K91*H91)</f>
        <v>2.0237264020576244</v>
      </c>
      <c r="M91" s="228">
        <f t="shared" si="50"/>
        <v>1.9991991384494279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1</v>
      </c>
      <c r="I92" s="22">
        <f t="shared" ref="I92:I118" si="59">(D92*H92)</f>
        <v>6.847194593428052E-2</v>
      </c>
      <c r="J92" s="24">
        <f t="shared" ref="J92:J118" si="60">IF(I$32&lt;=1+I$131,I92,L92+J$33*(I92-L92))</f>
        <v>4.3711601039750449E-2</v>
      </c>
      <c r="K92" s="22">
        <f t="shared" ref="K92:K118" si="61">(B92)</f>
        <v>4.5647963956187018E-2</v>
      </c>
      <c r="L92" s="22">
        <f t="shared" ref="L92:L118" si="62">(K92*H92)</f>
        <v>4.5647963956187018E-2</v>
      </c>
      <c r="M92" s="228">
        <f t="shared" ref="M92:M118" si="63">(J92)</f>
        <v>4.3711601039750449E-2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0.33013793192706775</v>
      </c>
      <c r="K93" s="22">
        <f t="shared" si="61"/>
        <v>0.30431975970791347</v>
      </c>
      <c r="L93" s="22">
        <f t="shared" si="62"/>
        <v>0.30431975970791347</v>
      </c>
      <c r="M93" s="228">
        <f t="shared" si="63"/>
        <v>0.33013793192706775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1</v>
      </c>
      <c r="I94" s="22">
        <f t="shared" si="59"/>
        <v>0.24345580776633077</v>
      </c>
      <c r="J94" s="24">
        <f t="shared" si="60"/>
        <v>0.24345580776633077</v>
      </c>
      <c r="K94" s="22">
        <f t="shared" si="61"/>
        <v>0.24345580776633077</v>
      </c>
      <c r="L94" s="22">
        <f t="shared" si="62"/>
        <v>0.24345580776633077</v>
      </c>
      <c r="M94" s="228">
        <f t="shared" si="63"/>
        <v>0.24345580776633077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0.594248277468722</v>
      </c>
      <c r="K95" s="22">
        <f t="shared" si="61"/>
        <v>0.54777556747424427</v>
      </c>
      <c r="L95" s="22">
        <f t="shared" si="62"/>
        <v>0.54777556747424427</v>
      </c>
      <c r="M95" s="228">
        <f t="shared" si="63"/>
        <v>0.594248277468722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6.6027586385413546E-3</v>
      </c>
      <c r="K96" s="22">
        <f t="shared" si="61"/>
        <v>6.086395194158269E-3</v>
      </c>
      <c r="L96" s="22">
        <f t="shared" si="62"/>
        <v>6.086395194158269E-3</v>
      </c>
      <c r="M96" s="228">
        <f t="shared" si="63"/>
        <v>6.6027586385413546E-3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8">
        <f t="shared" si="63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3.8563399950186792</v>
      </c>
      <c r="C100" s="75">
        <f t="shared" si="71"/>
        <v>0</v>
      </c>
      <c r="D100" s="24">
        <f t="shared" si="57"/>
        <v>3.8563399950186792</v>
      </c>
      <c r="H100" s="24">
        <f t="shared" si="58"/>
        <v>1</v>
      </c>
      <c r="I100" s="22">
        <f t="shared" si="59"/>
        <v>3.8563399950186792</v>
      </c>
      <c r="J100" s="24">
        <f t="shared" si="60"/>
        <v>3.8563399950186792</v>
      </c>
      <c r="K100" s="22">
        <f t="shared" si="61"/>
        <v>3.8563399950186792</v>
      </c>
      <c r="L100" s="22">
        <f t="shared" si="62"/>
        <v>3.8563399950186792</v>
      </c>
      <c r="M100" s="228">
        <f t="shared" si="63"/>
        <v>3.8563399950186792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0.51198756373259358</v>
      </c>
      <c r="C102" s="75">
        <f t="shared" si="73"/>
        <v>0</v>
      </c>
      <c r="D102" s="24">
        <f t="shared" si="57"/>
        <v>0.51198756373259358</v>
      </c>
      <c r="H102" s="24">
        <f t="shared" si="58"/>
        <v>1</v>
      </c>
      <c r="I102" s="22">
        <f t="shared" si="59"/>
        <v>0.51198756373259358</v>
      </c>
      <c r="J102" s="24">
        <f t="shared" si="60"/>
        <v>0.51198756373259358</v>
      </c>
      <c r="K102" s="22">
        <f t="shared" si="61"/>
        <v>0.51198756373259358</v>
      </c>
      <c r="L102" s="22">
        <f t="shared" si="62"/>
        <v>0.51198756373259358</v>
      </c>
      <c r="M102" s="228">
        <f t="shared" si="63"/>
        <v>0.51198756373259358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ref="B104:C104" si="75">(B50/$B$83)</f>
        <v>0.29214696931959694</v>
      </c>
      <c r="C104" s="75">
        <f t="shared" si="75"/>
        <v>0</v>
      </c>
      <c r="D104" s="24">
        <f t="shared" si="57"/>
        <v>0.29214696931959694</v>
      </c>
      <c r="H104" s="24">
        <f t="shared" si="58"/>
        <v>1</v>
      </c>
      <c r="I104" s="22">
        <f t="shared" si="59"/>
        <v>0.29214696931959694</v>
      </c>
      <c r="J104" s="24">
        <f t="shared" si="60"/>
        <v>0.29214696931959694</v>
      </c>
      <c r="K104" s="22">
        <f t="shared" si="61"/>
        <v>0.29214696931959694</v>
      </c>
      <c r="L104" s="22">
        <f t="shared" si="62"/>
        <v>0.29214696931959694</v>
      </c>
      <c r="M104" s="228">
        <f t="shared" si="63"/>
        <v>0.29214696931959694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7.2852324555516228</v>
      </c>
      <c r="J119" s="24">
        <f>SUM(J91:J118)</f>
        <v>7.87783004336071</v>
      </c>
      <c r="K119" s="22">
        <f>SUM(K91:K118)</f>
        <v>7.831486424227327</v>
      </c>
      <c r="L119" s="22">
        <f>SUM(L91:L118)</f>
        <v>7.831486424227327</v>
      </c>
      <c r="M119" s="57">
        <f t="shared" si="50"/>
        <v>7.87783004336071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1.300227669201341</v>
      </c>
      <c r="J124" s="238">
        <f>IF(SUMPRODUCT($B$124:$B124,$H$124:$H124)&lt;J$119,($B124*$H124),J$119)</f>
        <v>1.300227669201341</v>
      </c>
      <c r="K124" s="22">
        <f>(B124)</f>
        <v>1.300227669201341</v>
      </c>
      <c r="L124" s="29">
        <f>IF(SUMPRODUCT($B$124:$B124,$H$124:$H124)&lt;L$119,($B124*$H124),L$119)</f>
        <v>1.300227669201341</v>
      </c>
      <c r="M124" s="57">
        <f t="shared" si="90"/>
        <v>1.300227669201341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</v>
      </c>
      <c r="J125" s="238">
        <f>IF(SUMPRODUCT($B$124:$B125,$H$124:$H125)&lt;J$119,($B125*$H125),IF(SUMPRODUCT($B$124:$B124,$H$124:$H124)&lt;J$119,J$119-SUMPRODUCT($B$124:$B124,$H$124:$H124),0))</f>
        <v>1.063496120259255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1.063496120259255</v>
      </c>
      <c r="M125" s="57">
        <f t="shared" ref="M125:M126" si="92">(J125)</f>
        <v>1.063496120259255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2.1107618533340879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2.1107618533340879</v>
      </c>
      <c r="M126" s="57">
        <f t="shared" si="92"/>
        <v>2.1107618533340879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0.38222561819313933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0.38222561819313933</v>
      </c>
      <c r="M127" s="57">
        <f t="shared" si="90"/>
        <v>0.38222561819313933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5.9850047863502818</v>
      </c>
      <c r="J128" s="229">
        <f>(J30)</f>
        <v>2.4908642873224141E-2</v>
      </c>
      <c r="K128" s="22">
        <f>(B128)</f>
        <v>0.46112153424657532</v>
      </c>
      <c r="L128" s="22">
        <f>IF(L124=L119,0,(L119-L124)/(B119-B124)*K128)</f>
        <v>0.46112153424657532</v>
      </c>
      <c r="M128" s="57">
        <f t="shared" si="90"/>
        <v>2.4908642873224141E-2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2.996210139499663</v>
      </c>
      <c r="K129" s="29">
        <f>(B129)</f>
        <v>2.5136536289929285</v>
      </c>
      <c r="L129" s="60">
        <f>IF(SUM(L124:L128)&gt;L130,0,L130-SUM(L124:L128))</f>
        <v>2.5136536289929285</v>
      </c>
      <c r="M129" s="57">
        <f t="shared" si="90"/>
        <v>2.996210139499663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7.2852324555516228</v>
      </c>
      <c r="J130" s="229">
        <f>(J119)</f>
        <v>7.87783004336071</v>
      </c>
      <c r="K130" s="22">
        <f>(B130)</f>
        <v>7.831486424227327</v>
      </c>
      <c r="L130" s="22">
        <f>(L119)</f>
        <v>7.831486424227327</v>
      </c>
      <c r="M130" s="57">
        <f t="shared" si="90"/>
        <v>7.87783004336071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7" priority="244" operator="equal">
      <formula>16</formula>
    </cfRule>
    <cfRule type="cellIs" dxfId="166" priority="245" operator="equal">
      <formula>15</formula>
    </cfRule>
    <cfRule type="cellIs" dxfId="165" priority="246" operator="equal">
      <formula>14</formula>
    </cfRule>
    <cfRule type="cellIs" dxfId="164" priority="247" operator="equal">
      <formula>13</formula>
    </cfRule>
    <cfRule type="cellIs" dxfId="163" priority="248" operator="equal">
      <formula>12</formula>
    </cfRule>
    <cfRule type="cellIs" dxfId="162" priority="249" operator="equal">
      <formula>11</formula>
    </cfRule>
    <cfRule type="cellIs" dxfId="161" priority="250" operator="equal">
      <formula>10</formula>
    </cfRule>
    <cfRule type="cellIs" dxfId="160" priority="251" operator="equal">
      <formula>9</formula>
    </cfRule>
    <cfRule type="cellIs" dxfId="159" priority="252" operator="equal">
      <formula>8</formula>
    </cfRule>
    <cfRule type="cellIs" dxfId="158" priority="253" operator="equal">
      <formula>7</formula>
    </cfRule>
    <cfRule type="cellIs" dxfId="157" priority="254" operator="equal">
      <formula>6</formula>
    </cfRule>
    <cfRule type="cellIs" dxfId="156" priority="255" operator="equal">
      <formula>5</formula>
    </cfRule>
    <cfRule type="cellIs" dxfId="155" priority="256" operator="equal">
      <formula>4</formula>
    </cfRule>
    <cfRule type="cellIs" dxfId="154" priority="257" operator="equal">
      <formula>3</formula>
    </cfRule>
    <cfRule type="cellIs" dxfId="153" priority="258" operator="equal">
      <formula>2</formula>
    </cfRule>
    <cfRule type="cellIs" dxfId="152" priority="259" operator="equal">
      <formula>1</formula>
    </cfRule>
  </conditionalFormatting>
  <conditionalFormatting sqref="N29">
    <cfRule type="cellIs" dxfId="151" priority="228" operator="equal">
      <formula>16</formula>
    </cfRule>
    <cfRule type="cellIs" dxfId="150" priority="229" operator="equal">
      <formula>15</formula>
    </cfRule>
    <cfRule type="cellIs" dxfId="149" priority="230" operator="equal">
      <formula>14</formula>
    </cfRule>
    <cfRule type="cellIs" dxfId="148" priority="231" operator="equal">
      <formula>13</formula>
    </cfRule>
    <cfRule type="cellIs" dxfId="147" priority="232" operator="equal">
      <formula>12</formula>
    </cfRule>
    <cfRule type="cellIs" dxfId="146" priority="233" operator="equal">
      <formula>11</formula>
    </cfRule>
    <cfRule type="cellIs" dxfId="145" priority="234" operator="equal">
      <formula>10</formula>
    </cfRule>
    <cfRule type="cellIs" dxfId="144" priority="235" operator="equal">
      <formula>9</formula>
    </cfRule>
    <cfRule type="cellIs" dxfId="143" priority="236" operator="equal">
      <formula>8</formula>
    </cfRule>
    <cfRule type="cellIs" dxfId="142" priority="237" operator="equal">
      <formula>7</formula>
    </cfRule>
    <cfRule type="cellIs" dxfId="141" priority="238" operator="equal">
      <formula>6</formula>
    </cfRule>
    <cfRule type="cellIs" dxfId="140" priority="239" operator="equal">
      <formula>5</formula>
    </cfRule>
    <cfRule type="cellIs" dxfId="139" priority="240" operator="equal">
      <formula>4</formula>
    </cfRule>
    <cfRule type="cellIs" dxfId="138" priority="241" operator="equal">
      <formula>3</formula>
    </cfRule>
    <cfRule type="cellIs" dxfId="137" priority="242" operator="equal">
      <formula>2</formula>
    </cfRule>
    <cfRule type="cellIs" dxfId="136" priority="243" operator="equal">
      <formula>1</formula>
    </cfRule>
  </conditionalFormatting>
  <conditionalFormatting sqref="N113:N118">
    <cfRule type="cellIs" dxfId="135" priority="180" operator="equal">
      <formula>16</formula>
    </cfRule>
    <cfRule type="cellIs" dxfId="134" priority="181" operator="equal">
      <formula>15</formula>
    </cfRule>
    <cfRule type="cellIs" dxfId="133" priority="182" operator="equal">
      <formula>14</formula>
    </cfRule>
    <cfRule type="cellIs" dxfId="132" priority="183" operator="equal">
      <formula>13</formula>
    </cfRule>
    <cfRule type="cellIs" dxfId="131" priority="184" operator="equal">
      <formula>12</formula>
    </cfRule>
    <cfRule type="cellIs" dxfId="130" priority="185" operator="equal">
      <formula>11</formula>
    </cfRule>
    <cfRule type="cellIs" dxfId="129" priority="186" operator="equal">
      <formula>10</formula>
    </cfRule>
    <cfRule type="cellIs" dxfId="128" priority="187" operator="equal">
      <formula>9</formula>
    </cfRule>
    <cfRule type="cellIs" dxfId="127" priority="188" operator="equal">
      <formula>8</formula>
    </cfRule>
    <cfRule type="cellIs" dxfId="126" priority="189" operator="equal">
      <formula>7</formula>
    </cfRule>
    <cfRule type="cellIs" dxfId="125" priority="190" operator="equal">
      <formula>6</formula>
    </cfRule>
    <cfRule type="cellIs" dxfId="124" priority="191" operator="equal">
      <formula>5</formula>
    </cfRule>
    <cfRule type="cellIs" dxfId="123" priority="192" operator="equal">
      <formula>4</formula>
    </cfRule>
    <cfRule type="cellIs" dxfId="122" priority="193" operator="equal">
      <formula>3</formula>
    </cfRule>
    <cfRule type="cellIs" dxfId="121" priority="194" operator="equal">
      <formula>2</formula>
    </cfRule>
    <cfRule type="cellIs" dxfId="120" priority="195" operator="equal">
      <formula>1</formula>
    </cfRule>
  </conditionalFormatting>
  <conditionalFormatting sqref="N112">
    <cfRule type="cellIs" dxfId="119" priority="132" operator="equal">
      <formula>16</formula>
    </cfRule>
    <cfRule type="cellIs" dxfId="118" priority="133" operator="equal">
      <formula>15</formula>
    </cfRule>
    <cfRule type="cellIs" dxfId="117" priority="134" operator="equal">
      <formula>14</formula>
    </cfRule>
    <cfRule type="cellIs" dxfId="116" priority="135" operator="equal">
      <formula>13</formula>
    </cfRule>
    <cfRule type="cellIs" dxfId="115" priority="136" operator="equal">
      <formula>12</formula>
    </cfRule>
    <cfRule type="cellIs" dxfId="114" priority="137" operator="equal">
      <formula>11</formula>
    </cfRule>
    <cfRule type="cellIs" dxfId="113" priority="138" operator="equal">
      <formula>10</formula>
    </cfRule>
    <cfRule type="cellIs" dxfId="112" priority="139" operator="equal">
      <formula>9</formula>
    </cfRule>
    <cfRule type="cellIs" dxfId="111" priority="140" operator="equal">
      <formula>8</formula>
    </cfRule>
    <cfRule type="cellIs" dxfId="110" priority="141" operator="equal">
      <formula>7</formula>
    </cfRule>
    <cfRule type="cellIs" dxfId="109" priority="142" operator="equal">
      <formula>6</formula>
    </cfRule>
    <cfRule type="cellIs" dxfId="108" priority="143" operator="equal">
      <formula>5</formula>
    </cfRule>
    <cfRule type="cellIs" dxfId="107" priority="144" operator="equal">
      <formula>4</formula>
    </cfRule>
    <cfRule type="cellIs" dxfId="106" priority="145" operator="equal">
      <formula>3</formula>
    </cfRule>
    <cfRule type="cellIs" dxfId="105" priority="146" operator="equal">
      <formula>2</formula>
    </cfRule>
    <cfRule type="cellIs" dxfId="104" priority="147" operator="equal">
      <formula>1</formula>
    </cfRule>
  </conditionalFormatting>
  <conditionalFormatting sqref="N111">
    <cfRule type="cellIs" dxfId="103" priority="100" operator="equal">
      <formula>16</formula>
    </cfRule>
    <cfRule type="cellIs" dxfId="102" priority="101" operator="equal">
      <formula>15</formula>
    </cfRule>
    <cfRule type="cellIs" dxfId="101" priority="102" operator="equal">
      <formula>14</formula>
    </cfRule>
    <cfRule type="cellIs" dxfId="100" priority="103" operator="equal">
      <formula>13</formula>
    </cfRule>
    <cfRule type="cellIs" dxfId="99" priority="104" operator="equal">
      <formula>12</formula>
    </cfRule>
    <cfRule type="cellIs" dxfId="98" priority="105" operator="equal">
      <formula>11</formula>
    </cfRule>
    <cfRule type="cellIs" dxfId="97" priority="106" operator="equal">
      <formula>10</formula>
    </cfRule>
    <cfRule type="cellIs" dxfId="96" priority="107" operator="equal">
      <formula>9</formula>
    </cfRule>
    <cfRule type="cellIs" dxfId="95" priority="108" operator="equal">
      <formula>8</formula>
    </cfRule>
    <cfRule type="cellIs" dxfId="94" priority="109" operator="equal">
      <formula>7</formula>
    </cfRule>
    <cfRule type="cellIs" dxfId="93" priority="110" operator="equal">
      <formula>6</formula>
    </cfRule>
    <cfRule type="cellIs" dxfId="92" priority="111" operator="equal">
      <formula>5</formula>
    </cfRule>
    <cfRule type="cellIs" dxfId="91" priority="112" operator="equal">
      <formula>4</formula>
    </cfRule>
    <cfRule type="cellIs" dxfId="90" priority="113" operator="equal">
      <formula>3</formula>
    </cfRule>
    <cfRule type="cellIs" dxfId="89" priority="114" operator="equal">
      <formula>2</formula>
    </cfRule>
    <cfRule type="cellIs" dxfId="88" priority="115" operator="equal">
      <formula>1</formula>
    </cfRule>
  </conditionalFormatting>
  <conditionalFormatting sqref="N91:N104">
    <cfRule type="cellIs" dxfId="87" priority="84" operator="equal">
      <formula>16</formula>
    </cfRule>
    <cfRule type="cellIs" dxfId="86" priority="85" operator="equal">
      <formula>15</formula>
    </cfRule>
    <cfRule type="cellIs" dxfId="85" priority="86" operator="equal">
      <formula>14</formula>
    </cfRule>
    <cfRule type="cellIs" dxfId="84" priority="87" operator="equal">
      <formula>13</formula>
    </cfRule>
    <cfRule type="cellIs" dxfId="83" priority="88" operator="equal">
      <formula>12</formula>
    </cfRule>
    <cfRule type="cellIs" dxfId="82" priority="89" operator="equal">
      <formula>11</formula>
    </cfRule>
    <cfRule type="cellIs" dxfId="81" priority="90" operator="equal">
      <formula>10</formula>
    </cfRule>
    <cfRule type="cellIs" dxfId="80" priority="91" operator="equal">
      <formula>9</formula>
    </cfRule>
    <cfRule type="cellIs" dxfId="79" priority="92" operator="equal">
      <formula>8</formula>
    </cfRule>
    <cfRule type="cellIs" dxfId="78" priority="93" operator="equal">
      <formula>7</formula>
    </cfRule>
    <cfRule type="cellIs" dxfId="77" priority="94" operator="equal">
      <formula>6</formula>
    </cfRule>
    <cfRule type="cellIs" dxfId="76" priority="95" operator="equal">
      <formula>5</formula>
    </cfRule>
    <cfRule type="cellIs" dxfId="75" priority="96" operator="equal">
      <formula>4</formula>
    </cfRule>
    <cfRule type="cellIs" dxfId="74" priority="97" operator="equal">
      <formula>3</formula>
    </cfRule>
    <cfRule type="cellIs" dxfId="73" priority="98" operator="equal">
      <formula>2</formula>
    </cfRule>
    <cfRule type="cellIs" dxfId="72" priority="99" operator="equal">
      <formula>1</formula>
    </cfRule>
  </conditionalFormatting>
  <conditionalFormatting sqref="N105:N110">
    <cfRule type="cellIs" dxfId="71" priority="68" operator="equal">
      <formula>16</formula>
    </cfRule>
    <cfRule type="cellIs" dxfId="70" priority="69" operator="equal">
      <formula>15</formula>
    </cfRule>
    <cfRule type="cellIs" dxfId="69" priority="70" operator="equal">
      <formula>14</formula>
    </cfRule>
    <cfRule type="cellIs" dxfId="68" priority="71" operator="equal">
      <formula>13</formula>
    </cfRule>
    <cfRule type="cellIs" dxfId="67" priority="72" operator="equal">
      <formula>12</formula>
    </cfRule>
    <cfRule type="cellIs" dxfId="66" priority="73" operator="equal">
      <formula>11</formula>
    </cfRule>
    <cfRule type="cellIs" dxfId="65" priority="74" operator="equal">
      <formula>10</formula>
    </cfRule>
    <cfRule type="cellIs" dxfId="64" priority="75" operator="equal">
      <formula>9</formula>
    </cfRule>
    <cfRule type="cellIs" dxfId="63" priority="76" operator="equal">
      <formula>8</formula>
    </cfRule>
    <cfRule type="cellIs" dxfId="62" priority="77" operator="equal">
      <formula>7</formula>
    </cfRule>
    <cfRule type="cellIs" dxfId="61" priority="78" operator="equal">
      <formula>6</formula>
    </cfRule>
    <cfRule type="cellIs" dxfId="60" priority="79" operator="equal">
      <formula>5</formula>
    </cfRule>
    <cfRule type="cellIs" dxfId="59" priority="80" operator="equal">
      <formula>4</formula>
    </cfRule>
    <cfRule type="cellIs" dxfId="58" priority="81" operator="equal">
      <formula>3</formula>
    </cfRule>
    <cfRule type="cellIs" dxfId="57" priority="82" operator="equal">
      <formula>2</formula>
    </cfRule>
    <cfRule type="cellIs" dxfId="56" priority="83" operator="equal">
      <formula>1</formula>
    </cfRule>
  </conditionalFormatting>
  <conditionalFormatting sqref="N27:N28">
    <cfRule type="cellIs" dxfId="55" priority="52" operator="equal">
      <formula>16</formula>
    </cfRule>
    <cfRule type="cellIs" dxfId="54" priority="53" operator="equal">
      <formula>15</formula>
    </cfRule>
    <cfRule type="cellIs" dxfId="53" priority="54" operator="equal">
      <formula>14</formula>
    </cfRule>
    <cfRule type="cellIs" dxfId="52" priority="55" operator="equal">
      <formula>13</formula>
    </cfRule>
    <cfRule type="cellIs" dxfId="51" priority="56" operator="equal">
      <formula>12</formula>
    </cfRule>
    <cfRule type="cellIs" dxfId="50" priority="57" operator="equal">
      <formula>11</formula>
    </cfRule>
    <cfRule type="cellIs" dxfId="49" priority="58" operator="equal">
      <formula>10</formula>
    </cfRule>
    <cfRule type="cellIs" dxfId="48" priority="59" operator="equal">
      <formula>9</formula>
    </cfRule>
    <cfRule type="cellIs" dxfId="47" priority="60" operator="equal">
      <formula>8</formula>
    </cfRule>
    <cfRule type="cellIs" dxfId="46" priority="61" operator="equal">
      <formula>7</formula>
    </cfRule>
    <cfRule type="cellIs" dxfId="45" priority="62" operator="equal">
      <formula>6</formula>
    </cfRule>
    <cfRule type="cellIs" dxfId="44" priority="63" operator="equal">
      <formula>5</formula>
    </cfRule>
    <cfRule type="cellIs" dxfId="43" priority="64" operator="equal">
      <formula>4</formula>
    </cfRule>
    <cfRule type="cellIs" dxfId="42" priority="65" operator="equal">
      <formula>3</formula>
    </cfRule>
    <cfRule type="cellIs" dxfId="41" priority="66" operator="equal">
      <formula>2</formula>
    </cfRule>
    <cfRule type="cellIs" dxfId="40" priority="67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2502.680422547242</v>
      </c>
      <c r="C72" s="109">
        <f>Poor!R7</f>
        <v>2385.5373085583396</v>
      </c>
      <c r="D72" s="109">
        <f>Middle!R7</f>
        <v>3712.3921580195197</v>
      </c>
      <c r="E72" s="109">
        <f>Rich!R7</f>
        <v>6157.7319864835117</v>
      </c>
      <c r="F72" s="109">
        <f>V.Poor!T7</f>
        <v>2691.1092055366612</v>
      </c>
      <c r="G72" s="109">
        <f>Poor!T7</f>
        <v>2464.1445999370567</v>
      </c>
      <c r="H72" s="109">
        <f>Middle!T7</f>
        <v>3701.7765954598435</v>
      </c>
      <c r="I72" s="109">
        <f>Rich!T7</f>
        <v>4742.8316294552051</v>
      </c>
    </row>
    <row r="73" spans="1:9">
      <c r="A73" t="str">
        <f>V.Poor!Q8</f>
        <v>Own crops sold</v>
      </c>
      <c r="B73" s="109">
        <f>V.Poor!R8</f>
        <v>250</v>
      </c>
      <c r="C73" s="109">
        <f>Poor!R8</f>
        <v>150</v>
      </c>
      <c r="D73" s="109">
        <f>Middle!R8</f>
        <v>0</v>
      </c>
      <c r="E73" s="109">
        <f>Rich!R8</f>
        <v>18100.000000000004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19296.229349811125</v>
      </c>
    </row>
    <row r="74" spans="1:9">
      <c r="A74" t="str">
        <f>V.Poor!Q9</f>
        <v>Animal products consumed</v>
      </c>
      <c r="B74" s="109">
        <f>V.Poor!R9</f>
        <v>738.44898171432089</v>
      </c>
      <c r="C74" s="109">
        <f>Poor!R9</f>
        <v>899.20695024469728</v>
      </c>
      <c r="D74" s="109">
        <f>Middle!R9</f>
        <v>2652.3144521960953</v>
      </c>
      <c r="E74" s="109">
        <f>Rich!R9</f>
        <v>4872.9025476422876</v>
      </c>
      <c r="F74" s="109">
        <f>V.Poor!T9</f>
        <v>738.44898171432089</v>
      </c>
      <c r="G74" s="109">
        <f>Poor!T9</f>
        <v>899.20695024469728</v>
      </c>
      <c r="H74" s="109">
        <f>Middle!T9</f>
        <v>2652.3144521960953</v>
      </c>
      <c r="I74" s="109">
        <f>Rich!T9</f>
        <v>4872.9025476422876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937.5</v>
      </c>
      <c r="C76" s="109">
        <f>Poor!R11</f>
        <v>3999.9999999999991</v>
      </c>
      <c r="D76" s="109">
        <f>Middle!R11</f>
        <v>10833.333333333334</v>
      </c>
      <c r="E76" s="109">
        <f>Rich!R11</f>
        <v>34000</v>
      </c>
      <c r="F76" s="109">
        <f>V.Poor!T11</f>
        <v>937.5</v>
      </c>
      <c r="G76" s="109">
        <f>Poor!T11</f>
        <v>3999.9999999999991</v>
      </c>
      <c r="H76" s="109">
        <f>Middle!T11</f>
        <v>10784.737804637132</v>
      </c>
      <c r="I76" s="109">
        <f>Rich!T11</f>
        <v>33565.200324979996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530.34600766264612</v>
      </c>
      <c r="D77" s="109">
        <f>Middle!R12</f>
        <v>244.14699440253102</v>
      </c>
      <c r="E77" s="109">
        <f>Rich!R12</f>
        <v>0</v>
      </c>
      <c r="F77" s="109">
        <f>V.Poor!T12</f>
        <v>2020.6581224320064</v>
      </c>
      <c r="G77" s="109">
        <f>Poor!T12</f>
        <v>1128.5096269667499</v>
      </c>
      <c r="H77" s="109">
        <f>Middle!T12</f>
        <v>272.62167985672141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660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660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63360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63360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5460</v>
      </c>
      <c r="D80" s="109">
        <f>Middle!R15</f>
        <v>15600</v>
      </c>
      <c r="E80" s="109">
        <f>Rich!R15</f>
        <v>0</v>
      </c>
      <c r="F80" s="109">
        <f>V.Poor!T15</f>
        <v>0</v>
      </c>
      <c r="G80" s="109">
        <f>Poor!T15</f>
        <v>5460</v>
      </c>
      <c r="H80" s="109">
        <f>Middle!T15</f>
        <v>15600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40000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40000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1955.9626880929634</v>
      </c>
      <c r="C83" s="109">
        <f>Poor!R18</f>
        <v>2151.5589569022604</v>
      </c>
      <c r="D83" s="109">
        <f>Middle!R18</f>
        <v>2390.6210632247335</v>
      </c>
      <c r="E83" s="109">
        <f>Rich!R18</f>
        <v>2151.5589569022604</v>
      </c>
      <c r="F83" s="109">
        <f>V.Poor!T18</f>
        <v>1955.9626880929634</v>
      </c>
      <c r="G83" s="109">
        <f>Poor!T18</f>
        <v>2151.5589569022604</v>
      </c>
      <c r="H83" s="109">
        <f>Middle!T18</f>
        <v>2390.6210632247335</v>
      </c>
      <c r="I83" s="109">
        <f>Rich!T18</f>
        <v>2151.5589569022604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27525</v>
      </c>
      <c r="C85" s="109">
        <f>Poor!R20</f>
        <v>27420</v>
      </c>
      <c r="D85" s="109">
        <f>Middle!R20</f>
        <v>30466.666666666668</v>
      </c>
      <c r="E85" s="109">
        <f>Rich!R20</f>
        <v>8412</v>
      </c>
      <c r="F85" s="109">
        <f>V.Poor!T20</f>
        <v>27525</v>
      </c>
      <c r="G85" s="109">
        <f>Poor!T20</f>
        <v>27420</v>
      </c>
      <c r="H85" s="109">
        <f>Middle!T20</f>
        <v>30466.666666666668</v>
      </c>
      <c r="I85" s="109">
        <f>Rich!T20</f>
        <v>8412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1300</v>
      </c>
      <c r="D86" s="109">
        <f>Middle!R21</f>
        <v>2222.2222222222222</v>
      </c>
      <c r="E86" s="109">
        <f>Rich!R21</f>
        <v>4800</v>
      </c>
      <c r="F86" s="109">
        <f>V.Poor!T21</f>
        <v>0</v>
      </c>
      <c r="G86" s="109">
        <f>Poor!T21</f>
        <v>1300</v>
      </c>
      <c r="H86" s="109">
        <f>Middle!T21</f>
        <v>2222.2222222222222</v>
      </c>
      <c r="I86" s="109">
        <f>Rich!T21</f>
        <v>4800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33909.592092354527</v>
      </c>
      <c r="C88" s="109">
        <f>Poor!R23</f>
        <v>44956.649223367946</v>
      </c>
      <c r="D88" s="109">
        <f>Middle!R23</f>
        <v>108121.69689006511</v>
      </c>
      <c r="E88" s="109">
        <f>Rich!R23</f>
        <v>141854.19349102804</v>
      </c>
      <c r="F88" s="109">
        <f>V.Poor!T23</f>
        <v>35868.678997775947</v>
      </c>
      <c r="G88" s="109">
        <f>Poor!T23</f>
        <v>45483.420134050764</v>
      </c>
      <c r="H88" s="109">
        <f>Middle!T23</f>
        <v>108090.96048426341</v>
      </c>
      <c r="I88" s="109">
        <f>Rich!T23</f>
        <v>141200.72280879086</v>
      </c>
    </row>
    <row r="89" spans="1:9">
      <c r="A89" t="str">
        <f>V.Poor!Q24</f>
        <v>Food Poverty line</v>
      </c>
      <c r="B89" s="109">
        <f>V.Poor!R24</f>
        <v>34102.170442277798</v>
      </c>
      <c r="C89" s="109">
        <f>Poor!R24</f>
        <v>34102.170442277798</v>
      </c>
      <c r="D89" s="109">
        <f>Middle!R24</f>
        <v>34102.170442277798</v>
      </c>
      <c r="E89" s="109">
        <f>Rich!R24</f>
        <v>34102.170442277798</v>
      </c>
      <c r="F89" s="109">
        <f>V.Poor!T24</f>
        <v>34102.170442277798</v>
      </c>
      <c r="G89" s="109">
        <f>Poor!T24</f>
        <v>34102.170442277798</v>
      </c>
      <c r="H89" s="109">
        <f>Middle!T24</f>
        <v>34102.170442277798</v>
      </c>
      <c r="I89" s="109">
        <f>Rich!T24</f>
        <v>34102.170442277798</v>
      </c>
    </row>
    <row r="90" spans="1:9">
      <c r="A90" s="108" t="str">
        <f>V.Poor!Q25</f>
        <v>Lower Bound Poverty line</v>
      </c>
      <c r="B90" s="109">
        <f>V.Poor!R25</f>
        <v>51575.503775611134</v>
      </c>
      <c r="C90" s="109">
        <f>Poor!R25</f>
        <v>51575.503775611134</v>
      </c>
      <c r="D90" s="109">
        <f>Middle!R25</f>
        <v>51575.503775611134</v>
      </c>
      <c r="E90" s="109">
        <f>Rich!R25</f>
        <v>51575.503775611134</v>
      </c>
      <c r="F90" s="109">
        <f>V.Poor!T25</f>
        <v>51575.503775611134</v>
      </c>
      <c r="G90" s="109">
        <f>Poor!T25</f>
        <v>51575.503775611134</v>
      </c>
      <c r="H90" s="109">
        <f>Middle!T25</f>
        <v>51575.503775611134</v>
      </c>
      <c r="I90" s="109">
        <f>Rich!T25</f>
        <v>51575.503775611134</v>
      </c>
    </row>
    <row r="91" spans="1:9">
      <c r="A91" s="108" t="str">
        <f>V.Poor!Q26</f>
        <v>Upper Bound Poverty line</v>
      </c>
      <c r="B91" s="109">
        <f>V.Poor!R26</f>
        <v>86255.503775611127</v>
      </c>
      <c r="C91" s="109">
        <f>Poor!R26</f>
        <v>86255.503775611127</v>
      </c>
      <c r="D91" s="109">
        <f>Middle!R26</f>
        <v>86255.503775611141</v>
      </c>
      <c r="E91" s="109">
        <f>Rich!R26</f>
        <v>86255.503775611127</v>
      </c>
      <c r="F91" s="109">
        <f>V.Poor!T26</f>
        <v>86255.503775611127</v>
      </c>
      <c r="G91" s="109">
        <f>Poor!T26</f>
        <v>86255.503775611127</v>
      </c>
      <c r="H91" s="109">
        <f>Middle!T26</f>
        <v>86255.503775611141</v>
      </c>
      <c r="I91" s="109">
        <f>Rich!T26</f>
        <v>86255.503775611127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34102.170442277798</v>
      </c>
      <c r="G93" s="109">
        <f>Poor!T24</f>
        <v>34102.170442277798</v>
      </c>
      <c r="H93" s="109">
        <f>Middle!T24</f>
        <v>34102.170442277798</v>
      </c>
      <c r="I93" s="109">
        <f>Rich!T24</f>
        <v>34102.170442277798</v>
      </c>
    </row>
    <row r="94" spans="1:9">
      <c r="A94" t="str">
        <f>V.Poor!Q25</f>
        <v>Lower Bound Poverty line</v>
      </c>
      <c r="F94" s="109">
        <f>V.Poor!T25</f>
        <v>51575.503775611134</v>
      </c>
      <c r="G94" s="109">
        <f>Poor!T25</f>
        <v>51575.503775611134</v>
      </c>
      <c r="H94" s="109">
        <f>Middle!T25</f>
        <v>51575.503775611134</v>
      </c>
      <c r="I94" s="109">
        <f>Rich!T25</f>
        <v>51575.503775611134</v>
      </c>
    </row>
    <row r="95" spans="1:9">
      <c r="A95" t="str">
        <f>V.Poor!Q26</f>
        <v>Upper Bound Poverty line</v>
      </c>
      <c r="F95" s="109">
        <f>V.Poor!T26</f>
        <v>86255.503775611127</v>
      </c>
      <c r="G95" s="109">
        <f>Poor!T26</f>
        <v>86255.503775611127</v>
      </c>
      <c r="H95" s="109">
        <f>Middle!T26</f>
        <v>86255.503775611141</v>
      </c>
      <c r="I95" s="109">
        <f>Rich!T26</f>
        <v>86255.503775611127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192.57834992327116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17665.911683256607</v>
      </c>
      <c r="C99" s="240">
        <f t="shared" si="0"/>
        <v>6618.8545522431887</v>
      </c>
      <c r="D99" s="240">
        <f t="shared" si="0"/>
        <v>0</v>
      </c>
      <c r="E99" s="240">
        <f t="shared" si="0"/>
        <v>0</v>
      </c>
      <c r="F99" s="240">
        <f t="shared" si="0"/>
        <v>15706.824777835187</v>
      </c>
      <c r="G99" s="240">
        <f t="shared" si="0"/>
        <v>6092.0836415603699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52345.9116832566</v>
      </c>
      <c r="C100" s="240">
        <f t="shared" si="0"/>
        <v>41298.854552243181</v>
      </c>
      <c r="D100" s="240">
        <f t="shared" si="0"/>
        <v>0</v>
      </c>
      <c r="E100" s="240">
        <f t="shared" si="0"/>
        <v>0</v>
      </c>
      <c r="F100" s="240">
        <f t="shared" si="0"/>
        <v>50386.82477783518</v>
      </c>
      <c r="G100" s="240">
        <f t="shared" si="0"/>
        <v>40772.083641560363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2502.680422547242</v>
      </c>
      <c r="C3" s="203">
        <f>Income!C72</f>
        <v>2385.5373085583396</v>
      </c>
      <c r="D3" s="203">
        <f>Income!D72</f>
        <v>3712.3921580195197</v>
      </c>
      <c r="E3" s="203">
        <f>Income!E72</f>
        <v>6157.7319864835117</v>
      </c>
      <c r="F3" s="204">
        <f>IF(F$2&lt;=($B$2+$C$2+$D$2),IF(F$2&lt;=($B$2+$C$2),IF(F$2&lt;=$B$2,$B3,$C3),$D3),$E3)</f>
        <v>2502.680422547242</v>
      </c>
      <c r="G3" s="204">
        <f t="shared" ref="G3:AW7" si="0">IF(G$2&lt;=($B$2+$C$2+$D$2),IF(G$2&lt;=($B$2+$C$2),IF(G$2&lt;=$B$2,$B3,$C3),$D3),$E3)</f>
        <v>2502.680422547242</v>
      </c>
      <c r="H3" s="204">
        <f t="shared" si="0"/>
        <v>2502.680422547242</v>
      </c>
      <c r="I3" s="204">
        <f t="shared" si="0"/>
        <v>2502.680422547242</v>
      </c>
      <c r="J3" s="204">
        <f t="shared" si="0"/>
        <v>2502.680422547242</v>
      </c>
      <c r="K3" s="204">
        <f t="shared" si="0"/>
        <v>2502.680422547242</v>
      </c>
      <c r="L3" s="204">
        <f t="shared" si="0"/>
        <v>2502.680422547242</v>
      </c>
      <c r="M3" s="204">
        <f t="shared" si="0"/>
        <v>2502.680422547242</v>
      </c>
      <c r="N3" s="204">
        <f t="shared" si="0"/>
        <v>2502.680422547242</v>
      </c>
      <c r="O3" s="204">
        <f t="shared" si="0"/>
        <v>2502.680422547242</v>
      </c>
      <c r="P3" s="204">
        <f t="shared" si="0"/>
        <v>2502.680422547242</v>
      </c>
      <c r="Q3" s="204">
        <f t="shared" si="0"/>
        <v>2502.680422547242</v>
      </c>
      <c r="R3" s="204">
        <f t="shared" si="0"/>
        <v>2502.680422547242</v>
      </c>
      <c r="S3" s="204">
        <f t="shared" si="0"/>
        <v>2502.680422547242</v>
      </c>
      <c r="T3" s="204">
        <f t="shared" si="0"/>
        <v>2502.680422547242</v>
      </c>
      <c r="U3" s="204">
        <f t="shared" si="0"/>
        <v>2502.680422547242</v>
      </c>
      <c r="V3" s="204">
        <f t="shared" si="0"/>
        <v>2502.680422547242</v>
      </c>
      <c r="W3" s="204">
        <f t="shared" si="0"/>
        <v>2502.680422547242</v>
      </c>
      <c r="X3" s="204">
        <f t="shared" si="0"/>
        <v>2502.680422547242</v>
      </c>
      <c r="Y3" s="204">
        <f t="shared" si="0"/>
        <v>2502.680422547242</v>
      </c>
      <c r="Z3" s="204">
        <f t="shared" si="0"/>
        <v>2385.5373085583396</v>
      </c>
      <c r="AA3" s="204">
        <f t="shared" si="0"/>
        <v>2385.5373085583396</v>
      </c>
      <c r="AB3" s="204">
        <f t="shared" si="0"/>
        <v>2385.5373085583396</v>
      </c>
      <c r="AC3" s="204">
        <f t="shared" si="0"/>
        <v>2385.5373085583396</v>
      </c>
      <c r="AD3" s="204">
        <f t="shared" si="0"/>
        <v>2385.5373085583396</v>
      </c>
      <c r="AE3" s="204">
        <f t="shared" si="0"/>
        <v>2385.5373085583396</v>
      </c>
      <c r="AF3" s="204">
        <f t="shared" si="0"/>
        <v>2385.5373085583396</v>
      </c>
      <c r="AG3" s="204">
        <f t="shared" si="0"/>
        <v>2385.5373085583396</v>
      </c>
      <c r="AH3" s="204">
        <f t="shared" si="0"/>
        <v>2385.5373085583396</v>
      </c>
      <c r="AI3" s="204">
        <f t="shared" si="0"/>
        <v>2385.5373085583396</v>
      </c>
      <c r="AJ3" s="204">
        <f t="shared" si="0"/>
        <v>2385.5373085583396</v>
      </c>
      <c r="AK3" s="204">
        <f t="shared" si="0"/>
        <v>2385.5373085583396</v>
      </c>
      <c r="AL3" s="204">
        <f t="shared" si="0"/>
        <v>2385.5373085583396</v>
      </c>
      <c r="AM3" s="204">
        <f t="shared" si="0"/>
        <v>2385.5373085583396</v>
      </c>
      <c r="AN3" s="204">
        <f t="shared" si="0"/>
        <v>2385.5373085583396</v>
      </c>
      <c r="AO3" s="204">
        <f t="shared" si="0"/>
        <v>2385.5373085583396</v>
      </c>
      <c r="AP3" s="204">
        <f t="shared" si="0"/>
        <v>2385.5373085583396</v>
      </c>
      <c r="AQ3" s="204">
        <f t="shared" si="0"/>
        <v>2385.5373085583396</v>
      </c>
      <c r="AR3" s="204">
        <f t="shared" si="0"/>
        <v>2385.5373085583396</v>
      </c>
      <c r="AS3" s="204">
        <f t="shared" si="0"/>
        <v>2385.5373085583396</v>
      </c>
      <c r="AT3" s="204">
        <f t="shared" si="0"/>
        <v>2385.5373085583396</v>
      </c>
      <c r="AU3" s="204">
        <f t="shared" si="0"/>
        <v>2385.5373085583396</v>
      </c>
      <c r="AV3" s="204">
        <f t="shared" si="0"/>
        <v>2385.5373085583396</v>
      </c>
      <c r="AW3" s="204">
        <f t="shared" si="0"/>
        <v>2385.5373085583396</v>
      </c>
      <c r="AX3" s="204">
        <f t="shared" ref="AX3:BZ10" si="1">IF(AX$2&lt;=($B$2+$C$2+$D$2),IF(AX$2&lt;=($B$2+$C$2),IF(AX$2&lt;=$B$2,$B3,$C3),$D3),$E3)</f>
        <v>2385.5373085583396</v>
      </c>
      <c r="AY3" s="204">
        <f t="shared" si="1"/>
        <v>2385.5373085583396</v>
      </c>
      <c r="AZ3" s="204">
        <f t="shared" si="1"/>
        <v>2385.5373085583396</v>
      </c>
      <c r="BA3" s="204">
        <f t="shared" si="1"/>
        <v>3712.3921580195197</v>
      </c>
      <c r="BB3" s="204">
        <f t="shared" si="1"/>
        <v>3712.3921580195197</v>
      </c>
      <c r="BC3" s="204">
        <f t="shared" si="1"/>
        <v>3712.3921580195197</v>
      </c>
      <c r="BD3" s="204">
        <f t="shared" si="1"/>
        <v>3712.3921580195197</v>
      </c>
      <c r="BE3" s="204">
        <f t="shared" si="1"/>
        <v>3712.3921580195197</v>
      </c>
      <c r="BF3" s="204">
        <f t="shared" si="1"/>
        <v>3712.3921580195197</v>
      </c>
      <c r="BG3" s="204">
        <f t="shared" si="1"/>
        <v>3712.3921580195197</v>
      </c>
      <c r="BH3" s="204">
        <f t="shared" si="1"/>
        <v>3712.3921580195197</v>
      </c>
      <c r="BI3" s="204">
        <f t="shared" si="1"/>
        <v>3712.3921580195197</v>
      </c>
      <c r="BJ3" s="204">
        <f t="shared" si="1"/>
        <v>3712.3921580195197</v>
      </c>
      <c r="BK3" s="204">
        <f t="shared" si="1"/>
        <v>3712.3921580195197</v>
      </c>
      <c r="BL3" s="204">
        <f t="shared" si="1"/>
        <v>3712.3921580195197</v>
      </c>
      <c r="BM3" s="204">
        <f t="shared" si="1"/>
        <v>3712.3921580195197</v>
      </c>
      <c r="BN3" s="204">
        <f t="shared" si="1"/>
        <v>3712.3921580195197</v>
      </c>
      <c r="BO3" s="204">
        <f t="shared" si="1"/>
        <v>3712.3921580195197</v>
      </c>
      <c r="BP3" s="204">
        <f t="shared" si="1"/>
        <v>3712.3921580195197</v>
      </c>
      <c r="BQ3" s="204">
        <f t="shared" si="1"/>
        <v>3712.3921580195197</v>
      </c>
      <c r="BR3" s="204">
        <f t="shared" si="1"/>
        <v>3712.3921580195197</v>
      </c>
      <c r="BS3" s="204">
        <f t="shared" si="1"/>
        <v>3712.3921580195197</v>
      </c>
      <c r="BT3" s="204">
        <f t="shared" si="1"/>
        <v>3712.3921580195197</v>
      </c>
      <c r="BU3" s="204">
        <f t="shared" si="1"/>
        <v>3712.3921580195197</v>
      </c>
      <c r="BV3" s="204">
        <f t="shared" si="1"/>
        <v>3712.3921580195197</v>
      </c>
      <c r="BW3" s="204">
        <f t="shared" si="1"/>
        <v>3712.3921580195197</v>
      </c>
      <c r="BX3" s="204">
        <f t="shared" si="1"/>
        <v>3712.3921580195197</v>
      </c>
      <c r="BY3" s="204">
        <f t="shared" si="1"/>
        <v>3712.3921580195197</v>
      </c>
      <c r="BZ3" s="204">
        <f t="shared" si="1"/>
        <v>3712.3921580195197</v>
      </c>
      <c r="CA3" s="204">
        <f t="shared" ref="CA3:CR15" si="2">IF(CA$2&lt;=($B$2+$C$2+$D$2),IF(CA$2&lt;=($B$2+$C$2),IF(CA$2&lt;=$B$2,$B3,$C3),$D3),$E3)</f>
        <v>3712.3921580195197</v>
      </c>
      <c r="CB3" s="204">
        <f t="shared" si="2"/>
        <v>3712.3921580195197</v>
      </c>
      <c r="CC3" s="204">
        <f t="shared" si="2"/>
        <v>3712.3921580195197</v>
      </c>
      <c r="CD3" s="204">
        <f t="shared" si="2"/>
        <v>3712.3921580195197</v>
      </c>
      <c r="CE3" s="204">
        <f t="shared" si="2"/>
        <v>3712.3921580195197</v>
      </c>
      <c r="CF3" s="204">
        <f t="shared" si="2"/>
        <v>3712.3921580195197</v>
      </c>
      <c r="CG3" s="204">
        <f t="shared" si="2"/>
        <v>3712.3921580195197</v>
      </c>
      <c r="CH3" s="204">
        <f t="shared" si="2"/>
        <v>3712.3921580195197</v>
      </c>
      <c r="CI3" s="204">
        <f t="shared" si="2"/>
        <v>3712.3921580195197</v>
      </c>
      <c r="CJ3" s="204">
        <f t="shared" si="2"/>
        <v>3712.3921580195197</v>
      </c>
      <c r="CK3" s="204">
        <f t="shared" si="2"/>
        <v>3712.3921580195197</v>
      </c>
      <c r="CL3" s="204">
        <f t="shared" si="2"/>
        <v>3712.3921580195197</v>
      </c>
      <c r="CM3" s="204">
        <f t="shared" si="2"/>
        <v>6157.7319864835117</v>
      </c>
      <c r="CN3" s="204">
        <f t="shared" si="2"/>
        <v>6157.7319864835117</v>
      </c>
      <c r="CO3" s="204">
        <f t="shared" si="2"/>
        <v>6157.7319864835117</v>
      </c>
      <c r="CP3" s="204">
        <f t="shared" si="2"/>
        <v>6157.7319864835117</v>
      </c>
      <c r="CQ3" s="204">
        <f t="shared" si="2"/>
        <v>6157.7319864835117</v>
      </c>
      <c r="CR3" s="204">
        <f t="shared" si="2"/>
        <v>6157.7319864835117</v>
      </c>
      <c r="CS3" s="204">
        <f t="shared" ref="CS3:DA15" si="3">IF(CS$2&lt;=($B$2+$C$2+$D$2),IF(CS$2&lt;=($B$2+$C$2),IF(CS$2&lt;=$B$2,$B3,$C3),$D3),$E3)</f>
        <v>6157.7319864835117</v>
      </c>
      <c r="CT3" s="204">
        <f t="shared" si="3"/>
        <v>6157.7319864835117</v>
      </c>
      <c r="CU3" s="204">
        <f t="shared" si="3"/>
        <v>6157.7319864835117</v>
      </c>
      <c r="CV3" s="204">
        <f t="shared" si="3"/>
        <v>6157.7319864835117</v>
      </c>
      <c r="CW3" s="204">
        <f t="shared" si="3"/>
        <v>6157.7319864835117</v>
      </c>
      <c r="CX3" s="204">
        <f t="shared" si="3"/>
        <v>6157.7319864835117</v>
      </c>
      <c r="CY3" s="204">
        <f t="shared" si="3"/>
        <v>6157.7319864835117</v>
      </c>
      <c r="CZ3" s="204">
        <f t="shared" si="3"/>
        <v>6157.7319864835117</v>
      </c>
      <c r="DA3" s="204">
        <f t="shared" si="3"/>
        <v>6157.7319864835117</v>
      </c>
      <c r="DB3" s="204"/>
    </row>
    <row r="4" spans="1:106">
      <c r="A4" s="201" t="str">
        <f>Income!A73</f>
        <v>Own crops sold</v>
      </c>
      <c r="B4" s="203">
        <f>Income!B73</f>
        <v>250</v>
      </c>
      <c r="C4" s="203">
        <f>Income!C73</f>
        <v>150</v>
      </c>
      <c r="D4" s="203">
        <f>Income!D73</f>
        <v>0</v>
      </c>
      <c r="E4" s="203">
        <f>Income!E73</f>
        <v>18100.000000000004</v>
      </c>
      <c r="F4" s="204">
        <f t="shared" ref="F4:U17" si="4">IF(F$2&lt;=($B$2+$C$2+$D$2),IF(F$2&lt;=($B$2+$C$2),IF(F$2&lt;=$B$2,$B4,$C4),$D4),$E4)</f>
        <v>250</v>
      </c>
      <c r="G4" s="204">
        <f t="shared" si="0"/>
        <v>250</v>
      </c>
      <c r="H4" s="204">
        <f t="shared" si="0"/>
        <v>250</v>
      </c>
      <c r="I4" s="204">
        <f t="shared" si="0"/>
        <v>250</v>
      </c>
      <c r="J4" s="204">
        <f t="shared" si="0"/>
        <v>250</v>
      </c>
      <c r="K4" s="204">
        <f t="shared" si="0"/>
        <v>250</v>
      </c>
      <c r="L4" s="204">
        <f t="shared" si="0"/>
        <v>250</v>
      </c>
      <c r="M4" s="204">
        <f t="shared" si="0"/>
        <v>250</v>
      </c>
      <c r="N4" s="204">
        <f t="shared" si="0"/>
        <v>250</v>
      </c>
      <c r="O4" s="204">
        <f t="shared" si="0"/>
        <v>250</v>
      </c>
      <c r="P4" s="204">
        <f t="shared" si="0"/>
        <v>250</v>
      </c>
      <c r="Q4" s="204">
        <f t="shared" si="0"/>
        <v>250</v>
      </c>
      <c r="R4" s="204">
        <f t="shared" si="0"/>
        <v>250</v>
      </c>
      <c r="S4" s="204">
        <f t="shared" si="0"/>
        <v>250</v>
      </c>
      <c r="T4" s="204">
        <f t="shared" si="0"/>
        <v>250</v>
      </c>
      <c r="U4" s="204">
        <f t="shared" si="0"/>
        <v>250</v>
      </c>
      <c r="V4" s="204">
        <f t="shared" si="0"/>
        <v>250</v>
      </c>
      <c r="W4" s="204">
        <f t="shared" si="0"/>
        <v>250</v>
      </c>
      <c r="X4" s="204">
        <f t="shared" si="0"/>
        <v>250</v>
      </c>
      <c r="Y4" s="204">
        <f t="shared" si="0"/>
        <v>250</v>
      </c>
      <c r="Z4" s="204">
        <f t="shared" si="0"/>
        <v>150</v>
      </c>
      <c r="AA4" s="204">
        <f t="shared" si="0"/>
        <v>150</v>
      </c>
      <c r="AB4" s="204">
        <f t="shared" si="0"/>
        <v>150</v>
      </c>
      <c r="AC4" s="204">
        <f t="shared" si="0"/>
        <v>150</v>
      </c>
      <c r="AD4" s="204">
        <f t="shared" si="0"/>
        <v>150</v>
      </c>
      <c r="AE4" s="204">
        <f t="shared" si="0"/>
        <v>150</v>
      </c>
      <c r="AF4" s="204">
        <f t="shared" si="0"/>
        <v>150</v>
      </c>
      <c r="AG4" s="204">
        <f t="shared" si="0"/>
        <v>150</v>
      </c>
      <c r="AH4" s="204">
        <f t="shared" si="0"/>
        <v>150</v>
      </c>
      <c r="AI4" s="204">
        <f t="shared" si="0"/>
        <v>150</v>
      </c>
      <c r="AJ4" s="204">
        <f t="shared" si="0"/>
        <v>150</v>
      </c>
      <c r="AK4" s="204">
        <f t="shared" si="0"/>
        <v>150</v>
      </c>
      <c r="AL4" s="204">
        <f t="shared" si="0"/>
        <v>150</v>
      </c>
      <c r="AM4" s="204">
        <f t="shared" si="0"/>
        <v>150</v>
      </c>
      <c r="AN4" s="204">
        <f t="shared" si="0"/>
        <v>150</v>
      </c>
      <c r="AO4" s="204">
        <f t="shared" si="0"/>
        <v>150</v>
      </c>
      <c r="AP4" s="204">
        <f t="shared" si="0"/>
        <v>150</v>
      </c>
      <c r="AQ4" s="204">
        <f t="shared" si="0"/>
        <v>150</v>
      </c>
      <c r="AR4" s="204">
        <f t="shared" si="0"/>
        <v>150</v>
      </c>
      <c r="AS4" s="204">
        <f t="shared" si="0"/>
        <v>150</v>
      </c>
      <c r="AT4" s="204">
        <f t="shared" si="0"/>
        <v>150</v>
      </c>
      <c r="AU4" s="204">
        <f t="shared" si="0"/>
        <v>150</v>
      </c>
      <c r="AV4" s="204">
        <f t="shared" si="0"/>
        <v>150</v>
      </c>
      <c r="AW4" s="204">
        <f t="shared" si="0"/>
        <v>150</v>
      </c>
      <c r="AX4" s="204">
        <f t="shared" si="1"/>
        <v>150</v>
      </c>
      <c r="AY4" s="204">
        <f t="shared" si="1"/>
        <v>150</v>
      </c>
      <c r="AZ4" s="204">
        <f t="shared" si="1"/>
        <v>150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18100.000000000004</v>
      </c>
      <c r="CN4" s="204">
        <f t="shared" si="2"/>
        <v>18100.000000000004</v>
      </c>
      <c r="CO4" s="204">
        <f t="shared" si="2"/>
        <v>18100.000000000004</v>
      </c>
      <c r="CP4" s="204">
        <f t="shared" si="2"/>
        <v>18100.000000000004</v>
      </c>
      <c r="CQ4" s="204">
        <f t="shared" si="2"/>
        <v>18100.000000000004</v>
      </c>
      <c r="CR4" s="204">
        <f t="shared" si="2"/>
        <v>18100.000000000004</v>
      </c>
      <c r="CS4" s="204">
        <f t="shared" si="3"/>
        <v>18100.000000000004</v>
      </c>
      <c r="CT4" s="204">
        <f t="shared" si="3"/>
        <v>18100.000000000004</v>
      </c>
      <c r="CU4" s="204">
        <f t="shared" si="3"/>
        <v>18100.000000000004</v>
      </c>
      <c r="CV4" s="204">
        <f t="shared" si="3"/>
        <v>18100.000000000004</v>
      </c>
      <c r="CW4" s="204">
        <f t="shared" si="3"/>
        <v>18100.000000000004</v>
      </c>
      <c r="CX4" s="204">
        <f t="shared" si="3"/>
        <v>18100.000000000004</v>
      </c>
      <c r="CY4" s="204">
        <f t="shared" si="3"/>
        <v>18100.000000000004</v>
      </c>
      <c r="CZ4" s="204">
        <f t="shared" si="3"/>
        <v>18100.000000000004</v>
      </c>
      <c r="DA4" s="204">
        <f t="shared" si="3"/>
        <v>18100.000000000004</v>
      </c>
      <c r="DB4" s="204"/>
    </row>
    <row r="5" spans="1:106">
      <c r="A5" s="201" t="str">
        <f>Income!A74</f>
        <v>Animal products consumed</v>
      </c>
      <c r="B5" s="203">
        <f>Income!B74</f>
        <v>738.44898171432089</v>
      </c>
      <c r="C5" s="203">
        <f>Income!C74</f>
        <v>899.20695024469728</v>
      </c>
      <c r="D5" s="203">
        <f>Income!D74</f>
        <v>2652.3144521960953</v>
      </c>
      <c r="E5" s="203">
        <f>Income!E74</f>
        <v>4872.9025476422876</v>
      </c>
      <c r="F5" s="204">
        <f t="shared" si="4"/>
        <v>738.44898171432089</v>
      </c>
      <c r="G5" s="204">
        <f t="shared" si="0"/>
        <v>738.44898171432089</v>
      </c>
      <c r="H5" s="204">
        <f t="shared" si="0"/>
        <v>738.44898171432089</v>
      </c>
      <c r="I5" s="204">
        <f t="shared" si="0"/>
        <v>738.44898171432089</v>
      </c>
      <c r="J5" s="204">
        <f t="shared" si="0"/>
        <v>738.44898171432089</v>
      </c>
      <c r="K5" s="204">
        <f t="shared" si="0"/>
        <v>738.44898171432089</v>
      </c>
      <c r="L5" s="204">
        <f t="shared" si="0"/>
        <v>738.44898171432089</v>
      </c>
      <c r="M5" s="204">
        <f t="shared" si="0"/>
        <v>738.44898171432089</v>
      </c>
      <c r="N5" s="204">
        <f t="shared" si="0"/>
        <v>738.44898171432089</v>
      </c>
      <c r="O5" s="204">
        <f t="shared" si="0"/>
        <v>738.44898171432089</v>
      </c>
      <c r="P5" s="204">
        <f t="shared" si="0"/>
        <v>738.44898171432089</v>
      </c>
      <c r="Q5" s="204">
        <f t="shared" si="0"/>
        <v>738.44898171432089</v>
      </c>
      <c r="R5" s="204">
        <f t="shared" si="0"/>
        <v>738.44898171432089</v>
      </c>
      <c r="S5" s="204">
        <f t="shared" si="0"/>
        <v>738.44898171432089</v>
      </c>
      <c r="T5" s="204">
        <f t="shared" si="0"/>
        <v>738.44898171432089</v>
      </c>
      <c r="U5" s="204">
        <f t="shared" si="0"/>
        <v>738.44898171432089</v>
      </c>
      <c r="V5" s="204">
        <f t="shared" si="0"/>
        <v>738.44898171432089</v>
      </c>
      <c r="W5" s="204">
        <f t="shared" si="0"/>
        <v>738.44898171432089</v>
      </c>
      <c r="X5" s="204">
        <f t="shared" si="0"/>
        <v>738.44898171432089</v>
      </c>
      <c r="Y5" s="204">
        <f t="shared" si="0"/>
        <v>738.44898171432089</v>
      </c>
      <c r="Z5" s="204">
        <f t="shared" si="0"/>
        <v>899.20695024469728</v>
      </c>
      <c r="AA5" s="204">
        <f t="shared" si="0"/>
        <v>899.20695024469728</v>
      </c>
      <c r="AB5" s="204">
        <f t="shared" si="0"/>
        <v>899.20695024469728</v>
      </c>
      <c r="AC5" s="204">
        <f t="shared" si="0"/>
        <v>899.20695024469728</v>
      </c>
      <c r="AD5" s="204">
        <f t="shared" si="0"/>
        <v>899.20695024469728</v>
      </c>
      <c r="AE5" s="204">
        <f t="shared" si="0"/>
        <v>899.20695024469728</v>
      </c>
      <c r="AF5" s="204">
        <f t="shared" si="0"/>
        <v>899.20695024469728</v>
      </c>
      <c r="AG5" s="204">
        <f t="shared" si="0"/>
        <v>899.20695024469728</v>
      </c>
      <c r="AH5" s="204">
        <f t="shared" si="0"/>
        <v>899.20695024469728</v>
      </c>
      <c r="AI5" s="204">
        <f t="shared" si="0"/>
        <v>899.20695024469728</v>
      </c>
      <c r="AJ5" s="204">
        <f t="shared" si="0"/>
        <v>899.20695024469728</v>
      </c>
      <c r="AK5" s="204">
        <f t="shared" si="0"/>
        <v>899.20695024469728</v>
      </c>
      <c r="AL5" s="204">
        <f t="shared" si="0"/>
        <v>899.20695024469728</v>
      </c>
      <c r="AM5" s="204">
        <f t="shared" si="0"/>
        <v>899.20695024469728</v>
      </c>
      <c r="AN5" s="204">
        <f t="shared" si="0"/>
        <v>899.20695024469728</v>
      </c>
      <c r="AO5" s="204">
        <f t="shared" si="0"/>
        <v>899.20695024469728</v>
      </c>
      <c r="AP5" s="204">
        <f t="shared" si="0"/>
        <v>899.20695024469728</v>
      </c>
      <c r="AQ5" s="204">
        <f t="shared" si="0"/>
        <v>899.20695024469728</v>
      </c>
      <c r="AR5" s="204">
        <f t="shared" si="0"/>
        <v>899.20695024469728</v>
      </c>
      <c r="AS5" s="204">
        <f t="shared" si="0"/>
        <v>899.20695024469728</v>
      </c>
      <c r="AT5" s="204">
        <f t="shared" si="0"/>
        <v>899.20695024469728</v>
      </c>
      <c r="AU5" s="204">
        <f t="shared" si="0"/>
        <v>899.20695024469728</v>
      </c>
      <c r="AV5" s="204">
        <f t="shared" si="0"/>
        <v>899.20695024469728</v>
      </c>
      <c r="AW5" s="204">
        <f t="shared" si="0"/>
        <v>899.20695024469728</v>
      </c>
      <c r="AX5" s="204">
        <f t="shared" si="1"/>
        <v>899.20695024469728</v>
      </c>
      <c r="AY5" s="204">
        <f t="shared" si="1"/>
        <v>899.20695024469728</v>
      </c>
      <c r="AZ5" s="204">
        <f t="shared" si="1"/>
        <v>899.20695024469728</v>
      </c>
      <c r="BA5" s="204">
        <f t="shared" si="1"/>
        <v>2652.3144521960953</v>
      </c>
      <c r="BB5" s="204">
        <f t="shared" si="1"/>
        <v>2652.3144521960953</v>
      </c>
      <c r="BC5" s="204">
        <f t="shared" si="1"/>
        <v>2652.3144521960953</v>
      </c>
      <c r="BD5" s="204">
        <f t="shared" si="1"/>
        <v>2652.3144521960953</v>
      </c>
      <c r="BE5" s="204">
        <f t="shared" si="1"/>
        <v>2652.3144521960953</v>
      </c>
      <c r="BF5" s="204">
        <f t="shared" si="1"/>
        <v>2652.3144521960953</v>
      </c>
      <c r="BG5" s="204">
        <f t="shared" si="1"/>
        <v>2652.3144521960953</v>
      </c>
      <c r="BH5" s="204">
        <f t="shared" si="1"/>
        <v>2652.3144521960953</v>
      </c>
      <c r="BI5" s="204">
        <f t="shared" si="1"/>
        <v>2652.3144521960953</v>
      </c>
      <c r="BJ5" s="204">
        <f t="shared" si="1"/>
        <v>2652.3144521960953</v>
      </c>
      <c r="BK5" s="204">
        <f t="shared" si="1"/>
        <v>2652.3144521960953</v>
      </c>
      <c r="BL5" s="204">
        <f t="shared" si="1"/>
        <v>2652.3144521960953</v>
      </c>
      <c r="BM5" s="204">
        <f t="shared" si="1"/>
        <v>2652.3144521960953</v>
      </c>
      <c r="BN5" s="204">
        <f t="shared" si="1"/>
        <v>2652.3144521960953</v>
      </c>
      <c r="BO5" s="204">
        <f t="shared" si="1"/>
        <v>2652.3144521960953</v>
      </c>
      <c r="BP5" s="204">
        <f t="shared" si="1"/>
        <v>2652.3144521960953</v>
      </c>
      <c r="BQ5" s="204">
        <f t="shared" si="1"/>
        <v>2652.3144521960953</v>
      </c>
      <c r="BR5" s="204">
        <f t="shared" si="1"/>
        <v>2652.3144521960953</v>
      </c>
      <c r="BS5" s="204">
        <f t="shared" si="1"/>
        <v>2652.3144521960953</v>
      </c>
      <c r="BT5" s="204">
        <f t="shared" si="1"/>
        <v>2652.3144521960953</v>
      </c>
      <c r="BU5" s="204">
        <f t="shared" si="1"/>
        <v>2652.3144521960953</v>
      </c>
      <c r="BV5" s="204">
        <f t="shared" si="1"/>
        <v>2652.3144521960953</v>
      </c>
      <c r="BW5" s="204">
        <f t="shared" si="1"/>
        <v>2652.3144521960953</v>
      </c>
      <c r="BX5" s="204">
        <f t="shared" si="1"/>
        <v>2652.3144521960953</v>
      </c>
      <c r="BY5" s="204">
        <f t="shared" si="1"/>
        <v>2652.3144521960953</v>
      </c>
      <c r="BZ5" s="204">
        <f t="shared" si="1"/>
        <v>2652.3144521960953</v>
      </c>
      <c r="CA5" s="204">
        <f t="shared" si="2"/>
        <v>2652.3144521960953</v>
      </c>
      <c r="CB5" s="204">
        <f t="shared" si="2"/>
        <v>2652.3144521960953</v>
      </c>
      <c r="CC5" s="204">
        <f t="shared" si="2"/>
        <v>2652.3144521960953</v>
      </c>
      <c r="CD5" s="204">
        <f t="shared" si="2"/>
        <v>2652.3144521960953</v>
      </c>
      <c r="CE5" s="204">
        <f t="shared" si="2"/>
        <v>2652.3144521960953</v>
      </c>
      <c r="CF5" s="204">
        <f t="shared" si="2"/>
        <v>2652.3144521960953</v>
      </c>
      <c r="CG5" s="204">
        <f t="shared" si="2"/>
        <v>2652.3144521960953</v>
      </c>
      <c r="CH5" s="204">
        <f t="shared" si="2"/>
        <v>2652.3144521960953</v>
      </c>
      <c r="CI5" s="204">
        <f t="shared" si="2"/>
        <v>2652.3144521960953</v>
      </c>
      <c r="CJ5" s="204">
        <f t="shared" si="2"/>
        <v>2652.3144521960953</v>
      </c>
      <c r="CK5" s="204">
        <f t="shared" si="2"/>
        <v>2652.3144521960953</v>
      </c>
      <c r="CL5" s="204">
        <f t="shared" si="2"/>
        <v>2652.3144521960953</v>
      </c>
      <c r="CM5" s="204">
        <f t="shared" si="2"/>
        <v>4872.9025476422876</v>
      </c>
      <c r="CN5" s="204">
        <f t="shared" si="2"/>
        <v>4872.9025476422876</v>
      </c>
      <c r="CO5" s="204">
        <f t="shared" si="2"/>
        <v>4872.9025476422876</v>
      </c>
      <c r="CP5" s="204">
        <f t="shared" si="2"/>
        <v>4872.9025476422876</v>
      </c>
      <c r="CQ5" s="204">
        <f t="shared" si="2"/>
        <v>4872.9025476422876</v>
      </c>
      <c r="CR5" s="204">
        <f t="shared" si="2"/>
        <v>4872.9025476422876</v>
      </c>
      <c r="CS5" s="204">
        <f t="shared" si="3"/>
        <v>4872.9025476422876</v>
      </c>
      <c r="CT5" s="204">
        <f t="shared" si="3"/>
        <v>4872.9025476422876</v>
      </c>
      <c r="CU5" s="204">
        <f t="shared" si="3"/>
        <v>4872.9025476422876</v>
      </c>
      <c r="CV5" s="204">
        <f t="shared" si="3"/>
        <v>4872.9025476422876</v>
      </c>
      <c r="CW5" s="204">
        <f t="shared" si="3"/>
        <v>4872.9025476422876</v>
      </c>
      <c r="CX5" s="204">
        <f t="shared" si="3"/>
        <v>4872.9025476422876</v>
      </c>
      <c r="CY5" s="204">
        <f t="shared" si="3"/>
        <v>4872.9025476422876</v>
      </c>
      <c r="CZ5" s="204">
        <f t="shared" si="3"/>
        <v>4872.9025476422876</v>
      </c>
      <c r="DA5" s="204">
        <f t="shared" si="3"/>
        <v>4872.9025476422876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937.5</v>
      </c>
      <c r="C7" s="203">
        <f>Income!C76</f>
        <v>3999.9999999999991</v>
      </c>
      <c r="D7" s="203">
        <f>Income!D76</f>
        <v>10833.333333333334</v>
      </c>
      <c r="E7" s="203">
        <f>Income!E76</f>
        <v>34000</v>
      </c>
      <c r="F7" s="204">
        <f t="shared" si="4"/>
        <v>937.5</v>
      </c>
      <c r="G7" s="204">
        <f t="shared" si="0"/>
        <v>937.5</v>
      </c>
      <c r="H7" s="204">
        <f t="shared" si="0"/>
        <v>937.5</v>
      </c>
      <c r="I7" s="204">
        <f t="shared" si="0"/>
        <v>937.5</v>
      </c>
      <c r="J7" s="204">
        <f t="shared" si="0"/>
        <v>937.5</v>
      </c>
      <c r="K7" s="204">
        <f t="shared" si="0"/>
        <v>937.5</v>
      </c>
      <c r="L7" s="204">
        <f t="shared" si="0"/>
        <v>937.5</v>
      </c>
      <c r="M7" s="204">
        <f t="shared" si="0"/>
        <v>937.5</v>
      </c>
      <c r="N7" s="204">
        <f t="shared" si="0"/>
        <v>937.5</v>
      </c>
      <c r="O7" s="204">
        <f t="shared" si="0"/>
        <v>937.5</v>
      </c>
      <c r="P7" s="204">
        <f t="shared" si="0"/>
        <v>937.5</v>
      </c>
      <c r="Q7" s="204">
        <f t="shared" si="0"/>
        <v>937.5</v>
      </c>
      <c r="R7" s="204">
        <f t="shared" si="0"/>
        <v>937.5</v>
      </c>
      <c r="S7" s="204">
        <f t="shared" si="0"/>
        <v>937.5</v>
      </c>
      <c r="T7" s="204">
        <f t="shared" si="0"/>
        <v>937.5</v>
      </c>
      <c r="U7" s="204">
        <f t="shared" si="0"/>
        <v>937.5</v>
      </c>
      <c r="V7" s="204">
        <f t="shared" si="0"/>
        <v>937.5</v>
      </c>
      <c r="W7" s="204">
        <f t="shared" si="0"/>
        <v>937.5</v>
      </c>
      <c r="X7" s="204">
        <f t="shared" si="0"/>
        <v>937.5</v>
      </c>
      <c r="Y7" s="204">
        <f t="shared" si="0"/>
        <v>937.5</v>
      </c>
      <c r="Z7" s="204">
        <f t="shared" si="0"/>
        <v>3999.9999999999991</v>
      </c>
      <c r="AA7" s="204">
        <f t="shared" si="0"/>
        <v>3999.9999999999991</v>
      </c>
      <c r="AB7" s="204">
        <f t="shared" si="0"/>
        <v>3999.9999999999991</v>
      </c>
      <c r="AC7" s="204">
        <f t="shared" si="0"/>
        <v>3999.9999999999991</v>
      </c>
      <c r="AD7" s="204">
        <f t="shared" si="0"/>
        <v>3999.9999999999991</v>
      </c>
      <c r="AE7" s="204">
        <f t="shared" si="0"/>
        <v>3999.9999999999991</v>
      </c>
      <c r="AF7" s="204">
        <f t="shared" si="0"/>
        <v>3999.9999999999991</v>
      </c>
      <c r="AG7" s="204">
        <f t="shared" si="0"/>
        <v>3999.9999999999991</v>
      </c>
      <c r="AH7" s="204">
        <f t="shared" si="0"/>
        <v>3999.9999999999991</v>
      </c>
      <c r="AI7" s="204">
        <f t="shared" si="0"/>
        <v>3999.9999999999991</v>
      </c>
      <c r="AJ7" s="204">
        <f t="shared" si="0"/>
        <v>3999.9999999999991</v>
      </c>
      <c r="AK7" s="204">
        <f t="shared" si="0"/>
        <v>3999.9999999999991</v>
      </c>
      <c r="AL7" s="204">
        <f t="shared" si="0"/>
        <v>3999.9999999999991</v>
      </c>
      <c r="AM7" s="204">
        <f t="shared" si="0"/>
        <v>3999.9999999999991</v>
      </c>
      <c r="AN7" s="204">
        <f t="shared" si="0"/>
        <v>3999.9999999999991</v>
      </c>
      <c r="AO7" s="204">
        <f t="shared" si="0"/>
        <v>3999.9999999999991</v>
      </c>
      <c r="AP7" s="204">
        <f t="shared" si="0"/>
        <v>3999.9999999999991</v>
      </c>
      <c r="AQ7" s="204">
        <f t="shared" si="0"/>
        <v>3999.9999999999991</v>
      </c>
      <c r="AR7" s="204">
        <f t="shared" si="0"/>
        <v>3999.9999999999991</v>
      </c>
      <c r="AS7" s="204">
        <f t="shared" si="0"/>
        <v>3999.9999999999991</v>
      </c>
      <c r="AT7" s="204">
        <f t="shared" si="0"/>
        <v>3999.9999999999991</v>
      </c>
      <c r="AU7" s="204">
        <f t="shared" ref="AU7:BJ8" si="5">IF(AU$2&lt;=($B$2+$C$2+$D$2),IF(AU$2&lt;=($B$2+$C$2),IF(AU$2&lt;=$B$2,$B7,$C7),$D7),$E7)</f>
        <v>3999.9999999999991</v>
      </c>
      <c r="AV7" s="204">
        <f t="shared" si="5"/>
        <v>3999.9999999999991</v>
      </c>
      <c r="AW7" s="204">
        <f t="shared" si="5"/>
        <v>3999.9999999999991</v>
      </c>
      <c r="AX7" s="204">
        <f t="shared" si="5"/>
        <v>3999.9999999999991</v>
      </c>
      <c r="AY7" s="204">
        <f t="shared" si="5"/>
        <v>3999.9999999999991</v>
      </c>
      <c r="AZ7" s="204">
        <f t="shared" si="5"/>
        <v>3999.9999999999991</v>
      </c>
      <c r="BA7" s="204">
        <f t="shared" si="5"/>
        <v>10833.333333333334</v>
      </c>
      <c r="BB7" s="204">
        <f t="shared" si="5"/>
        <v>10833.333333333334</v>
      </c>
      <c r="BC7" s="204">
        <f t="shared" si="5"/>
        <v>10833.333333333334</v>
      </c>
      <c r="BD7" s="204">
        <f t="shared" si="5"/>
        <v>10833.333333333334</v>
      </c>
      <c r="BE7" s="204">
        <f t="shared" si="5"/>
        <v>10833.333333333334</v>
      </c>
      <c r="BF7" s="204">
        <f t="shared" si="5"/>
        <v>10833.333333333334</v>
      </c>
      <c r="BG7" s="204">
        <f t="shared" si="5"/>
        <v>10833.333333333334</v>
      </c>
      <c r="BH7" s="204">
        <f t="shared" si="5"/>
        <v>10833.333333333334</v>
      </c>
      <c r="BI7" s="204">
        <f t="shared" si="5"/>
        <v>10833.333333333334</v>
      </c>
      <c r="BJ7" s="204">
        <f t="shared" si="5"/>
        <v>10833.333333333334</v>
      </c>
      <c r="BK7" s="204">
        <f t="shared" si="1"/>
        <v>10833.333333333334</v>
      </c>
      <c r="BL7" s="204">
        <f t="shared" si="1"/>
        <v>10833.333333333334</v>
      </c>
      <c r="BM7" s="204">
        <f t="shared" si="1"/>
        <v>10833.333333333334</v>
      </c>
      <c r="BN7" s="204">
        <f t="shared" si="1"/>
        <v>10833.333333333334</v>
      </c>
      <c r="BO7" s="204">
        <f t="shared" si="1"/>
        <v>10833.333333333334</v>
      </c>
      <c r="BP7" s="204">
        <f t="shared" si="1"/>
        <v>10833.333333333334</v>
      </c>
      <c r="BQ7" s="204">
        <f t="shared" si="1"/>
        <v>10833.333333333334</v>
      </c>
      <c r="BR7" s="204">
        <f t="shared" si="1"/>
        <v>10833.333333333334</v>
      </c>
      <c r="BS7" s="204">
        <f t="shared" si="1"/>
        <v>10833.333333333334</v>
      </c>
      <c r="BT7" s="204">
        <f t="shared" si="1"/>
        <v>10833.333333333334</v>
      </c>
      <c r="BU7" s="204">
        <f t="shared" si="1"/>
        <v>10833.333333333334</v>
      </c>
      <c r="BV7" s="204">
        <f t="shared" si="1"/>
        <v>10833.333333333334</v>
      </c>
      <c r="BW7" s="204">
        <f t="shared" si="1"/>
        <v>10833.333333333334</v>
      </c>
      <c r="BX7" s="204">
        <f t="shared" si="1"/>
        <v>10833.333333333334</v>
      </c>
      <c r="BY7" s="204">
        <f t="shared" si="1"/>
        <v>10833.333333333334</v>
      </c>
      <c r="BZ7" s="204">
        <f t="shared" si="1"/>
        <v>10833.333333333334</v>
      </c>
      <c r="CA7" s="204">
        <f t="shared" si="2"/>
        <v>10833.333333333334</v>
      </c>
      <c r="CB7" s="204">
        <f t="shared" si="2"/>
        <v>10833.333333333334</v>
      </c>
      <c r="CC7" s="204">
        <f t="shared" si="2"/>
        <v>10833.333333333334</v>
      </c>
      <c r="CD7" s="204">
        <f t="shared" si="2"/>
        <v>10833.333333333334</v>
      </c>
      <c r="CE7" s="204">
        <f t="shared" si="2"/>
        <v>10833.333333333334</v>
      </c>
      <c r="CF7" s="204">
        <f t="shared" si="2"/>
        <v>10833.333333333334</v>
      </c>
      <c r="CG7" s="204">
        <f t="shared" si="2"/>
        <v>10833.333333333334</v>
      </c>
      <c r="CH7" s="204">
        <f t="shared" si="2"/>
        <v>10833.333333333334</v>
      </c>
      <c r="CI7" s="204">
        <f t="shared" si="2"/>
        <v>10833.333333333334</v>
      </c>
      <c r="CJ7" s="204">
        <f t="shared" si="2"/>
        <v>10833.333333333334</v>
      </c>
      <c r="CK7" s="204">
        <f t="shared" si="2"/>
        <v>10833.333333333334</v>
      </c>
      <c r="CL7" s="204">
        <f t="shared" si="2"/>
        <v>10833.333333333334</v>
      </c>
      <c r="CM7" s="204">
        <f t="shared" si="2"/>
        <v>34000</v>
      </c>
      <c r="CN7" s="204">
        <f t="shared" si="2"/>
        <v>34000</v>
      </c>
      <c r="CO7" s="204">
        <f t="shared" si="2"/>
        <v>34000</v>
      </c>
      <c r="CP7" s="204">
        <f t="shared" si="2"/>
        <v>34000</v>
      </c>
      <c r="CQ7" s="204">
        <f t="shared" si="2"/>
        <v>34000</v>
      </c>
      <c r="CR7" s="204">
        <f t="shared" si="2"/>
        <v>34000</v>
      </c>
      <c r="CS7" s="204">
        <f t="shared" si="3"/>
        <v>34000</v>
      </c>
      <c r="CT7" s="204">
        <f t="shared" si="3"/>
        <v>34000</v>
      </c>
      <c r="CU7" s="204">
        <f t="shared" si="3"/>
        <v>34000</v>
      </c>
      <c r="CV7" s="204">
        <f t="shared" si="3"/>
        <v>34000</v>
      </c>
      <c r="CW7" s="204">
        <f t="shared" si="3"/>
        <v>34000</v>
      </c>
      <c r="CX7" s="204">
        <f t="shared" si="3"/>
        <v>34000</v>
      </c>
      <c r="CY7" s="204">
        <f t="shared" si="3"/>
        <v>34000</v>
      </c>
      <c r="CZ7" s="204">
        <f t="shared" si="3"/>
        <v>34000</v>
      </c>
      <c r="DA7" s="204">
        <f t="shared" si="3"/>
        <v>34000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530.34600766264612</v>
      </c>
      <c r="D8" s="203">
        <f>Income!D77</f>
        <v>244.14699440253102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530.34600766264612</v>
      </c>
      <c r="AA8" s="204">
        <f t="shared" si="6"/>
        <v>530.34600766264612</v>
      </c>
      <c r="AB8" s="204">
        <f t="shared" si="6"/>
        <v>530.34600766264612</v>
      </c>
      <c r="AC8" s="204">
        <f t="shared" si="6"/>
        <v>530.34600766264612</v>
      </c>
      <c r="AD8" s="204">
        <f t="shared" si="6"/>
        <v>530.34600766264612</v>
      </c>
      <c r="AE8" s="204">
        <f t="shared" si="6"/>
        <v>530.34600766264612</v>
      </c>
      <c r="AF8" s="204">
        <f t="shared" si="6"/>
        <v>530.34600766264612</v>
      </c>
      <c r="AG8" s="204">
        <f t="shared" si="6"/>
        <v>530.34600766264612</v>
      </c>
      <c r="AH8" s="204">
        <f t="shared" si="6"/>
        <v>530.34600766264612</v>
      </c>
      <c r="AI8" s="204">
        <f t="shared" si="6"/>
        <v>530.34600766264612</v>
      </c>
      <c r="AJ8" s="204">
        <f t="shared" si="6"/>
        <v>530.34600766264612</v>
      </c>
      <c r="AK8" s="204">
        <f t="shared" si="6"/>
        <v>530.34600766264612</v>
      </c>
      <c r="AL8" s="204">
        <f t="shared" ref="AL8:BA18" si="7">IF(AL$2&lt;=($B$2+$C$2+$D$2),IF(AL$2&lt;=($B$2+$C$2),IF(AL$2&lt;=$B$2,$B8,$C8),$D8),$E8)</f>
        <v>530.34600766264612</v>
      </c>
      <c r="AM8" s="204">
        <f t="shared" si="7"/>
        <v>530.34600766264612</v>
      </c>
      <c r="AN8" s="204">
        <f t="shared" si="7"/>
        <v>530.34600766264612</v>
      </c>
      <c r="AO8" s="204">
        <f t="shared" si="7"/>
        <v>530.34600766264612</v>
      </c>
      <c r="AP8" s="204">
        <f t="shared" si="7"/>
        <v>530.34600766264612</v>
      </c>
      <c r="AQ8" s="204">
        <f t="shared" si="7"/>
        <v>530.34600766264612</v>
      </c>
      <c r="AR8" s="204">
        <f t="shared" si="7"/>
        <v>530.34600766264612</v>
      </c>
      <c r="AS8" s="204">
        <f t="shared" si="7"/>
        <v>530.34600766264612</v>
      </c>
      <c r="AT8" s="204">
        <f t="shared" si="7"/>
        <v>530.34600766264612</v>
      </c>
      <c r="AU8" s="204">
        <f t="shared" si="7"/>
        <v>530.34600766264612</v>
      </c>
      <c r="AV8" s="204">
        <f t="shared" si="7"/>
        <v>530.34600766264612</v>
      </c>
      <c r="AW8" s="204">
        <f t="shared" si="7"/>
        <v>530.34600766264612</v>
      </c>
      <c r="AX8" s="204">
        <f t="shared" si="7"/>
        <v>530.34600766264612</v>
      </c>
      <c r="AY8" s="204">
        <f t="shared" si="7"/>
        <v>530.34600766264612</v>
      </c>
      <c r="AZ8" s="204">
        <f t="shared" si="7"/>
        <v>530.34600766264612</v>
      </c>
      <c r="BA8" s="204">
        <f t="shared" si="7"/>
        <v>244.14699440253102</v>
      </c>
      <c r="BB8" s="204">
        <f t="shared" si="5"/>
        <v>244.14699440253102</v>
      </c>
      <c r="BC8" s="204">
        <f t="shared" si="5"/>
        <v>244.14699440253102</v>
      </c>
      <c r="BD8" s="204">
        <f t="shared" si="5"/>
        <v>244.14699440253102</v>
      </c>
      <c r="BE8" s="204">
        <f t="shared" si="5"/>
        <v>244.14699440253102</v>
      </c>
      <c r="BF8" s="204">
        <f t="shared" si="5"/>
        <v>244.14699440253102</v>
      </c>
      <c r="BG8" s="204">
        <f t="shared" si="5"/>
        <v>244.14699440253102</v>
      </c>
      <c r="BH8" s="204">
        <f t="shared" si="5"/>
        <v>244.14699440253102</v>
      </c>
      <c r="BI8" s="204">
        <f t="shared" si="5"/>
        <v>244.14699440253102</v>
      </c>
      <c r="BJ8" s="204">
        <f t="shared" si="5"/>
        <v>244.14699440253102</v>
      </c>
      <c r="BK8" s="204">
        <f t="shared" si="1"/>
        <v>244.14699440253102</v>
      </c>
      <c r="BL8" s="204">
        <f t="shared" si="1"/>
        <v>244.14699440253102</v>
      </c>
      <c r="BM8" s="204">
        <f t="shared" si="1"/>
        <v>244.14699440253102</v>
      </c>
      <c r="BN8" s="204">
        <f t="shared" si="1"/>
        <v>244.14699440253102</v>
      </c>
      <c r="BO8" s="204">
        <f t="shared" si="1"/>
        <v>244.14699440253102</v>
      </c>
      <c r="BP8" s="204">
        <f t="shared" si="1"/>
        <v>244.14699440253102</v>
      </c>
      <c r="BQ8" s="204">
        <f t="shared" si="1"/>
        <v>244.14699440253102</v>
      </c>
      <c r="BR8" s="204">
        <f t="shared" si="1"/>
        <v>244.14699440253102</v>
      </c>
      <c r="BS8" s="204">
        <f t="shared" si="1"/>
        <v>244.14699440253102</v>
      </c>
      <c r="BT8" s="204">
        <f t="shared" si="1"/>
        <v>244.14699440253102</v>
      </c>
      <c r="BU8" s="204">
        <f t="shared" si="1"/>
        <v>244.14699440253102</v>
      </c>
      <c r="BV8" s="204">
        <f t="shared" si="1"/>
        <v>244.14699440253102</v>
      </c>
      <c r="BW8" s="204">
        <f t="shared" si="1"/>
        <v>244.14699440253102</v>
      </c>
      <c r="BX8" s="204">
        <f t="shared" si="1"/>
        <v>244.14699440253102</v>
      </c>
      <c r="BY8" s="204">
        <f t="shared" si="1"/>
        <v>244.14699440253102</v>
      </c>
      <c r="BZ8" s="204">
        <f t="shared" si="1"/>
        <v>244.14699440253102</v>
      </c>
      <c r="CA8" s="204">
        <f t="shared" si="2"/>
        <v>244.14699440253102</v>
      </c>
      <c r="CB8" s="204">
        <f t="shared" si="2"/>
        <v>244.14699440253102</v>
      </c>
      <c r="CC8" s="204">
        <f t="shared" si="2"/>
        <v>244.14699440253102</v>
      </c>
      <c r="CD8" s="204">
        <f t="shared" si="2"/>
        <v>244.14699440253102</v>
      </c>
      <c r="CE8" s="204">
        <f t="shared" si="2"/>
        <v>244.14699440253102</v>
      </c>
      <c r="CF8" s="204">
        <f t="shared" si="2"/>
        <v>244.14699440253102</v>
      </c>
      <c r="CG8" s="204">
        <f t="shared" si="2"/>
        <v>244.14699440253102</v>
      </c>
      <c r="CH8" s="204">
        <f t="shared" si="2"/>
        <v>244.14699440253102</v>
      </c>
      <c r="CI8" s="204">
        <f t="shared" si="2"/>
        <v>244.14699440253102</v>
      </c>
      <c r="CJ8" s="204">
        <f t="shared" si="2"/>
        <v>244.14699440253102</v>
      </c>
      <c r="CK8" s="204">
        <f t="shared" si="2"/>
        <v>244.14699440253102</v>
      </c>
      <c r="CL8" s="204">
        <f t="shared" si="2"/>
        <v>244.14699440253102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660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660</v>
      </c>
      <c r="AA9" s="204">
        <f t="shared" si="6"/>
        <v>660</v>
      </c>
      <c r="AB9" s="204">
        <f t="shared" si="6"/>
        <v>660</v>
      </c>
      <c r="AC9" s="204">
        <f t="shared" si="6"/>
        <v>660</v>
      </c>
      <c r="AD9" s="204">
        <f t="shared" si="6"/>
        <v>660</v>
      </c>
      <c r="AE9" s="204">
        <f t="shared" si="6"/>
        <v>660</v>
      </c>
      <c r="AF9" s="204">
        <f t="shared" si="6"/>
        <v>660</v>
      </c>
      <c r="AG9" s="204">
        <f t="shared" si="6"/>
        <v>660</v>
      </c>
      <c r="AH9" s="204">
        <f t="shared" si="6"/>
        <v>660</v>
      </c>
      <c r="AI9" s="204">
        <f t="shared" si="6"/>
        <v>660</v>
      </c>
      <c r="AJ9" s="204">
        <f t="shared" si="6"/>
        <v>660</v>
      </c>
      <c r="AK9" s="204">
        <f t="shared" si="6"/>
        <v>660</v>
      </c>
      <c r="AL9" s="204">
        <f t="shared" si="7"/>
        <v>660</v>
      </c>
      <c r="AM9" s="204">
        <f t="shared" si="7"/>
        <v>660</v>
      </c>
      <c r="AN9" s="204">
        <f t="shared" si="7"/>
        <v>660</v>
      </c>
      <c r="AO9" s="204">
        <f t="shared" si="7"/>
        <v>660</v>
      </c>
      <c r="AP9" s="204">
        <f t="shared" si="7"/>
        <v>660</v>
      </c>
      <c r="AQ9" s="204">
        <f t="shared" si="7"/>
        <v>660</v>
      </c>
      <c r="AR9" s="204">
        <f t="shared" si="7"/>
        <v>660</v>
      </c>
      <c r="AS9" s="204">
        <f t="shared" si="7"/>
        <v>660</v>
      </c>
      <c r="AT9" s="204">
        <f t="shared" si="7"/>
        <v>660</v>
      </c>
      <c r="AU9" s="204">
        <f t="shared" si="7"/>
        <v>660</v>
      </c>
      <c r="AV9" s="204">
        <f t="shared" si="7"/>
        <v>660</v>
      </c>
      <c r="AW9" s="204">
        <f t="shared" si="7"/>
        <v>660</v>
      </c>
      <c r="AX9" s="204">
        <f t="shared" si="1"/>
        <v>660</v>
      </c>
      <c r="AY9" s="204">
        <f t="shared" si="1"/>
        <v>660</v>
      </c>
      <c r="AZ9" s="204">
        <f t="shared" si="1"/>
        <v>660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63360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63360</v>
      </c>
      <c r="CN10" s="204">
        <f t="shared" si="2"/>
        <v>63360</v>
      </c>
      <c r="CO10" s="204">
        <f t="shared" si="2"/>
        <v>63360</v>
      </c>
      <c r="CP10" s="204">
        <f t="shared" si="2"/>
        <v>63360</v>
      </c>
      <c r="CQ10" s="204">
        <f t="shared" si="2"/>
        <v>63360</v>
      </c>
      <c r="CR10" s="204">
        <f t="shared" si="2"/>
        <v>63360</v>
      </c>
      <c r="CS10" s="204">
        <f t="shared" si="3"/>
        <v>63360</v>
      </c>
      <c r="CT10" s="204">
        <f t="shared" si="3"/>
        <v>63360</v>
      </c>
      <c r="CU10" s="204">
        <f t="shared" si="3"/>
        <v>63360</v>
      </c>
      <c r="CV10" s="204">
        <f t="shared" si="3"/>
        <v>63360</v>
      </c>
      <c r="CW10" s="204">
        <f t="shared" si="3"/>
        <v>63360</v>
      </c>
      <c r="CX10" s="204">
        <f t="shared" si="3"/>
        <v>63360</v>
      </c>
      <c r="CY10" s="204">
        <f t="shared" si="3"/>
        <v>63360</v>
      </c>
      <c r="CZ10" s="204">
        <f t="shared" si="3"/>
        <v>63360</v>
      </c>
      <c r="DA10" s="204">
        <f t="shared" si="3"/>
        <v>63360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40000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40000</v>
      </c>
      <c r="BB12" s="204">
        <f t="shared" si="8"/>
        <v>40000</v>
      </c>
      <c r="BC12" s="204">
        <f t="shared" si="8"/>
        <v>40000</v>
      </c>
      <c r="BD12" s="204">
        <f t="shared" si="8"/>
        <v>40000</v>
      </c>
      <c r="BE12" s="204">
        <f t="shared" si="8"/>
        <v>40000</v>
      </c>
      <c r="BF12" s="204">
        <f t="shared" si="8"/>
        <v>40000</v>
      </c>
      <c r="BG12" s="204">
        <f t="shared" si="8"/>
        <v>40000</v>
      </c>
      <c r="BH12" s="204">
        <f t="shared" si="8"/>
        <v>40000</v>
      </c>
      <c r="BI12" s="204">
        <f t="shared" si="8"/>
        <v>40000</v>
      </c>
      <c r="BJ12" s="204">
        <f t="shared" si="8"/>
        <v>40000</v>
      </c>
      <c r="BK12" s="204">
        <f t="shared" si="8"/>
        <v>40000</v>
      </c>
      <c r="BL12" s="204">
        <f t="shared" si="8"/>
        <v>40000</v>
      </c>
      <c r="BM12" s="204">
        <f t="shared" si="8"/>
        <v>40000</v>
      </c>
      <c r="BN12" s="204">
        <f t="shared" si="8"/>
        <v>40000</v>
      </c>
      <c r="BO12" s="204">
        <f t="shared" si="8"/>
        <v>40000</v>
      </c>
      <c r="BP12" s="204">
        <f t="shared" si="8"/>
        <v>40000</v>
      </c>
      <c r="BQ12" s="204">
        <f t="shared" si="8"/>
        <v>40000</v>
      </c>
      <c r="BR12" s="204">
        <f t="shared" si="8"/>
        <v>40000</v>
      </c>
      <c r="BS12" s="204">
        <f t="shared" si="8"/>
        <v>40000</v>
      </c>
      <c r="BT12" s="204">
        <f t="shared" si="8"/>
        <v>40000</v>
      </c>
      <c r="BU12" s="204">
        <f t="shared" si="8"/>
        <v>40000</v>
      </c>
      <c r="BV12" s="204">
        <f t="shared" si="8"/>
        <v>40000</v>
      </c>
      <c r="BW12" s="204">
        <f t="shared" si="8"/>
        <v>40000</v>
      </c>
      <c r="BX12" s="204">
        <f t="shared" si="8"/>
        <v>40000</v>
      </c>
      <c r="BY12" s="204">
        <f t="shared" si="8"/>
        <v>40000</v>
      </c>
      <c r="BZ12" s="204">
        <f t="shared" si="8"/>
        <v>40000</v>
      </c>
      <c r="CA12" s="204">
        <f t="shared" si="2"/>
        <v>40000</v>
      </c>
      <c r="CB12" s="204">
        <f t="shared" si="2"/>
        <v>40000</v>
      </c>
      <c r="CC12" s="204">
        <f t="shared" si="2"/>
        <v>40000</v>
      </c>
      <c r="CD12" s="204">
        <f t="shared" si="2"/>
        <v>40000</v>
      </c>
      <c r="CE12" s="204">
        <f t="shared" si="2"/>
        <v>40000</v>
      </c>
      <c r="CF12" s="204">
        <f t="shared" si="2"/>
        <v>40000</v>
      </c>
      <c r="CG12" s="204">
        <f t="shared" si="2"/>
        <v>40000</v>
      </c>
      <c r="CH12" s="204">
        <f t="shared" si="2"/>
        <v>40000</v>
      </c>
      <c r="CI12" s="204">
        <f t="shared" si="2"/>
        <v>40000</v>
      </c>
      <c r="CJ12" s="204">
        <f t="shared" si="2"/>
        <v>40000</v>
      </c>
      <c r="CK12" s="204">
        <f t="shared" si="2"/>
        <v>40000</v>
      </c>
      <c r="CL12" s="204">
        <f t="shared" si="2"/>
        <v>40000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1955.9626880929634</v>
      </c>
      <c r="C13" s="203">
        <f>Income!C83</f>
        <v>2151.5589569022604</v>
      </c>
      <c r="D13" s="203">
        <f>Income!D83</f>
        <v>2390.6210632247335</v>
      </c>
      <c r="E13" s="203">
        <f>Income!E83</f>
        <v>2151.5589569022604</v>
      </c>
      <c r="F13" s="204">
        <f t="shared" si="4"/>
        <v>1955.9626880929634</v>
      </c>
      <c r="G13" s="204">
        <f t="shared" si="4"/>
        <v>1955.9626880929634</v>
      </c>
      <c r="H13" s="204">
        <f t="shared" si="4"/>
        <v>1955.9626880929634</v>
      </c>
      <c r="I13" s="204">
        <f t="shared" si="4"/>
        <v>1955.9626880929634</v>
      </c>
      <c r="J13" s="204">
        <f t="shared" si="4"/>
        <v>1955.9626880929634</v>
      </c>
      <c r="K13" s="204">
        <f t="shared" si="4"/>
        <v>1955.9626880929634</v>
      </c>
      <c r="L13" s="204">
        <f t="shared" si="4"/>
        <v>1955.9626880929634</v>
      </c>
      <c r="M13" s="204">
        <f t="shared" si="4"/>
        <v>1955.9626880929634</v>
      </c>
      <c r="N13" s="204">
        <f t="shared" si="4"/>
        <v>1955.9626880929634</v>
      </c>
      <c r="O13" s="204">
        <f t="shared" si="4"/>
        <v>1955.9626880929634</v>
      </c>
      <c r="P13" s="204">
        <f t="shared" si="4"/>
        <v>1955.9626880929634</v>
      </c>
      <c r="Q13" s="204">
        <f t="shared" si="4"/>
        <v>1955.9626880929634</v>
      </c>
      <c r="R13" s="204">
        <f t="shared" si="4"/>
        <v>1955.9626880929634</v>
      </c>
      <c r="S13" s="204">
        <f t="shared" si="4"/>
        <v>1955.9626880929634</v>
      </c>
      <c r="T13" s="204">
        <f t="shared" si="4"/>
        <v>1955.9626880929634</v>
      </c>
      <c r="U13" s="204">
        <f t="shared" si="4"/>
        <v>1955.9626880929634</v>
      </c>
      <c r="V13" s="204">
        <f t="shared" si="6"/>
        <v>1955.9626880929634</v>
      </c>
      <c r="W13" s="204">
        <f t="shared" si="6"/>
        <v>1955.9626880929634</v>
      </c>
      <c r="X13" s="204">
        <f t="shared" si="6"/>
        <v>1955.9626880929634</v>
      </c>
      <c r="Y13" s="204">
        <f t="shared" si="6"/>
        <v>1955.9626880929634</v>
      </c>
      <c r="Z13" s="204">
        <f t="shared" si="6"/>
        <v>2151.5589569022604</v>
      </c>
      <c r="AA13" s="204">
        <f t="shared" si="6"/>
        <v>2151.5589569022604</v>
      </c>
      <c r="AB13" s="204">
        <f t="shared" si="6"/>
        <v>2151.5589569022604</v>
      </c>
      <c r="AC13" s="204">
        <f t="shared" si="6"/>
        <v>2151.5589569022604</v>
      </c>
      <c r="AD13" s="204">
        <f t="shared" si="6"/>
        <v>2151.5589569022604</v>
      </c>
      <c r="AE13" s="204">
        <f t="shared" si="6"/>
        <v>2151.5589569022604</v>
      </c>
      <c r="AF13" s="204">
        <f t="shared" si="6"/>
        <v>2151.5589569022604</v>
      </c>
      <c r="AG13" s="204">
        <f t="shared" si="6"/>
        <v>2151.5589569022604</v>
      </c>
      <c r="AH13" s="204">
        <f t="shared" si="6"/>
        <v>2151.5589569022604</v>
      </c>
      <c r="AI13" s="204">
        <f t="shared" si="6"/>
        <v>2151.5589569022604</v>
      </c>
      <c r="AJ13" s="204">
        <f t="shared" si="6"/>
        <v>2151.5589569022604</v>
      </c>
      <c r="AK13" s="204">
        <f t="shared" si="6"/>
        <v>2151.5589569022604</v>
      </c>
      <c r="AL13" s="204">
        <f t="shared" si="7"/>
        <v>2151.5589569022604</v>
      </c>
      <c r="AM13" s="204">
        <f t="shared" si="7"/>
        <v>2151.5589569022604</v>
      </c>
      <c r="AN13" s="204">
        <f t="shared" si="7"/>
        <v>2151.5589569022604</v>
      </c>
      <c r="AO13" s="204">
        <f t="shared" si="7"/>
        <v>2151.5589569022604</v>
      </c>
      <c r="AP13" s="204">
        <f t="shared" si="7"/>
        <v>2151.5589569022604</v>
      </c>
      <c r="AQ13" s="204">
        <f t="shared" si="7"/>
        <v>2151.5589569022604</v>
      </c>
      <c r="AR13" s="204">
        <f t="shared" si="7"/>
        <v>2151.5589569022604</v>
      </c>
      <c r="AS13" s="204">
        <f t="shared" si="7"/>
        <v>2151.5589569022604</v>
      </c>
      <c r="AT13" s="204">
        <f t="shared" si="7"/>
        <v>2151.5589569022604</v>
      </c>
      <c r="AU13" s="204">
        <f t="shared" si="7"/>
        <v>2151.5589569022604</v>
      </c>
      <c r="AV13" s="204">
        <f t="shared" si="7"/>
        <v>2151.5589569022604</v>
      </c>
      <c r="AW13" s="204">
        <f t="shared" si="7"/>
        <v>2151.5589569022604</v>
      </c>
      <c r="AX13" s="204">
        <f t="shared" si="8"/>
        <v>2151.5589569022604</v>
      </c>
      <c r="AY13" s="204">
        <f t="shared" si="8"/>
        <v>2151.5589569022604</v>
      </c>
      <c r="AZ13" s="204">
        <f t="shared" si="8"/>
        <v>2151.5589569022604</v>
      </c>
      <c r="BA13" s="204">
        <f t="shared" si="8"/>
        <v>2390.6210632247335</v>
      </c>
      <c r="BB13" s="204">
        <f t="shared" si="8"/>
        <v>2390.6210632247335</v>
      </c>
      <c r="BC13" s="204">
        <f t="shared" si="8"/>
        <v>2390.6210632247335</v>
      </c>
      <c r="BD13" s="204">
        <f t="shared" si="8"/>
        <v>2390.6210632247335</v>
      </c>
      <c r="BE13" s="204">
        <f t="shared" si="8"/>
        <v>2390.6210632247335</v>
      </c>
      <c r="BF13" s="204">
        <f t="shared" si="8"/>
        <v>2390.6210632247335</v>
      </c>
      <c r="BG13" s="204">
        <f t="shared" si="8"/>
        <v>2390.6210632247335</v>
      </c>
      <c r="BH13" s="204">
        <f t="shared" si="8"/>
        <v>2390.6210632247335</v>
      </c>
      <c r="BI13" s="204">
        <f t="shared" si="8"/>
        <v>2390.6210632247335</v>
      </c>
      <c r="BJ13" s="204">
        <f t="shared" si="8"/>
        <v>2390.6210632247335</v>
      </c>
      <c r="BK13" s="204">
        <f t="shared" si="8"/>
        <v>2390.6210632247335</v>
      </c>
      <c r="BL13" s="204">
        <f t="shared" si="8"/>
        <v>2390.6210632247335</v>
      </c>
      <c r="BM13" s="204">
        <f t="shared" si="8"/>
        <v>2390.6210632247335</v>
      </c>
      <c r="BN13" s="204">
        <f t="shared" si="8"/>
        <v>2390.6210632247335</v>
      </c>
      <c r="BO13" s="204">
        <f t="shared" si="8"/>
        <v>2390.6210632247335</v>
      </c>
      <c r="BP13" s="204">
        <f t="shared" si="8"/>
        <v>2390.6210632247335</v>
      </c>
      <c r="BQ13" s="204">
        <f t="shared" si="8"/>
        <v>2390.6210632247335</v>
      </c>
      <c r="BR13" s="204">
        <f t="shared" si="8"/>
        <v>2390.6210632247335</v>
      </c>
      <c r="BS13" s="204">
        <f t="shared" si="8"/>
        <v>2390.6210632247335</v>
      </c>
      <c r="BT13" s="204">
        <f t="shared" si="8"/>
        <v>2390.6210632247335</v>
      </c>
      <c r="BU13" s="204">
        <f t="shared" si="8"/>
        <v>2390.6210632247335</v>
      </c>
      <c r="BV13" s="204">
        <f t="shared" si="8"/>
        <v>2390.6210632247335</v>
      </c>
      <c r="BW13" s="204">
        <f t="shared" si="8"/>
        <v>2390.6210632247335</v>
      </c>
      <c r="BX13" s="204">
        <f t="shared" si="8"/>
        <v>2390.6210632247335</v>
      </c>
      <c r="BY13" s="204">
        <f t="shared" si="8"/>
        <v>2390.6210632247335</v>
      </c>
      <c r="BZ13" s="204">
        <f t="shared" si="8"/>
        <v>2390.6210632247335</v>
      </c>
      <c r="CA13" s="204">
        <f t="shared" si="2"/>
        <v>2390.6210632247335</v>
      </c>
      <c r="CB13" s="204">
        <f t="shared" si="2"/>
        <v>2390.6210632247335</v>
      </c>
      <c r="CC13" s="204">
        <f t="shared" si="2"/>
        <v>2390.6210632247335</v>
      </c>
      <c r="CD13" s="204">
        <f t="shared" si="2"/>
        <v>2390.6210632247335</v>
      </c>
      <c r="CE13" s="204">
        <f t="shared" si="2"/>
        <v>2390.6210632247335</v>
      </c>
      <c r="CF13" s="204">
        <f t="shared" si="2"/>
        <v>2390.6210632247335</v>
      </c>
      <c r="CG13" s="204">
        <f t="shared" si="2"/>
        <v>2390.6210632247335</v>
      </c>
      <c r="CH13" s="204">
        <f t="shared" si="2"/>
        <v>2390.6210632247335</v>
      </c>
      <c r="CI13" s="204">
        <f t="shared" si="2"/>
        <v>2390.6210632247335</v>
      </c>
      <c r="CJ13" s="204">
        <f t="shared" si="2"/>
        <v>2390.6210632247335</v>
      </c>
      <c r="CK13" s="204">
        <f t="shared" si="2"/>
        <v>2390.6210632247335</v>
      </c>
      <c r="CL13" s="204">
        <f t="shared" si="2"/>
        <v>2390.6210632247335</v>
      </c>
      <c r="CM13" s="204">
        <f t="shared" si="2"/>
        <v>2151.5589569022604</v>
      </c>
      <c r="CN13" s="204">
        <f t="shared" si="2"/>
        <v>2151.5589569022604</v>
      </c>
      <c r="CO13" s="204">
        <f t="shared" si="2"/>
        <v>2151.5589569022604</v>
      </c>
      <c r="CP13" s="204">
        <f t="shared" si="2"/>
        <v>2151.5589569022604</v>
      </c>
      <c r="CQ13" s="204">
        <f t="shared" si="2"/>
        <v>2151.5589569022604</v>
      </c>
      <c r="CR13" s="204">
        <f t="shared" si="2"/>
        <v>2151.5589569022604</v>
      </c>
      <c r="CS13" s="204">
        <f t="shared" si="3"/>
        <v>2151.5589569022604</v>
      </c>
      <c r="CT13" s="204">
        <f t="shared" si="3"/>
        <v>2151.5589569022604</v>
      </c>
      <c r="CU13" s="204">
        <f t="shared" si="3"/>
        <v>2151.5589569022604</v>
      </c>
      <c r="CV13" s="204">
        <f t="shared" si="3"/>
        <v>2151.5589569022604</v>
      </c>
      <c r="CW13" s="204">
        <f t="shared" si="3"/>
        <v>2151.5589569022604</v>
      </c>
      <c r="CX13" s="204">
        <f t="shared" si="3"/>
        <v>2151.5589569022604</v>
      </c>
      <c r="CY13" s="204">
        <f t="shared" si="3"/>
        <v>2151.5589569022604</v>
      </c>
      <c r="CZ13" s="204">
        <f t="shared" si="3"/>
        <v>2151.5589569022604</v>
      </c>
      <c r="DA13" s="204">
        <f t="shared" si="3"/>
        <v>2151.5589569022604</v>
      </c>
      <c r="DB13" s="204"/>
    </row>
    <row r="14" spans="1:106">
      <c r="A14" s="201" t="str">
        <f>Income!A85</f>
        <v>Cash transfer - official</v>
      </c>
      <c r="B14" s="203">
        <f>Income!B85</f>
        <v>27525</v>
      </c>
      <c r="C14" s="203">
        <f>Income!C85</f>
        <v>27420</v>
      </c>
      <c r="D14" s="203">
        <f>Income!D85</f>
        <v>30466.666666666668</v>
      </c>
      <c r="E14" s="203">
        <f>Income!E85</f>
        <v>8412</v>
      </c>
      <c r="F14" s="204">
        <f t="shared" si="4"/>
        <v>27525</v>
      </c>
      <c r="G14" s="204">
        <f t="shared" si="4"/>
        <v>27525</v>
      </c>
      <c r="H14" s="204">
        <f t="shared" si="4"/>
        <v>27525</v>
      </c>
      <c r="I14" s="204">
        <f t="shared" si="4"/>
        <v>27525</v>
      </c>
      <c r="J14" s="204">
        <f t="shared" si="4"/>
        <v>27525</v>
      </c>
      <c r="K14" s="204">
        <f t="shared" si="4"/>
        <v>27525</v>
      </c>
      <c r="L14" s="204">
        <f t="shared" si="4"/>
        <v>27525</v>
      </c>
      <c r="M14" s="204">
        <f t="shared" si="4"/>
        <v>27525</v>
      </c>
      <c r="N14" s="204">
        <f t="shared" si="4"/>
        <v>27525</v>
      </c>
      <c r="O14" s="204">
        <f t="shared" si="4"/>
        <v>27525</v>
      </c>
      <c r="P14" s="204">
        <f t="shared" si="4"/>
        <v>27525</v>
      </c>
      <c r="Q14" s="204">
        <f t="shared" si="4"/>
        <v>27525</v>
      </c>
      <c r="R14" s="204">
        <f t="shared" si="4"/>
        <v>27525</v>
      </c>
      <c r="S14" s="204">
        <f t="shared" si="4"/>
        <v>27525</v>
      </c>
      <c r="T14" s="204">
        <f t="shared" si="4"/>
        <v>27525</v>
      </c>
      <c r="U14" s="204">
        <f t="shared" si="4"/>
        <v>27525</v>
      </c>
      <c r="V14" s="204">
        <f t="shared" si="6"/>
        <v>27525</v>
      </c>
      <c r="W14" s="204">
        <f t="shared" si="6"/>
        <v>27525</v>
      </c>
      <c r="X14" s="204">
        <f t="shared" si="6"/>
        <v>27525</v>
      </c>
      <c r="Y14" s="204">
        <f t="shared" si="6"/>
        <v>27525</v>
      </c>
      <c r="Z14" s="204">
        <f t="shared" si="6"/>
        <v>27420</v>
      </c>
      <c r="AA14" s="204">
        <f t="shared" si="6"/>
        <v>27420</v>
      </c>
      <c r="AB14" s="204">
        <f t="shared" si="6"/>
        <v>27420</v>
      </c>
      <c r="AC14" s="204">
        <f t="shared" si="6"/>
        <v>27420</v>
      </c>
      <c r="AD14" s="204">
        <f t="shared" si="6"/>
        <v>27420</v>
      </c>
      <c r="AE14" s="204">
        <f t="shared" si="6"/>
        <v>27420</v>
      </c>
      <c r="AF14" s="204">
        <f t="shared" si="6"/>
        <v>27420</v>
      </c>
      <c r="AG14" s="204">
        <f t="shared" si="6"/>
        <v>27420</v>
      </c>
      <c r="AH14" s="204">
        <f t="shared" si="6"/>
        <v>27420</v>
      </c>
      <c r="AI14" s="204">
        <f t="shared" si="6"/>
        <v>27420</v>
      </c>
      <c r="AJ14" s="204">
        <f t="shared" si="6"/>
        <v>27420</v>
      </c>
      <c r="AK14" s="204">
        <f t="shared" si="6"/>
        <v>27420</v>
      </c>
      <c r="AL14" s="204">
        <f t="shared" si="7"/>
        <v>27420</v>
      </c>
      <c r="AM14" s="204">
        <f t="shared" si="7"/>
        <v>27420</v>
      </c>
      <c r="AN14" s="204">
        <f t="shared" si="7"/>
        <v>27420</v>
      </c>
      <c r="AO14" s="204">
        <f t="shared" si="7"/>
        <v>27420</v>
      </c>
      <c r="AP14" s="204">
        <f t="shared" si="7"/>
        <v>27420</v>
      </c>
      <c r="AQ14" s="204">
        <f t="shared" si="7"/>
        <v>27420</v>
      </c>
      <c r="AR14" s="204">
        <f t="shared" si="7"/>
        <v>27420</v>
      </c>
      <c r="AS14" s="204">
        <f t="shared" si="7"/>
        <v>27420</v>
      </c>
      <c r="AT14" s="204">
        <f t="shared" si="7"/>
        <v>27420</v>
      </c>
      <c r="AU14" s="204">
        <f t="shared" si="7"/>
        <v>27420</v>
      </c>
      <c r="AV14" s="204">
        <f t="shared" si="7"/>
        <v>27420</v>
      </c>
      <c r="AW14" s="204">
        <f t="shared" si="7"/>
        <v>27420</v>
      </c>
      <c r="AX14" s="204">
        <f t="shared" si="7"/>
        <v>27420</v>
      </c>
      <c r="AY14" s="204">
        <f t="shared" si="7"/>
        <v>27420</v>
      </c>
      <c r="AZ14" s="204">
        <f t="shared" si="7"/>
        <v>27420</v>
      </c>
      <c r="BA14" s="204">
        <f t="shared" si="7"/>
        <v>30466.666666666668</v>
      </c>
      <c r="BB14" s="204">
        <f t="shared" si="8"/>
        <v>30466.666666666668</v>
      </c>
      <c r="BC14" s="204">
        <f t="shared" si="8"/>
        <v>30466.666666666668</v>
      </c>
      <c r="BD14" s="204">
        <f t="shared" si="8"/>
        <v>30466.666666666668</v>
      </c>
      <c r="BE14" s="204">
        <f t="shared" si="8"/>
        <v>30466.666666666668</v>
      </c>
      <c r="BF14" s="204">
        <f t="shared" si="8"/>
        <v>30466.666666666668</v>
      </c>
      <c r="BG14" s="204">
        <f t="shared" si="8"/>
        <v>30466.666666666668</v>
      </c>
      <c r="BH14" s="204">
        <f t="shared" si="8"/>
        <v>30466.666666666668</v>
      </c>
      <c r="BI14" s="204">
        <f t="shared" si="8"/>
        <v>30466.666666666668</v>
      </c>
      <c r="BJ14" s="204">
        <f t="shared" si="8"/>
        <v>30466.666666666668</v>
      </c>
      <c r="BK14" s="204">
        <f t="shared" si="8"/>
        <v>30466.666666666668</v>
      </c>
      <c r="BL14" s="204">
        <f t="shared" si="8"/>
        <v>30466.666666666668</v>
      </c>
      <c r="BM14" s="204">
        <f t="shared" si="8"/>
        <v>30466.666666666668</v>
      </c>
      <c r="BN14" s="204">
        <f t="shared" si="8"/>
        <v>30466.666666666668</v>
      </c>
      <c r="BO14" s="204">
        <f t="shared" si="8"/>
        <v>30466.666666666668</v>
      </c>
      <c r="BP14" s="204">
        <f t="shared" si="8"/>
        <v>30466.666666666668</v>
      </c>
      <c r="BQ14" s="204">
        <f t="shared" si="8"/>
        <v>30466.666666666668</v>
      </c>
      <c r="BR14" s="204">
        <f t="shared" si="8"/>
        <v>30466.666666666668</v>
      </c>
      <c r="BS14" s="204">
        <f t="shared" si="8"/>
        <v>30466.666666666668</v>
      </c>
      <c r="BT14" s="204">
        <f t="shared" si="8"/>
        <v>30466.666666666668</v>
      </c>
      <c r="BU14" s="204">
        <f t="shared" si="8"/>
        <v>30466.666666666668</v>
      </c>
      <c r="BV14" s="204">
        <f t="shared" si="8"/>
        <v>30466.666666666668</v>
      </c>
      <c r="BW14" s="204">
        <f t="shared" si="8"/>
        <v>30466.666666666668</v>
      </c>
      <c r="BX14" s="204">
        <f t="shared" si="8"/>
        <v>30466.666666666668</v>
      </c>
      <c r="BY14" s="204">
        <f t="shared" si="8"/>
        <v>30466.666666666668</v>
      </c>
      <c r="BZ14" s="204">
        <f t="shared" si="8"/>
        <v>30466.666666666668</v>
      </c>
      <c r="CA14" s="204">
        <f t="shared" si="2"/>
        <v>30466.666666666668</v>
      </c>
      <c r="CB14" s="204">
        <f t="shared" si="2"/>
        <v>30466.666666666668</v>
      </c>
      <c r="CC14" s="204">
        <f t="shared" si="2"/>
        <v>30466.666666666668</v>
      </c>
      <c r="CD14" s="204">
        <f t="shared" si="2"/>
        <v>30466.666666666668</v>
      </c>
      <c r="CE14" s="204">
        <f t="shared" si="2"/>
        <v>30466.666666666668</v>
      </c>
      <c r="CF14" s="204">
        <f t="shared" si="2"/>
        <v>30466.666666666668</v>
      </c>
      <c r="CG14" s="204">
        <f t="shared" si="2"/>
        <v>30466.666666666668</v>
      </c>
      <c r="CH14" s="204">
        <f t="shared" si="2"/>
        <v>30466.666666666668</v>
      </c>
      <c r="CI14" s="204">
        <f t="shared" si="2"/>
        <v>30466.666666666668</v>
      </c>
      <c r="CJ14" s="204">
        <f t="shared" si="2"/>
        <v>30466.666666666668</v>
      </c>
      <c r="CK14" s="204">
        <f t="shared" si="2"/>
        <v>30466.666666666668</v>
      </c>
      <c r="CL14" s="204">
        <f t="shared" si="2"/>
        <v>30466.666666666668</v>
      </c>
      <c r="CM14" s="204">
        <f t="shared" si="2"/>
        <v>8412</v>
      </c>
      <c r="CN14" s="204">
        <f t="shared" si="2"/>
        <v>8412</v>
      </c>
      <c r="CO14" s="204">
        <f t="shared" si="2"/>
        <v>8412</v>
      </c>
      <c r="CP14" s="204">
        <f t="shared" si="2"/>
        <v>8412</v>
      </c>
      <c r="CQ14" s="204">
        <f t="shared" si="2"/>
        <v>8412</v>
      </c>
      <c r="CR14" s="204">
        <f t="shared" si="2"/>
        <v>8412</v>
      </c>
      <c r="CS14" s="204">
        <f t="shared" si="3"/>
        <v>8412</v>
      </c>
      <c r="CT14" s="204">
        <f t="shared" si="3"/>
        <v>8412</v>
      </c>
      <c r="CU14" s="204">
        <f t="shared" si="3"/>
        <v>8412</v>
      </c>
      <c r="CV14" s="204">
        <f t="shared" si="3"/>
        <v>8412</v>
      </c>
      <c r="CW14" s="204">
        <f t="shared" si="3"/>
        <v>8412</v>
      </c>
      <c r="CX14" s="204">
        <f t="shared" si="3"/>
        <v>8412</v>
      </c>
      <c r="CY14" s="204">
        <f t="shared" si="3"/>
        <v>8412</v>
      </c>
      <c r="CZ14" s="204">
        <f t="shared" si="3"/>
        <v>8412</v>
      </c>
      <c r="DA14" s="204">
        <f t="shared" si="3"/>
        <v>8412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1300</v>
      </c>
      <c r="D15" s="203">
        <f>Income!D86</f>
        <v>2222.2222222222222</v>
      </c>
      <c r="E15" s="203">
        <f>Income!E86</f>
        <v>4800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1300</v>
      </c>
      <c r="AA15" s="204">
        <f t="shared" si="6"/>
        <v>1300</v>
      </c>
      <c r="AB15" s="204">
        <f t="shared" si="6"/>
        <v>1300</v>
      </c>
      <c r="AC15" s="204">
        <f t="shared" si="6"/>
        <v>1300</v>
      </c>
      <c r="AD15" s="204">
        <f t="shared" si="6"/>
        <v>1300</v>
      </c>
      <c r="AE15" s="204">
        <f t="shared" si="6"/>
        <v>1300</v>
      </c>
      <c r="AF15" s="204">
        <f t="shared" si="6"/>
        <v>1300</v>
      </c>
      <c r="AG15" s="204">
        <f t="shared" si="6"/>
        <v>1300</v>
      </c>
      <c r="AH15" s="204">
        <f t="shared" si="6"/>
        <v>1300</v>
      </c>
      <c r="AI15" s="204">
        <f t="shared" si="6"/>
        <v>1300</v>
      </c>
      <c r="AJ15" s="204">
        <f t="shared" si="6"/>
        <v>1300</v>
      </c>
      <c r="AK15" s="204">
        <f t="shared" si="6"/>
        <v>1300</v>
      </c>
      <c r="AL15" s="204">
        <f t="shared" si="7"/>
        <v>1300</v>
      </c>
      <c r="AM15" s="204">
        <f t="shared" si="7"/>
        <v>1300</v>
      </c>
      <c r="AN15" s="204">
        <f t="shared" si="7"/>
        <v>1300</v>
      </c>
      <c r="AO15" s="204">
        <f t="shared" si="7"/>
        <v>1300</v>
      </c>
      <c r="AP15" s="204">
        <f t="shared" si="7"/>
        <v>1300</v>
      </c>
      <c r="AQ15" s="204">
        <f t="shared" si="7"/>
        <v>1300</v>
      </c>
      <c r="AR15" s="204">
        <f t="shared" si="7"/>
        <v>1300</v>
      </c>
      <c r="AS15" s="204">
        <f t="shared" si="7"/>
        <v>1300</v>
      </c>
      <c r="AT15" s="204">
        <f t="shared" si="7"/>
        <v>1300</v>
      </c>
      <c r="AU15" s="204">
        <f t="shared" si="7"/>
        <v>1300</v>
      </c>
      <c r="AV15" s="204">
        <f t="shared" si="7"/>
        <v>1300</v>
      </c>
      <c r="AW15" s="204">
        <f t="shared" si="7"/>
        <v>1300</v>
      </c>
      <c r="AX15" s="204">
        <f t="shared" si="8"/>
        <v>1300</v>
      </c>
      <c r="AY15" s="204">
        <f t="shared" si="8"/>
        <v>1300</v>
      </c>
      <c r="AZ15" s="204">
        <f t="shared" si="8"/>
        <v>1300</v>
      </c>
      <c r="BA15" s="204">
        <f t="shared" si="8"/>
        <v>2222.2222222222222</v>
      </c>
      <c r="BB15" s="204">
        <f t="shared" si="8"/>
        <v>2222.2222222222222</v>
      </c>
      <c r="BC15" s="204">
        <f t="shared" si="8"/>
        <v>2222.2222222222222</v>
      </c>
      <c r="BD15" s="204">
        <f t="shared" si="8"/>
        <v>2222.2222222222222</v>
      </c>
      <c r="BE15" s="204">
        <f t="shared" si="8"/>
        <v>2222.2222222222222</v>
      </c>
      <c r="BF15" s="204">
        <f t="shared" si="8"/>
        <v>2222.2222222222222</v>
      </c>
      <c r="BG15" s="204">
        <f t="shared" si="8"/>
        <v>2222.2222222222222</v>
      </c>
      <c r="BH15" s="204">
        <f t="shared" si="8"/>
        <v>2222.2222222222222</v>
      </c>
      <c r="BI15" s="204">
        <f t="shared" si="8"/>
        <v>2222.2222222222222</v>
      </c>
      <c r="BJ15" s="204">
        <f t="shared" si="8"/>
        <v>2222.2222222222222</v>
      </c>
      <c r="BK15" s="204">
        <f t="shared" si="8"/>
        <v>2222.2222222222222</v>
      </c>
      <c r="BL15" s="204">
        <f t="shared" si="8"/>
        <v>2222.2222222222222</v>
      </c>
      <c r="BM15" s="204">
        <f t="shared" si="8"/>
        <v>2222.2222222222222</v>
      </c>
      <c r="BN15" s="204">
        <f t="shared" si="8"/>
        <v>2222.2222222222222</v>
      </c>
      <c r="BO15" s="204">
        <f t="shared" si="8"/>
        <v>2222.2222222222222</v>
      </c>
      <c r="BP15" s="204">
        <f t="shared" si="8"/>
        <v>2222.2222222222222</v>
      </c>
      <c r="BQ15" s="204">
        <f t="shared" si="8"/>
        <v>2222.2222222222222</v>
      </c>
      <c r="BR15" s="204">
        <f t="shared" si="8"/>
        <v>2222.2222222222222</v>
      </c>
      <c r="BS15" s="204">
        <f t="shared" si="8"/>
        <v>2222.2222222222222</v>
      </c>
      <c r="BT15" s="204">
        <f t="shared" si="8"/>
        <v>2222.2222222222222</v>
      </c>
      <c r="BU15" s="204">
        <f t="shared" si="8"/>
        <v>2222.2222222222222</v>
      </c>
      <c r="BV15" s="204">
        <f t="shared" si="8"/>
        <v>2222.2222222222222</v>
      </c>
      <c r="BW15" s="204">
        <f t="shared" si="8"/>
        <v>2222.2222222222222</v>
      </c>
      <c r="BX15" s="204">
        <f t="shared" si="8"/>
        <v>2222.2222222222222</v>
      </c>
      <c r="BY15" s="204">
        <f t="shared" si="8"/>
        <v>2222.2222222222222</v>
      </c>
      <c r="BZ15" s="204">
        <f t="shared" si="8"/>
        <v>2222.2222222222222</v>
      </c>
      <c r="CA15" s="204">
        <f t="shared" si="2"/>
        <v>2222.2222222222222</v>
      </c>
      <c r="CB15" s="204">
        <f t="shared" si="2"/>
        <v>2222.2222222222222</v>
      </c>
      <c r="CC15" s="204">
        <f t="shared" si="2"/>
        <v>2222.2222222222222</v>
      </c>
      <c r="CD15" s="204">
        <f t="shared" ref="CC15:CR18" si="9">IF(CD$2&lt;=($B$2+$C$2+$D$2),IF(CD$2&lt;=($B$2+$C$2),IF(CD$2&lt;=$B$2,$B15,$C15),$D15),$E15)</f>
        <v>2222.2222222222222</v>
      </c>
      <c r="CE15" s="204">
        <f t="shared" si="9"/>
        <v>2222.2222222222222</v>
      </c>
      <c r="CF15" s="204">
        <f t="shared" si="9"/>
        <v>2222.2222222222222</v>
      </c>
      <c r="CG15" s="204">
        <f t="shared" si="9"/>
        <v>2222.2222222222222</v>
      </c>
      <c r="CH15" s="204">
        <f t="shared" si="9"/>
        <v>2222.2222222222222</v>
      </c>
      <c r="CI15" s="204">
        <f t="shared" si="9"/>
        <v>2222.2222222222222</v>
      </c>
      <c r="CJ15" s="204">
        <f t="shared" si="9"/>
        <v>2222.2222222222222</v>
      </c>
      <c r="CK15" s="204">
        <f t="shared" si="9"/>
        <v>2222.2222222222222</v>
      </c>
      <c r="CL15" s="204">
        <f t="shared" si="9"/>
        <v>2222.2222222222222</v>
      </c>
      <c r="CM15" s="204">
        <f t="shared" si="9"/>
        <v>4800</v>
      </c>
      <c r="CN15" s="204">
        <f t="shared" si="9"/>
        <v>4800</v>
      </c>
      <c r="CO15" s="204">
        <f t="shared" si="9"/>
        <v>4800</v>
      </c>
      <c r="CP15" s="204">
        <f t="shared" si="9"/>
        <v>4800</v>
      </c>
      <c r="CQ15" s="204">
        <f t="shared" si="9"/>
        <v>4800</v>
      </c>
      <c r="CR15" s="204">
        <f t="shared" si="9"/>
        <v>4800</v>
      </c>
      <c r="CS15" s="204">
        <f t="shared" si="3"/>
        <v>4800</v>
      </c>
      <c r="CT15" s="204">
        <f t="shared" si="3"/>
        <v>4800</v>
      </c>
      <c r="CU15" s="204">
        <f t="shared" si="3"/>
        <v>4800</v>
      </c>
      <c r="CV15" s="204">
        <f t="shared" si="3"/>
        <v>4800</v>
      </c>
      <c r="CW15" s="204">
        <f t="shared" si="3"/>
        <v>4800</v>
      </c>
      <c r="CX15" s="204">
        <f t="shared" si="3"/>
        <v>4800</v>
      </c>
      <c r="CY15" s="204">
        <f t="shared" si="3"/>
        <v>4800</v>
      </c>
      <c r="CZ15" s="204">
        <f t="shared" si="3"/>
        <v>4800</v>
      </c>
      <c r="DA15" s="204">
        <f t="shared" si="3"/>
        <v>4800</v>
      </c>
      <c r="DB15" s="204"/>
    </row>
    <row r="16" spans="1:106">
      <c r="A16" s="201" t="s">
        <v>115</v>
      </c>
      <c r="B16" s="203">
        <f>Income!B88</f>
        <v>33909.592092354527</v>
      </c>
      <c r="C16" s="203">
        <f>Income!C88</f>
        <v>44956.649223367946</v>
      </c>
      <c r="D16" s="203">
        <f>Income!D88</f>
        <v>108121.69689006511</v>
      </c>
      <c r="E16" s="203">
        <f>Income!E88</f>
        <v>141854.19349102804</v>
      </c>
      <c r="F16" s="204">
        <f t="shared" si="4"/>
        <v>33909.592092354527</v>
      </c>
      <c r="G16" s="204">
        <f t="shared" si="4"/>
        <v>33909.592092354527</v>
      </c>
      <c r="H16" s="204">
        <f t="shared" si="4"/>
        <v>33909.592092354527</v>
      </c>
      <c r="I16" s="204">
        <f t="shared" si="4"/>
        <v>33909.592092354527</v>
      </c>
      <c r="J16" s="204">
        <f t="shared" si="4"/>
        <v>33909.592092354527</v>
      </c>
      <c r="K16" s="204">
        <f t="shared" si="4"/>
        <v>33909.592092354527</v>
      </c>
      <c r="L16" s="204">
        <f t="shared" si="4"/>
        <v>33909.592092354527</v>
      </c>
      <c r="M16" s="204">
        <f t="shared" si="4"/>
        <v>33909.592092354527</v>
      </c>
      <c r="N16" s="204">
        <f t="shared" si="4"/>
        <v>33909.592092354527</v>
      </c>
      <c r="O16" s="204">
        <f t="shared" si="4"/>
        <v>33909.592092354527</v>
      </c>
      <c r="P16" s="204">
        <f t="shared" si="4"/>
        <v>33909.592092354527</v>
      </c>
      <c r="Q16" s="204">
        <f t="shared" si="4"/>
        <v>33909.592092354527</v>
      </c>
      <c r="R16" s="204">
        <f t="shared" si="4"/>
        <v>33909.592092354527</v>
      </c>
      <c r="S16" s="204">
        <f t="shared" si="4"/>
        <v>33909.592092354527</v>
      </c>
      <c r="T16" s="204">
        <f t="shared" si="4"/>
        <v>33909.592092354527</v>
      </c>
      <c r="U16" s="204">
        <f t="shared" si="4"/>
        <v>33909.592092354527</v>
      </c>
      <c r="V16" s="204">
        <f t="shared" si="6"/>
        <v>33909.592092354527</v>
      </c>
      <c r="W16" s="204">
        <f t="shared" si="6"/>
        <v>33909.592092354527</v>
      </c>
      <c r="X16" s="204">
        <f t="shared" si="6"/>
        <v>33909.592092354527</v>
      </c>
      <c r="Y16" s="204">
        <f t="shared" si="6"/>
        <v>33909.592092354527</v>
      </c>
      <c r="Z16" s="204">
        <f t="shared" si="6"/>
        <v>44956.649223367946</v>
      </c>
      <c r="AA16" s="204">
        <f t="shared" si="6"/>
        <v>44956.649223367946</v>
      </c>
      <c r="AB16" s="204">
        <f t="shared" si="6"/>
        <v>44956.649223367946</v>
      </c>
      <c r="AC16" s="204">
        <f t="shared" si="6"/>
        <v>44956.649223367946</v>
      </c>
      <c r="AD16" s="204">
        <f t="shared" si="6"/>
        <v>44956.649223367946</v>
      </c>
      <c r="AE16" s="204">
        <f>IF(AE$2&lt;=($B$2+$C$2+$D$2),IF(AE$2&lt;=($B$2+$C$2),IF(AE$2&lt;=$B$2,$B16,$C16),$D16),$E16)</f>
        <v>44956.649223367946</v>
      </c>
      <c r="AF16" s="204">
        <f t="shared" si="6"/>
        <v>44956.649223367946</v>
      </c>
      <c r="AG16" s="204">
        <f t="shared" si="6"/>
        <v>44956.649223367946</v>
      </c>
      <c r="AH16" s="204">
        <f t="shared" si="6"/>
        <v>44956.649223367946</v>
      </c>
      <c r="AI16" s="204">
        <f t="shared" si="6"/>
        <v>44956.649223367946</v>
      </c>
      <c r="AJ16" s="204">
        <f t="shared" si="6"/>
        <v>44956.649223367946</v>
      </c>
      <c r="AK16" s="204">
        <f t="shared" si="6"/>
        <v>44956.649223367946</v>
      </c>
      <c r="AL16" s="204">
        <f t="shared" si="7"/>
        <v>44956.649223367946</v>
      </c>
      <c r="AM16" s="204">
        <f t="shared" si="7"/>
        <v>44956.649223367946</v>
      </c>
      <c r="AN16" s="204">
        <f t="shared" si="7"/>
        <v>44956.649223367946</v>
      </c>
      <c r="AO16" s="204">
        <f t="shared" si="7"/>
        <v>44956.649223367946</v>
      </c>
      <c r="AP16" s="204">
        <f t="shared" si="7"/>
        <v>44956.649223367946</v>
      </c>
      <c r="AQ16" s="204">
        <f t="shared" si="7"/>
        <v>44956.649223367946</v>
      </c>
      <c r="AR16" s="204">
        <f t="shared" si="7"/>
        <v>44956.649223367946</v>
      </c>
      <c r="AS16" s="204">
        <f t="shared" si="7"/>
        <v>44956.649223367946</v>
      </c>
      <c r="AT16" s="204">
        <f t="shared" si="7"/>
        <v>44956.649223367946</v>
      </c>
      <c r="AU16" s="204">
        <f t="shared" si="7"/>
        <v>44956.649223367946</v>
      </c>
      <c r="AV16" s="204">
        <f t="shared" si="7"/>
        <v>44956.649223367946</v>
      </c>
      <c r="AW16" s="204">
        <f t="shared" si="7"/>
        <v>44956.649223367946</v>
      </c>
      <c r="AX16" s="204">
        <f t="shared" si="8"/>
        <v>44956.649223367946</v>
      </c>
      <c r="AY16" s="204">
        <f t="shared" si="8"/>
        <v>44956.649223367946</v>
      </c>
      <c r="AZ16" s="204">
        <f t="shared" si="8"/>
        <v>44956.649223367946</v>
      </c>
      <c r="BA16" s="204">
        <f t="shared" si="8"/>
        <v>108121.69689006511</v>
      </c>
      <c r="BB16" s="204">
        <f t="shared" si="8"/>
        <v>108121.69689006511</v>
      </c>
      <c r="BC16" s="204">
        <f t="shared" si="8"/>
        <v>108121.69689006511</v>
      </c>
      <c r="BD16" s="204">
        <f t="shared" si="8"/>
        <v>108121.69689006511</v>
      </c>
      <c r="BE16" s="204">
        <f t="shared" si="8"/>
        <v>108121.69689006511</v>
      </c>
      <c r="BF16" s="204">
        <f t="shared" si="8"/>
        <v>108121.69689006511</v>
      </c>
      <c r="BG16" s="204">
        <f t="shared" si="8"/>
        <v>108121.69689006511</v>
      </c>
      <c r="BH16" s="204">
        <f t="shared" si="8"/>
        <v>108121.69689006511</v>
      </c>
      <c r="BI16" s="204">
        <f t="shared" si="8"/>
        <v>108121.69689006511</v>
      </c>
      <c r="BJ16" s="204">
        <f t="shared" si="8"/>
        <v>108121.69689006511</v>
      </c>
      <c r="BK16" s="204">
        <f t="shared" si="8"/>
        <v>108121.69689006511</v>
      </c>
      <c r="BL16" s="204">
        <f t="shared" si="8"/>
        <v>108121.69689006511</v>
      </c>
      <c r="BM16" s="204">
        <f t="shared" si="8"/>
        <v>108121.69689006511</v>
      </c>
      <c r="BN16" s="204">
        <f t="shared" si="8"/>
        <v>108121.69689006511</v>
      </c>
      <c r="BO16" s="204">
        <f t="shared" si="8"/>
        <v>108121.69689006511</v>
      </c>
      <c r="BP16" s="204">
        <f t="shared" si="8"/>
        <v>108121.69689006511</v>
      </c>
      <c r="BQ16" s="204">
        <f t="shared" si="8"/>
        <v>108121.69689006511</v>
      </c>
      <c r="BR16" s="204">
        <f t="shared" si="8"/>
        <v>108121.69689006511</v>
      </c>
      <c r="BS16" s="204">
        <f t="shared" si="8"/>
        <v>108121.69689006511</v>
      </c>
      <c r="BT16" s="204">
        <f t="shared" si="8"/>
        <v>108121.69689006511</v>
      </c>
      <c r="BU16" s="204">
        <f t="shared" si="8"/>
        <v>108121.69689006511</v>
      </c>
      <c r="BV16" s="204">
        <f t="shared" si="8"/>
        <v>108121.69689006511</v>
      </c>
      <c r="BW16" s="204">
        <f t="shared" si="8"/>
        <v>108121.69689006511</v>
      </c>
      <c r="BX16" s="204">
        <f t="shared" si="8"/>
        <v>108121.69689006511</v>
      </c>
      <c r="BY16" s="204">
        <f t="shared" si="8"/>
        <v>108121.69689006511</v>
      </c>
      <c r="BZ16" s="204">
        <f t="shared" si="8"/>
        <v>108121.69689006511</v>
      </c>
      <c r="CA16" s="204">
        <f t="shared" ref="CA16:CB18" si="10">IF(CA$2&lt;=($B$2+$C$2+$D$2),IF(CA$2&lt;=($B$2+$C$2),IF(CA$2&lt;=$B$2,$B16,$C16),$D16),$E16)</f>
        <v>108121.69689006511</v>
      </c>
      <c r="CB16" s="204">
        <f t="shared" si="10"/>
        <v>108121.69689006511</v>
      </c>
      <c r="CC16" s="204">
        <f t="shared" si="9"/>
        <v>108121.69689006511</v>
      </c>
      <c r="CD16" s="204">
        <f t="shared" si="9"/>
        <v>108121.69689006511</v>
      </c>
      <c r="CE16" s="204">
        <f t="shared" si="9"/>
        <v>108121.69689006511</v>
      </c>
      <c r="CF16" s="204">
        <f t="shared" si="9"/>
        <v>108121.69689006511</v>
      </c>
      <c r="CG16" s="204">
        <f t="shared" si="9"/>
        <v>108121.69689006511</v>
      </c>
      <c r="CH16" s="204">
        <f t="shared" si="9"/>
        <v>108121.69689006511</v>
      </c>
      <c r="CI16" s="204">
        <f t="shared" si="9"/>
        <v>108121.69689006511</v>
      </c>
      <c r="CJ16" s="204">
        <f t="shared" si="9"/>
        <v>108121.69689006511</v>
      </c>
      <c r="CK16" s="204">
        <f t="shared" si="9"/>
        <v>108121.69689006511</v>
      </c>
      <c r="CL16" s="204">
        <f t="shared" si="9"/>
        <v>108121.69689006511</v>
      </c>
      <c r="CM16" s="204">
        <f t="shared" si="9"/>
        <v>141854.19349102804</v>
      </c>
      <c r="CN16" s="204">
        <f t="shared" si="9"/>
        <v>141854.19349102804</v>
      </c>
      <c r="CO16" s="204">
        <f t="shared" si="9"/>
        <v>141854.19349102804</v>
      </c>
      <c r="CP16" s="204">
        <f t="shared" si="9"/>
        <v>141854.19349102804</v>
      </c>
      <c r="CQ16" s="204">
        <f t="shared" si="9"/>
        <v>141854.19349102804</v>
      </c>
      <c r="CR16" s="204">
        <f t="shared" si="9"/>
        <v>141854.19349102804</v>
      </c>
      <c r="CS16" s="204">
        <f t="shared" ref="CS16:DA18" si="11">IF(CS$2&lt;=($B$2+$C$2+$D$2),IF(CS$2&lt;=($B$2+$C$2),IF(CS$2&lt;=$B$2,$B16,$C16),$D16),$E16)</f>
        <v>141854.19349102804</v>
      </c>
      <c r="CT16" s="204">
        <f t="shared" si="11"/>
        <v>141854.19349102804</v>
      </c>
      <c r="CU16" s="204">
        <f t="shared" si="11"/>
        <v>141854.19349102804</v>
      </c>
      <c r="CV16" s="204">
        <f t="shared" si="11"/>
        <v>141854.19349102804</v>
      </c>
      <c r="CW16" s="204">
        <f t="shared" si="11"/>
        <v>141854.19349102804</v>
      </c>
      <c r="CX16" s="204">
        <f t="shared" si="11"/>
        <v>141854.19349102804</v>
      </c>
      <c r="CY16" s="204">
        <f t="shared" si="11"/>
        <v>141854.19349102804</v>
      </c>
      <c r="CZ16" s="204">
        <f t="shared" si="11"/>
        <v>141854.19349102804</v>
      </c>
      <c r="DA16" s="204">
        <f t="shared" si="11"/>
        <v>141854.19349102804</v>
      </c>
      <c r="DB16" s="204"/>
    </row>
    <row r="17" spans="1:105">
      <c r="A17" s="201" t="s">
        <v>101</v>
      </c>
      <c r="B17" s="203">
        <f>Income!B89</f>
        <v>34102.170442277798</v>
      </c>
      <c r="C17" s="203">
        <f>Income!C89</f>
        <v>34102.170442277798</v>
      </c>
      <c r="D17" s="203">
        <f>Income!D89</f>
        <v>34102.170442277798</v>
      </c>
      <c r="E17" s="203">
        <f>Income!E89</f>
        <v>34102.170442277798</v>
      </c>
      <c r="F17" s="204">
        <f t="shared" si="4"/>
        <v>34102.170442277798</v>
      </c>
      <c r="G17" s="204">
        <f t="shared" si="4"/>
        <v>34102.170442277798</v>
      </c>
      <c r="H17" s="204">
        <f t="shared" si="4"/>
        <v>34102.170442277798</v>
      </c>
      <c r="I17" s="204">
        <f t="shared" si="4"/>
        <v>34102.170442277798</v>
      </c>
      <c r="J17" s="204">
        <f t="shared" si="4"/>
        <v>34102.170442277798</v>
      </c>
      <c r="K17" s="204">
        <f t="shared" si="4"/>
        <v>34102.170442277798</v>
      </c>
      <c r="L17" s="204">
        <f t="shared" si="4"/>
        <v>34102.170442277798</v>
      </c>
      <c r="M17" s="204">
        <f t="shared" si="4"/>
        <v>34102.170442277798</v>
      </c>
      <c r="N17" s="204">
        <f t="shared" si="4"/>
        <v>34102.170442277798</v>
      </c>
      <c r="O17" s="204">
        <f t="shared" si="4"/>
        <v>34102.170442277798</v>
      </c>
      <c r="P17" s="204">
        <f t="shared" si="4"/>
        <v>34102.170442277798</v>
      </c>
      <c r="Q17" s="204">
        <f t="shared" si="4"/>
        <v>34102.170442277798</v>
      </c>
      <c r="R17" s="204">
        <f t="shared" si="4"/>
        <v>34102.170442277798</v>
      </c>
      <c r="S17" s="204">
        <f t="shared" si="4"/>
        <v>34102.170442277798</v>
      </c>
      <c r="T17" s="204">
        <f t="shared" si="4"/>
        <v>34102.170442277798</v>
      </c>
      <c r="U17" s="204">
        <f t="shared" si="4"/>
        <v>34102.170442277798</v>
      </c>
      <c r="V17" s="204">
        <f t="shared" si="6"/>
        <v>34102.170442277798</v>
      </c>
      <c r="W17" s="204">
        <f t="shared" si="6"/>
        <v>34102.170442277798</v>
      </c>
      <c r="X17" s="204">
        <f t="shared" si="6"/>
        <v>34102.170442277798</v>
      </c>
      <c r="Y17" s="204">
        <f t="shared" si="6"/>
        <v>34102.170442277798</v>
      </c>
      <c r="Z17" s="204">
        <f t="shared" si="6"/>
        <v>34102.170442277798</v>
      </c>
      <c r="AA17" s="204">
        <f t="shared" si="6"/>
        <v>34102.170442277798</v>
      </c>
      <c r="AB17" s="204">
        <f t="shared" si="6"/>
        <v>34102.170442277798</v>
      </c>
      <c r="AC17" s="204">
        <f t="shared" si="6"/>
        <v>34102.170442277798</v>
      </c>
      <c r="AD17" s="204">
        <f t="shared" si="6"/>
        <v>34102.170442277798</v>
      </c>
      <c r="AE17" s="204">
        <f t="shared" si="6"/>
        <v>34102.170442277798</v>
      </c>
      <c r="AF17" s="204">
        <f t="shared" si="6"/>
        <v>34102.170442277798</v>
      </c>
      <c r="AG17" s="204">
        <f t="shared" si="6"/>
        <v>34102.170442277798</v>
      </c>
      <c r="AH17" s="204">
        <f t="shared" si="6"/>
        <v>34102.170442277798</v>
      </c>
      <c r="AI17" s="204">
        <f t="shared" si="6"/>
        <v>34102.170442277798</v>
      </c>
      <c r="AJ17" s="204">
        <f t="shared" si="6"/>
        <v>34102.170442277798</v>
      </c>
      <c r="AK17" s="204">
        <f t="shared" si="6"/>
        <v>34102.170442277798</v>
      </c>
      <c r="AL17" s="204">
        <f t="shared" si="7"/>
        <v>34102.170442277798</v>
      </c>
      <c r="AM17" s="204">
        <f t="shared" si="7"/>
        <v>34102.170442277798</v>
      </c>
      <c r="AN17" s="204">
        <f t="shared" si="7"/>
        <v>34102.170442277798</v>
      </c>
      <c r="AO17" s="204">
        <f t="shared" si="7"/>
        <v>34102.170442277798</v>
      </c>
      <c r="AP17" s="204">
        <f t="shared" si="7"/>
        <v>34102.170442277798</v>
      </c>
      <c r="AQ17" s="204">
        <f t="shared" si="7"/>
        <v>34102.170442277798</v>
      </c>
      <c r="AR17" s="204">
        <f t="shared" si="7"/>
        <v>34102.170442277798</v>
      </c>
      <c r="AS17" s="204">
        <f t="shared" si="7"/>
        <v>34102.170442277798</v>
      </c>
      <c r="AT17" s="204">
        <f t="shared" si="7"/>
        <v>34102.170442277798</v>
      </c>
      <c r="AU17" s="204">
        <f t="shared" si="7"/>
        <v>34102.170442277798</v>
      </c>
      <c r="AV17" s="204">
        <f t="shared" si="7"/>
        <v>34102.170442277798</v>
      </c>
      <c r="AW17" s="204">
        <f t="shared" si="7"/>
        <v>34102.170442277798</v>
      </c>
      <c r="AX17" s="204">
        <f t="shared" si="8"/>
        <v>34102.170442277798</v>
      </c>
      <c r="AY17" s="204">
        <f t="shared" si="8"/>
        <v>34102.170442277798</v>
      </c>
      <c r="AZ17" s="204">
        <f t="shared" si="8"/>
        <v>34102.170442277798</v>
      </c>
      <c r="BA17" s="204">
        <f t="shared" si="8"/>
        <v>34102.170442277798</v>
      </c>
      <c r="BB17" s="204">
        <f t="shared" si="8"/>
        <v>34102.170442277798</v>
      </c>
      <c r="BC17" s="204">
        <f t="shared" si="8"/>
        <v>34102.170442277798</v>
      </c>
      <c r="BD17" s="204">
        <f t="shared" si="8"/>
        <v>34102.170442277798</v>
      </c>
      <c r="BE17" s="204">
        <f t="shared" si="8"/>
        <v>34102.170442277798</v>
      </c>
      <c r="BF17" s="204">
        <f t="shared" si="8"/>
        <v>34102.170442277798</v>
      </c>
      <c r="BG17" s="204">
        <f t="shared" si="8"/>
        <v>34102.170442277798</v>
      </c>
      <c r="BH17" s="204">
        <f t="shared" si="8"/>
        <v>34102.170442277798</v>
      </c>
      <c r="BI17" s="204">
        <f t="shared" si="8"/>
        <v>34102.170442277798</v>
      </c>
      <c r="BJ17" s="204">
        <f t="shared" si="8"/>
        <v>34102.170442277798</v>
      </c>
      <c r="BK17" s="204">
        <f t="shared" si="8"/>
        <v>34102.170442277798</v>
      </c>
      <c r="BL17" s="204">
        <f t="shared" si="8"/>
        <v>34102.170442277798</v>
      </c>
      <c r="BM17" s="204">
        <f t="shared" si="8"/>
        <v>34102.170442277798</v>
      </c>
      <c r="BN17" s="204">
        <f t="shared" si="8"/>
        <v>34102.170442277798</v>
      </c>
      <c r="BO17" s="204">
        <f t="shared" si="8"/>
        <v>34102.170442277798</v>
      </c>
      <c r="BP17" s="204">
        <f t="shared" si="8"/>
        <v>34102.170442277798</v>
      </c>
      <c r="BQ17" s="204">
        <f t="shared" si="8"/>
        <v>34102.170442277798</v>
      </c>
      <c r="BR17" s="204">
        <f t="shared" si="8"/>
        <v>34102.170442277798</v>
      </c>
      <c r="BS17" s="204">
        <f t="shared" si="8"/>
        <v>34102.170442277798</v>
      </c>
      <c r="BT17" s="204">
        <f t="shared" si="8"/>
        <v>34102.170442277798</v>
      </c>
      <c r="BU17" s="204">
        <f t="shared" si="8"/>
        <v>34102.170442277798</v>
      </c>
      <c r="BV17" s="204">
        <f t="shared" si="8"/>
        <v>34102.170442277798</v>
      </c>
      <c r="BW17" s="204">
        <f t="shared" si="8"/>
        <v>34102.170442277798</v>
      </c>
      <c r="BX17" s="204">
        <f t="shared" si="8"/>
        <v>34102.170442277798</v>
      </c>
      <c r="BY17" s="204">
        <f t="shared" si="8"/>
        <v>34102.170442277798</v>
      </c>
      <c r="BZ17" s="204">
        <f t="shared" si="8"/>
        <v>34102.170442277798</v>
      </c>
      <c r="CA17" s="204">
        <f t="shared" si="10"/>
        <v>34102.170442277798</v>
      </c>
      <c r="CB17" s="204">
        <f t="shared" si="10"/>
        <v>34102.170442277798</v>
      </c>
      <c r="CC17" s="204">
        <f t="shared" si="9"/>
        <v>34102.170442277798</v>
      </c>
      <c r="CD17" s="204">
        <f t="shared" si="9"/>
        <v>34102.170442277798</v>
      </c>
      <c r="CE17" s="204">
        <f t="shared" si="9"/>
        <v>34102.170442277798</v>
      </c>
      <c r="CF17" s="204">
        <f t="shared" si="9"/>
        <v>34102.170442277798</v>
      </c>
      <c r="CG17" s="204">
        <f t="shared" si="9"/>
        <v>34102.170442277798</v>
      </c>
      <c r="CH17" s="204">
        <f t="shared" si="9"/>
        <v>34102.170442277798</v>
      </c>
      <c r="CI17" s="204">
        <f t="shared" si="9"/>
        <v>34102.170442277798</v>
      </c>
      <c r="CJ17" s="204">
        <f t="shared" si="9"/>
        <v>34102.170442277798</v>
      </c>
      <c r="CK17" s="204">
        <f t="shared" si="9"/>
        <v>34102.170442277798</v>
      </c>
      <c r="CL17" s="204">
        <f t="shared" si="9"/>
        <v>34102.170442277798</v>
      </c>
      <c r="CM17" s="204">
        <f t="shared" si="9"/>
        <v>34102.170442277798</v>
      </c>
      <c r="CN17" s="204">
        <f t="shared" si="9"/>
        <v>34102.170442277798</v>
      </c>
      <c r="CO17" s="204">
        <f t="shared" si="9"/>
        <v>34102.170442277798</v>
      </c>
      <c r="CP17" s="204">
        <f t="shared" si="9"/>
        <v>34102.170442277798</v>
      </c>
      <c r="CQ17" s="204">
        <f t="shared" si="9"/>
        <v>34102.170442277798</v>
      </c>
      <c r="CR17" s="204">
        <f t="shared" si="9"/>
        <v>34102.170442277798</v>
      </c>
      <c r="CS17" s="204">
        <f t="shared" si="11"/>
        <v>34102.170442277798</v>
      </c>
      <c r="CT17" s="204">
        <f t="shared" si="11"/>
        <v>34102.170442277798</v>
      </c>
      <c r="CU17" s="204">
        <f t="shared" si="11"/>
        <v>34102.170442277798</v>
      </c>
      <c r="CV17" s="204">
        <f t="shared" si="11"/>
        <v>34102.170442277798</v>
      </c>
      <c r="CW17" s="204">
        <f t="shared" si="11"/>
        <v>34102.170442277798</v>
      </c>
      <c r="CX17" s="204">
        <f t="shared" si="11"/>
        <v>34102.170442277798</v>
      </c>
      <c r="CY17" s="204">
        <f t="shared" si="11"/>
        <v>34102.170442277798</v>
      </c>
      <c r="CZ17" s="204">
        <f t="shared" si="11"/>
        <v>34102.170442277798</v>
      </c>
      <c r="DA17" s="204">
        <f t="shared" si="11"/>
        <v>34102.170442277798</v>
      </c>
    </row>
    <row r="18" spans="1:105">
      <c r="A18" s="201" t="s">
        <v>85</v>
      </c>
      <c r="B18" s="203">
        <f>Income!B90</f>
        <v>51575.503775611134</v>
      </c>
      <c r="C18" s="203">
        <f>Income!C90</f>
        <v>51575.503775611134</v>
      </c>
      <c r="D18" s="203">
        <f>Income!D90</f>
        <v>51575.503775611134</v>
      </c>
      <c r="E18" s="203">
        <f>Income!E90</f>
        <v>51575.503775611134</v>
      </c>
      <c r="F18" s="204">
        <f t="shared" ref="F18:U18" si="12">IF(F$2&lt;=($B$2+$C$2+$D$2),IF(F$2&lt;=($B$2+$C$2),IF(F$2&lt;=$B$2,$B18,$C18),$D18),$E18)</f>
        <v>51575.503775611134</v>
      </c>
      <c r="G18" s="204">
        <f t="shared" si="12"/>
        <v>51575.503775611134</v>
      </c>
      <c r="H18" s="204">
        <f t="shared" si="12"/>
        <v>51575.503775611134</v>
      </c>
      <c r="I18" s="204">
        <f t="shared" si="12"/>
        <v>51575.503775611134</v>
      </c>
      <c r="J18" s="204">
        <f t="shared" si="12"/>
        <v>51575.503775611134</v>
      </c>
      <c r="K18" s="204">
        <f t="shared" si="12"/>
        <v>51575.503775611134</v>
      </c>
      <c r="L18" s="204">
        <f t="shared" si="12"/>
        <v>51575.503775611134</v>
      </c>
      <c r="M18" s="204">
        <f t="shared" si="12"/>
        <v>51575.503775611134</v>
      </c>
      <c r="N18" s="204">
        <f t="shared" si="12"/>
        <v>51575.503775611134</v>
      </c>
      <c r="O18" s="204">
        <f t="shared" si="12"/>
        <v>51575.503775611134</v>
      </c>
      <c r="P18" s="204">
        <f t="shared" si="12"/>
        <v>51575.503775611134</v>
      </c>
      <c r="Q18" s="204">
        <f t="shared" si="12"/>
        <v>51575.503775611134</v>
      </c>
      <c r="R18" s="204">
        <f t="shared" si="12"/>
        <v>51575.503775611134</v>
      </c>
      <c r="S18" s="204">
        <f t="shared" si="12"/>
        <v>51575.503775611134</v>
      </c>
      <c r="T18" s="204">
        <f t="shared" si="12"/>
        <v>51575.503775611134</v>
      </c>
      <c r="U18" s="204">
        <f t="shared" si="12"/>
        <v>51575.503775611134</v>
      </c>
      <c r="V18" s="204">
        <f t="shared" si="6"/>
        <v>51575.503775611134</v>
      </c>
      <c r="W18" s="204">
        <f t="shared" si="6"/>
        <v>51575.503775611134</v>
      </c>
      <c r="X18" s="204">
        <f t="shared" si="6"/>
        <v>51575.503775611134</v>
      </c>
      <c r="Y18" s="204">
        <f t="shared" si="6"/>
        <v>51575.503775611134</v>
      </c>
      <c r="Z18" s="204">
        <f t="shared" si="6"/>
        <v>51575.503775611134</v>
      </c>
      <c r="AA18" s="204">
        <f t="shared" si="6"/>
        <v>51575.503775611134</v>
      </c>
      <c r="AB18" s="204">
        <f t="shared" si="6"/>
        <v>51575.503775611134</v>
      </c>
      <c r="AC18" s="204">
        <f t="shared" si="6"/>
        <v>51575.503775611134</v>
      </c>
      <c r="AD18" s="204">
        <f t="shared" si="6"/>
        <v>51575.503775611134</v>
      </c>
      <c r="AE18" s="204">
        <f t="shared" si="6"/>
        <v>51575.503775611134</v>
      </c>
      <c r="AF18" s="204">
        <f t="shared" si="6"/>
        <v>51575.503775611134</v>
      </c>
      <c r="AG18" s="204">
        <f t="shared" si="6"/>
        <v>51575.503775611134</v>
      </c>
      <c r="AH18" s="204">
        <f t="shared" si="6"/>
        <v>51575.503775611134</v>
      </c>
      <c r="AI18" s="204">
        <f t="shared" si="6"/>
        <v>51575.503775611134</v>
      </c>
      <c r="AJ18" s="204">
        <f t="shared" si="6"/>
        <v>51575.503775611134</v>
      </c>
      <c r="AK18" s="204">
        <f t="shared" si="6"/>
        <v>51575.503775611134</v>
      </c>
      <c r="AL18" s="204">
        <f t="shared" si="7"/>
        <v>51575.503775611134</v>
      </c>
      <c r="AM18" s="204">
        <f t="shared" si="7"/>
        <v>51575.503775611134</v>
      </c>
      <c r="AN18" s="204">
        <f t="shared" si="7"/>
        <v>51575.503775611134</v>
      </c>
      <c r="AO18" s="204">
        <f t="shared" si="7"/>
        <v>51575.503775611134</v>
      </c>
      <c r="AP18" s="204">
        <f t="shared" si="7"/>
        <v>51575.503775611134</v>
      </c>
      <c r="AQ18" s="204">
        <f t="shared" si="7"/>
        <v>51575.503775611134</v>
      </c>
      <c r="AR18" s="204">
        <f t="shared" si="7"/>
        <v>51575.503775611134</v>
      </c>
      <c r="AS18" s="204">
        <f t="shared" si="7"/>
        <v>51575.503775611134</v>
      </c>
      <c r="AT18" s="204">
        <f t="shared" si="7"/>
        <v>51575.503775611134</v>
      </c>
      <c r="AU18" s="204">
        <f t="shared" si="7"/>
        <v>51575.503775611134</v>
      </c>
      <c r="AV18" s="204">
        <f t="shared" si="7"/>
        <v>51575.503775611134</v>
      </c>
      <c r="AW18" s="204">
        <f t="shared" si="7"/>
        <v>51575.503775611134</v>
      </c>
      <c r="AX18" s="204">
        <f t="shared" si="8"/>
        <v>51575.503775611134</v>
      </c>
      <c r="AY18" s="204">
        <f t="shared" si="8"/>
        <v>51575.503775611134</v>
      </c>
      <c r="AZ18" s="204">
        <f t="shared" si="8"/>
        <v>51575.503775611134</v>
      </c>
      <c r="BA18" s="204">
        <f t="shared" si="8"/>
        <v>51575.503775611134</v>
      </c>
      <c r="BB18" s="204">
        <f t="shared" si="8"/>
        <v>51575.503775611134</v>
      </c>
      <c r="BC18" s="204">
        <f t="shared" si="8"/>
        <v>51575.503775611134</v>
      </c>
      <c r="BD18" s="204">
        <f t="shared" si="8"/>
        <v>51575.503775611134</v>
      </c>
      <c r="BE18" s="204">
        <f t="shared" si="8"/>
        <v>51575.503775611134</v>
      </c>
      <c r="BF18" s="204">
        <f t="shared" si="8"/>
        <v>51575.503775611134</v>
      </c>
      <c r="BG18" s="204">
        <f t="shared" si="8"/>
        <v>51575.503775611134</v>
      </c>
      <c r="BH18" s="204">
        <f t="shared" si="8"/>
        <v>51575.503775611134</v>
      </c>
      <c r="BI18" s="204">
        <f t="shared" si="8"/>
        <v>51575.503775611134</v>
      </c>
      <c r="BJ18" s="204">
        <f t="shared" si="8"/>
        <v>51575.503775611134</v>
      </c>
      <c r="BK18" s="204">
        <f t="shared" si="8"/>
        <v>51575.503775611134</v>
      </c>
      <c r="BL18" s="204">
        <f t="shared" ref="BL18:BZ18" si="13">IF(BL$2&lt;=($B$2+$C$2+$D$2),IF(BL$2&lt;=($B$2+$C$2),IF(BL$2&lt;=$B$2,$B18,$C18),$D18),$E18)</f>
        <v>51575.503775611134</v>
      </c>
      <c r="BM18" s="204">
        <f t="shared" si="13"/>
        <v>51575.503775611134</v>
      </c>
      <c r="BN18" s="204">
        <f t="shared" si="13"/>
        <v>51575.503775611134</v>
      </c>
      <c r="BO18" s="204">
        <f t="shared" si="13"/>
        <v>51575.503775611134</v>
      </c>
      <c r="BP18" s="204">
        <f t="shared" si="13"/>
        <v>51575.503775611134</v>
      </c>
      <c r="BQ18" s="204">
        <f t="shared" si="13"/>
        <v>51575.503775611134</v>
      </c>
      <c r="BR18" s="204">
        <f t="shared" si="13"/>
        <v>51575.503775611134</v>
      </c>
      <c r="BS18" s="204">
        <f t="shared" si="13"/>
        <v>51575.503775611134</v>
      </c>
      <c r="BT18" s="204">
        <f t="shared" si="13"/>
        <v>51575.503775611134</v>
      </c>
      <c r="BU18" s="204">
        <f t="shared" si="13"/>
        <v>51575.503775611134</v>
      </c>
      <c r="BV18" s="204">
        <f t="shared" si="13"/>
        <v>51575.503775611134</v>
      </c>
      <c r="BW18" s="204">
        <f t="shared" si="13"/>
        <v>51575.503775611134</v>
      </c>
      <c r="BX18" s="204">
        <f t="shared" si="13"/>
        <v>51575.503775611134</v>
      </c>
      <c r="BY18" s="204">
        <f t="shared" si="13"/>
        <v>51575.503775611134</v>
      </c>
      <c r="BZ18" s="204">
        <f t="shared" si="13"/>
        <v>51575.503775611134</v>
      </c>
      <c r="CA18" s="204">
        <f t="shared" si="10"/>
        <v>51575.503775611134</v>
      </c>
      <c r="CB18" s="204">
        <f t="shared" si="10"/>
        <v>51575.503775611134</v>
      </c>
      <c r="CC18" s="204">
        <f t="shared" si="9"/>
        <v>51575.503775611134</v>
      </c>
      <c r="CD18" s="204">
        <f t="shared" si="9"/>
        <v>51575.503775611134</v>
      </c>
      <c r="CE18" s="204">
        <f t="shared" si="9"/>
        <v>51575.503775611134</v>
      </c>
      <c r="CF18" s="204">
        <f t="shared" si="9"/>
        <v>51575.503775611134</v>
      </c>
      <c r="CG18" s="204">
        <f t="shared" si="9"/>
        <v>51575.503775611134</v>
      </c>
      <c r="CH18" s="204">
        <f t="shared" si="9"/>
        <v>51575.503775611134</v>
      </c>
      <c r="CI18" s="204">
        <f t="shared" si="9"/>
        <v>51575.503775611134</v>
      </c>
      <c r="CJ18" s="204">
        <f t="shared" si="9"/>
        <v>51575.503775611134</v>
      </c>
      <c r="CK18" s="204">
        <f t="shared" si="9"/>
        <v>51575.503775611134</v>
      </c>
      <c r="CL18" s="204">
        <f t="shared" si="9"/>
        <v>51575.503775611134</v>
      </c>
      <c r="CM18" s="204">
        <f t="shared" si="9"/>
        <v>51575.503775611134</v>
      </c>
      <c r="CN18" s="204">
        <f t="shared" si="9"/>
        <v>51575.503775611134</v>
      </c>
      <c r="CO18" s="204">
        <f t="shared" si="9"/>
        <v>51575.503775611134</v>
      </c>
      <c r="CP18" s="204">
        <f t="shared" si="9"/>
        <v>51575.503775611134</v>
      </c>
      <c r="CQ18" s="204">
        <f t="shared" si="9"/>
        <v>51575.503775611134</v>
      </c>
      <c r="CR18" s="204">
        <f t="shared" si="9"/>
        <v>51575.503775611134</v>
      </c>
      <c r="CS18" s="204">
        <f t="shared" si="11"/>
        <v>51575.503775611134</v>
      </c>
      <c r="CT18" s="204">
        <f t="shared" si="11"/>
        <v>51575.503775611134</v>
      </c>
      <c r="CU18" s="204">
        <f t="shared" si="11"/>
        <v>51575.503775611134</v>
      </c>
      <c r="CV18" s="204">
        <f t="shared" si="11"/>
        <v>51575.503775611134</v>
      </c>
      <c r="CW18" s="204">
        <f t="shared" si="11"/>
        <v>51575.503775611134</v>
      </c>
      <c r="CX18" s="204">
        <f t="shared" si="11"/>
        <v>51575.503775611134</v>
      </c>
      <c r="CY18" s="204">
        <f t="shared" si="11"/>
        <v>51575.503775611134</v>
      </c>
      <c r="CZ18" s="204">
        <f t="shared" si="11"/>
        <v>51575.503775611134</v>
      </c>
      <c r="DA18" s="204">
        <f t="shared" si="11"/>
        <v>51575.503775611134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33909.592092354527</v>
      </c>
      <c r="Q19" s="201">
        <f t="shared" si="14"/>
        <v>34379.679629844461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34849.767167334394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35319.854704824327</v>
      </c>
      <c r="T19" s="201">
        <f t="shared" si="14"/>
        <v>35789.942242314261</v>
      </c>
      <c r="U19" s="201">
        <f t="shared" si="14"/>
        <v>36260.029779804194</v>
      </c>
      <c r="V19" s="201">
        <f t="shared" si="14"/>
        <v>36730.11731729412</v>
      </c>
      <c r="W19" s="201">
        <f t="shared" si="14"/>
        <v>37200.204854784053</v>
      </c>
      <c r="X19" s="201">
        <f t="shared" si="14"/>
        <v>37670.292392273986</v>
      </c>
      <c r="Y19" s="201">
        <f t="shared" si="14"/>
        <v>38140.37992976392</v>
      </c>
      <c r="Z19" s="201">
        <f t="shared" si="14"/>
        <v>38610.467467253853</v>
      </c>
      <c r="AA19" s="201">
        <f t="shared" si="14"/>
        <v>39080.555004743786</v>
      </c>
      <c r="AB19" s="201">
        <f t="shared" si="14"/>
        <v>39550.64254223372</v>
      </c>
      <c r="AC19" s="201">
        <f t="shared" si="14"/>
        <v>40020.730079723653</v>
      </c>
      <c r="AD19" s="201">
        <f t="shared" si="14"/>
        <v>40490.817617213586</v>
      </c>
      <c r="AE19" s="201">
        <f t="shared" si="14"/>
        <v>40960.90515470352</v>
      </c>
      <c r="AF19" s="201">
        <f t="shared" si="14"/>
        <v>41430.992692193453</v>
      </c>
      <c r="AG19" s="201">
        <f t="shared" si="14"/>
        <v>41901.080229683386</v>
      </c>
      <c r="AH19" s="201">
        <f t="shared" si="14"/>
        <v>42371.16776717332</v>
      </c>
      <c r="AI19" s="201">
        <f t="shared" si="14"/>
        <v>42841.255304663246</v>
      </c>
      <c r="AJ19" s="201">
        <f t="shared" si="14"/>
        <v>43311.342842153179</v>
      </c>
      <c r="AK19" s="201">
        <f t="shared" si="14"/>
        <v>43781.430379643112</v>
      </c>
      <c r="AL19" s="201">
        <f t="shared" si="14"/>
        <v>44251.517917133046</v>
      </c>
      <c r="AM19" s="201">
        <f t="shared" si="14"/>
        <v>44721.605454622979</v>
      </c>
      <c r="AN19" s="201">
        <f t="shared" si="14"/>
        <v>45928.41918747098</v>
      </c>
      <c r="AO19" s="201">
        <f t="shared" si="14"/>
        <v>47871.959115677048</v>
      </c>
      <c r="AP19" s="201">
        <f t="shared" si="14"/>
        <v>49815.499043883116</v>
      </c>
      <c r="AQ19" s="201">
        <f t="shared" si="14"/>
        <v>51759.038972089176</v>
      </c>
      <c r="AR19" s="201">
        <f t="shared" si="14"/>
        <v>53702.578900295244</v>
      </c>
      <c r="AS19" s="201">
        <f t="shared" si="14"/>
        <v>55646.118828501312</v>
      </c>
      <c r="AT19" s="201">
        <f t="shared" si="14"/>
        <v>57589.65875670738</v>
      </c>
      <c r="AU19" s="201">
        <f t="shared" si="14"/>
        <v>59533.198684913441</v>
      </c>
      <c r="AV19" s="201">
        <f t="shared" si="14"/>
        <v>61476.738613119509</v>
      </c>
      <c r="AW19" s="201">
        <f t="shared" si="14"/>
        <v>63420.278541325577</v>
      </c>
      <c r="AX19" s="201">
        <f t="shared" si="14"/>
        <v>65363.818469531645</v>
      </c>
      <c r="AY19" s="201">
        <f t="shared" si="14"/>
        <v>67307.358397737713</v>
      </c>
      <c r="AZ19" s="201">
        <f t="shared" si="14"/>
        <v>69250.898325943781</v>
      </c>
      <c r="BA19" s="201">
        <f t="shared" si="14"/>
        <v>71194.438254149849</v>
      </c>
      <c r="BB19" s="201">
        <f t="shared" si="14"/>
        <v>73137.978182355917</v>
      </c>
      <c r="BC19" s="201">
        <f t="shared" si="14"/>
        <v>75081.51811056197</v>
      </c>
      <c r="BD19" s="201">
        <f t="shared" si="14"/>
        <v>77025.058038768038</v>
      </c>
      <c r="BE19" s="201">
        <f t="shared" si="14"/>
        <v>78968.597966974106</v>
      </c>
      <c r="BF19" s="201">
        <f t="shared" si="14"/>
        <v>80912.137895180174</v>
      </c>
      <c r="BG19" s="201">
        <f t="shared" si="14"/>
        <v>82855.677823386242</v>
      </c>
      <c r="BH19" s="201">
        <f t="shared" si="14"/>
        <v>84799.21775159231</v>
      </c>
      <c r="BI19" s="201">
        <f t="shared" si="14"/>
        <v>86742.757679798378</v>
      </c>
      <c r="BJ19" s="201">
        <f t="shared" si="14"/>
        <v>88686.297608004446</v>
      </c>
      <c r="BK19" s="201">
        <f t="shared" si="14"/>
        <v>90629.837536210514</v>
      </c>
      <c r="BL19" s="201">
        <f t="shared" si="14"/>
        <v>92573.377464416582</v>
      </c>
      <c r="BM19" s="201">
        <f t="shared" si="14"/>
        <v>94516.91739262265</v>
      </c>
      <c r="BN19" s="201">
        <f t="shared" si="14"/>
        <v>96460.457320828718</v>
      </c>
      <c r="BO19" s="201">
        <f t="shared" si="14"/>
        <v>98403.997249034786</v>
      </c>
      <c r="BP19" s="201">
        <f t="shared" si="14"/>
        <v>100347.53717724085</v>
      </c>
      <c r="BQ19" s="201">
        <f t="shared" si="14"/>
        <v>102291.07710544691</v>
      </c>
      <c r="BR19" s="201">
        <f t="shared" si="14"/>
        <v>104234.61703365298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106178.15696185904</v>
      </c>
      <c r="BT19" s="201">
        <f t="shared" si="15"/>
        <v>108121.69689006511</v>
      </c>
      <c r="BU19" s="201">
        <f t="shared" si="15"/>
        <v>109394.62129010145</v>
      </c>
      <c r="BV19" s="201">
        <f t="shared" si="15"/>
        <v>110667.54569013779</v>
      </c>
      <c r="BW19" s="201">
        <f t="shared" si="15"/>
        <v>111940.47009017412</v>
      </c>
      <c r="BX19" s="201">
        <f t="shared" si="15"/>
        <v>113213.39449021046</v>
      </c>
      <c r="BY19" s="201">
        <f t="shared" si="15"/>
        <v>114486.3188902468</v>
      </c>
      <c r="BZ19" s="201">
        <f t="shared" si="15"/>
        <v>115759.24329028314</v>
      </c>
      <c r="CA19" s="201">
        <f t="shared" si="15"/>
        <v>117032.16769031947</v>
      </c>
      <c r="CB19" s="201">
        <f t="shared" si="15"/>
        <v>118305.09209035581</v>
      </c>
      <c r="CC19" s="201">
        <f t="shared" si="15"/>
        <v>119578.01649039214</v>
      </c>
      <c r="CD19" s="201">
        <f t="shared" si="15"/>
        <v>120850.94089042848</v>
      </c>
      <c r="CE19" s="201">
        <f t="shared" si="15"/>
        <v>122123.86529046482</v>
      </c>
      <c r="CF19" s="201">
        <f t="shared" si="15"/>
        <v>123396.78969050116</v>
      </c>
      <c r="CG19" s="201">
        <f t="shared" si="15"/>
        <v>124669.71409053748</v>
      </c>
      <c r="CH19" s="201">
        <f t="shared" si="15"/>
        <v>125942.63849057382</v>
      </c>
      <c r="CI19" s="201">
        <f t="shared" si="15"/>
        <v>127215.56289061016</v>
      </c>
      <c r="CJ19" s="201">
        <f t="shared" si="15"/>
        <v>128488.4872906465</v>
      </c>
      <c r="CK19" s="201">
        <f t="shared" si="15"/>
        <v>129761.41169068284</v>
      </c>
      <c r="CL19" s="201">
        <f t="shared" si="15"/>
        <v>131034.33609071918</v>
      </c>
      <c r="CM19" s="201">
        <f t="shared" si="15"/>
        <v>132307.26049075552</v>
      </c>
      <c r="CN19" s="201">
        <f t="shared" si="15"/>
        <v>133580.18489079186</v>
      </c>
      <c r="CO19" s="201">
        <f t="shared" si="15"/>
        <v>134853.10929082817</v>
      </c>
      <c r="CP19" s="201">
        <f t="shared" si="15"/>
        <v>136126.03369086451</v>
      </c>
      <c r="CQ19" s="201">
        <f t="shared" si="15"/>
        <v>137398.95809090085</v>
      </c>
      <c r="CR19" s="201">
        <f t="shared" si="15"/>
        <v>138671.88249093719</v>
      </c>
      <c r="CS19" s="201">
        <f t="shared" si="15"/>
        <v>139944.80689097353</v>
      </c>
      <c r="CT19" s="201">
        <f t="shared" si="15"/>
        <v>141217.73129100987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2502.680422547242</v>
      </c>
      <c r="C25" s="203">
        <f>Income!C72</f>
        <v>2385.5373085583396</v>
      </c>
      <c r="D25" s="203">
        <f>Income!D72</f>
        <v>3712.3921580195197</v>
      </c>
      <c r="E25" s="203">
        <f>Income!E72</f>
        <v>6157.7319864835117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2502.680422547242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2502.680422547242</v>
      </c>
      <c r="H25" s="210">
        <f t="shared" si="16"/>
        <v>2502.680422547242</v>
      </c>
      <c r="I25" s="210">
        <f t="shared" si="16"/>
        <v>2502.680422547242</v>
      </c>
      <c r="J25" s="210">
        <f t="shared" si="16"/>
        <v>2502.680422547242</v>
      </c>
      <c r="K25" s="210">
        <f t="shared" si="16"/>
        <v>2502.680422547242</v>
      </c>
      <c r="L25" s="210">
        <f t="shared" si="16"/>
        <v>2502.680422547242</v>
      </c>
      <c r="M25" s="210">
        <f t="shared" si="16"/>
        <v>2502.680422547242</v>
      </c>
      <c r="N25" s="210">
        <f t="shared" si="16"/>
        <v>2502.680422547242</v>
      </c>
      <c r="O25" s="210">
        <f t="shared" si="16"/>
        <v>2502.680422547242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2502.680422547242</v>
      </c>
      <c r="Q25" s="210">
        <f t="shared" si="17"/>
        <v>2497.695609186012</v>
      </c>
      <c r="R25" s="210">
        <f t="shared" si="17"/>
        <v>2492.7107958247821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2487.7259824635521</v>
      </c>
      <c r="T25" s="210">
        <f t="shared" si="17"/>
        <v>2482.7411691023226</v>
      </c>
      <c r="U25" s="210">
        <f t="shared" si="17"/>
        <v>2477.7563557410926</v>
      </c>
      <c r="V25" s="210">
        <f t="shared" si="17"/>
        <v>2472.7715423798627</v>
      </c>
      <c r="W25" s="210">
        <f t="shared" si="17"/>
        <v>2467.7867290186327</v>
      </c>
      <c r="X25" s="210">
        <f t="shared" si="17"/>
        <v>2462.8019156574028</v>
      </c>
      <c r="Y25" s="210">
        <f t="shared" si="17"/>
        <v>2457.8171022961728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2452.8322889349429</v>
      </c>
      <c r="AA25" s="210">
        <f t="shared" si="18"/>
        <v>2447.8474755737134</v>
      </c>
      <c r="AB25" s="210">
        <f t="shared" si="18"/>
        <v>2442.8626622124834</v>
      </c>
      <c r="AC25" s="210">
        <f t="shared" si="18"/>
        <v>2437.8778488512535</v>
      </c>
      <c r="AD25" s="210">
        <f t="shared" si="18"/>
        <v>2432.8930354900235</v>
      </c>
      <c r="AE25" s="210">
        <f t="shared" si="18"/>
        <v>2427.9082221287936</v>
      </c>
      <c r="AF25" s="210">
        <f t="shared" si="18"/>
        <v>2422.9234087675636</v>
      </c>
      <c r="AG25" s="210">
        <f t="shared" si="18"/>
        <v>2417.9385954063341</v>
      </c>
      <c r="AH25" s="210">
        <f t="shared" si="18"/>
        <v>2412.9537820451042</v>
      </c>
      <c r="AI25" s="210">
        <f t="shared" si="18"/>
        <v>2407.9689686838742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2402.9841553226443</v>
      </c>
      <c r="AK25" s="210">
        <f t="shared" si="19"/>
        <v>2397.9993419614143</v>
      </c>
      <c r="AL25" s="210">
        <f t="shared" si="19"/>
        <v>2393.0145286001843</v>
      </c>
      <c r="AM25" s="210">
        <f t="shared" si="19"/>
        <v>2388.0297152389544</v>
      </c>
      <c r="AN25" s="210">
        <f t="shared" si="19"/>
        <v>2405.9504600885116</v>
      </c>
      <c r="AO25" s="210">
        <f t="shared" si="19"/>
        <v>2446.7767631488555</v>
      </c>
      <c r="AP25" s="210">
        <f t="shared" si="19"/>
        <v>2487.6030662091998</v>
      </c>
      <c r="AQ25" s="210">
        <f t="shared" si="19"/>
        <v>2528.4293692695437</v>
      </c>
      <c r="AR25" s="210">
        <f t="shared" si="19"/>
        <v>2569.2556723298876</v>
      </c>
      <c r="AS25" s="210">
        <f t="shared" si="19"/>
        <v>2610.0819753902315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2650.9082784505758</v>
      </c>
      <c r="AU25" s="210">
        <f t="shared" si="20"/>
        <v>2691.7345815109197</v>
      </c>
      <c r="AV25" s="210">
        <f t="shared" si="20"/>
        <v>2732.5608845712636</v>
      </c>
      <c r="AW25" s="210">
        <f t="shared" si="20"/>
        <v>2773.3871876316075</v>
      </c>
      <c r="AX25" s="210">
        <f t="shared" si="20"/>
        <v>2814.2134906919518</v>
      </c>
      <c r="AY25" s="210">
        <f t="shared" si="20"/>
        <v>2855.0397937522957</v>
      </c>
      <c r="AZ25" s="210">
        <f t="shared" si="20"/>
        <v>2895.8660968126396</v>
      </c>
      <c r="BA25" s="210">
        <f t="shared" si="20"/>
        <v>2936.6923998729835</v>
      </c>
      <c r="BB25" s="210">
        <f t="shared" si="20"/>
        <v>2977.5187029333274</v>
      </c>
      <c r="BC25" s="210">
        <f t="shared" si="20"/>
        <v>3018.3450059936717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3059.1713090540156</v>
      </c>
      <c r="BE25" s="210">
        <f t="shared" si="21"/>
        <v>3099.9976121143595</v>
      </c>
      <c r="BF25" s="210">
        <f t="shared" si="21"/>
        <v>3140.8239151747039</v>
      </c>
      <c r="BG25" s="210">
        <f t="shared" si="21"/>
        <v>3181.6502182350478</v>
      </c>
      <c r="BH25" s="210">
        <f t="shared" si="21"/>
        <v>3222.4765212953916</v>
      </c>
      <c r="BI25" s="210">
        <f t="shared" si="21"/>
        <v>3263.3028243557355</v>
      </c>
      <c r="BJ25" s="210">
        <f t="shared" si="21"/>
        <v>3304.1291274160794</v>
      </c>
      <c r="BK25" s="210">
        <f t="shared" si="21"/>
        <v>3344.9554304764238</v>
      </c>
      <c r="BL25" s="210">
        <f t="shared" si="21"/>
        <v>3385.7817335367677</v>
      </c>
      <c r="BM25" s="210">
        <f t="shared" si="21"/>
        <v>3426.608036597112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3467.4343396574559</v>
      </c>
      <c r="BO25" s="210">
        <f t="shared" si="22"/>
        <v>3508.2606427177998</v>
      </c>
      <c r="BP25" s="210">
        <f t="shared" si="22"/>
        <v>3549.0869457781437</v>
      </c>
      <c r="BQ25" s="210">
        <f t="shared" si="22"/>
        <v>3589.9132488384876</v>
      </c>
      <c r="BR25" s="210">
        <f t="shared" si="22"/>
        <v>3630.7395518988315</v>
      </c>
      <c r="BS25" s="210">
        <f t="shared" si="22"/>
        <v>3671.5658549591758</v>
      </c>
      <c r="BT25" s="210">
        <f t="shared" si="22"/>
        <v>3712.3921580195197</v>
      </c>
      <c r="BU25" s="210">
        <f t="shared" si="22"/>
        <v>3804.6691326785381</v>
      </c>
      <c r="BV25" s="210">
        <f t="shared" si="22"/>
        <v>3896.9461073375569</v>
      </c>
      <c r="BW25" s="210">
        <f t="shared" si="22"/>
        <v>3989.2230819965753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4081.5000566555941</v>
      </c>
      <c r="BY25" s="210">
        <f t="shared" si="23"/>
        <v>4173.777031314612</v>
      </c>
      <c r="BZ25" s="210">
        <f t="shared" si="23"/>
        <v>4266.0540059736313</v>
      </c>
      <c r="CA25" s="210">
        <f t="shared" si="23"/>
        <v>4358.3309806326497</v>
      </c>
      <c r="CB25" s="210">
        <f t="shared" si="23"/>
        <v>4450.6079552916681</v>
      </c>
      <c r="CC25" s="210">
        <f t="shared" si="23"/>
        <v>4542.8849299506865</v>
      </c>
      <c r="CD25" s="210">
        <f t="shared" si="23"/>
        <v>4635.1619046097057</v>
      </c>
      <c r="CE25" s="210">
        <f t="shared" si="23"/>
        <v>4727.4388792687241</v>
      </c>
      <c r="CF25" s="210">
        <f t="shared" si="23"/>
        <v>4819.7158539277425</v>
      </c>
      <c r="CG25" s="210">
        <f t="shared" si="23"/>
        <v>4911.9928285867609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5004.2698032457793</v>
      </c>
      <c r="CI25" s="210">
        <f t="shared" si="24"/>
        <v>5096.5467779047985</v>
      </c>
      <c r="CJ25" s="210">
        <f t="shared" si="24"/>
        <v>5188.8237525638169</v>
      </c>
      <c r="CK25" s="210">
        <f t="shared" si="24"/>
        <v>5281.1007272228353</v>
      </c>
      <c r="CL25" s="210">
        <f t="shared" si="24"/>
        <v>5373.3777018818537</v>
      </c>
      <c r="CM25" s="210">
        <f t="shared" si="24"/>
        <v>5465.654676540873</v>
      </c>
      <c r="CN25" s="210">
        <f t="shared" si="24"/>
        <v>5557.9316511998913</v>
      </c>
      <c r="CO25" s="210">
        <f t="shared" si="24"/>
        <v>5650.2086258589097</v>
      </c>
      <c r="CP25" s="210">
        <f t="shared" si="24"/>
        <v>5742.4856005179281</v>
      </c>
      <c r="CQ25" s="210">
        <f t="shared" si="24"/>
        <v>5834.7625751769465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5927.0395498359649</v>
      </c>
      <c r="CS25" s="210">
        <f t="shared" si="25"/>
        <v>6019.3165244949842</v>
      </c>
      <c r="CT25" s="210">
        <f t="shared" si="25"/>
        <v>6111.5934991540025</v>
      </c>
      <c r="CU25" s="210">
        <f t="shared" si="25"/>
        <v>6157.7319864835117</v>
      </c>
      <c r="CV25" s="210">
        <f t="shared" si="25"/>
        <v>6157.7319864835117</v>
      </c>
      <c r="CW25" s="210">
        <f t="shared" si="25"/>
        <v>6157.7319864835117</v>
      </c>
      <c r="CX25" s="210">
        <f t="shared" si="25"/>
        <v>6157.7319864835117</v>
      </c>
      <c r="CY25" s="210">
        <f t="shared" si="25"/>
        <v>6157.7319864835117</v>
      </c>
      <c r="CZ25" s="210">
        <f t="shared" si="25"/>
        <v>6157.7319864835117</v>
      </c>
      <c r="DA25" s="210">
        <f t="shared" si="25"/>
        <v>6157.7319864835117</v>
      </c>
    </row>
    <row r="26" spans="1:105">
      <c r="A26" s="201" t="str">
        <f>Income!A73</f>
        <v>Own crops sold</v>
      </c>
      <c r="B26" s="203">
        <f>Income!B73</f>
        <v>250</v>
      </c>
      <c r="C26" s="203">
        <f>Income!C73</f>
        <v>150</v>
      </c>
      <c r="D26" s="203">
        <f>Income!D73</f>
        <v>0</v>
      </c>
      <c r="E26" s="203">
        <f>Income!E73</f>
        <v>18100.000000000004</v>
      </c>
      <c r="F26" s="210">
        <f t="shared" si="16"/>
        <v>250</v>
      </c>
      <c r="G26" s="210">
        <f t="shared" si="16"/>
        <v>250</v>
      </c>
      <c r="H26" s="210">
        <f t="shared" si="16"/>
        <v>250</v>
      </c>
      <c r="I26" s="210">
        <f t="shared" si="16"/>
        <v>250</v>
      </c>
      <c r="J26" s="210">
        <f t="shared" si="16"/>
        <v>250</v>
      </c>
      <c r="K26" s="210">
        <f t="shared" si="16"/>
        <v>250</v>
      </c>
      <c r="L26" s="210">
        <f t="shared" si="16"/>
        <v>250</v>
      </c>
      <c r="M26" s="210">
        <f t="shared" si="16"/>
        <v>250</v>
      </c>
      <c r="N26" s="210">
        <f t="shared" si="16"/>
        <v>250</v>
      </c>
      <c r="O26" s="210">
        <f t="shared" si="16"/>
        <v>250</v>
      </c>
      <c r="P26" s="210">
        <f t="shared" si="17"/>
        <v>250</v>
      </c>
      <c r="Q26" s="210">
        <f t="shared" si="17"/>
        <v>245.74468085106383</v>
      </c>
      <c r="R26" s="210">
        <f t="shared" si="17"/>
        <v>241.48936170212767</v>
      </c>
      <c r="S26" s="210">
        <f t="shared" si="17"/>
        <v>237.2340425531915</v>
      </c>
      <c r="T26" s="210">
        <f t="shared" si="17"/>
        <v>232.97872340425533</v>
      </c>
      <c r="U26" s="210">
        <f t="shared" si="17"/>
        <v>228.72340425531914</v>
      </c>
      <c r="V26" s="210">
        <f t="shared" si="17"/>
        <v>224.46808510638297</v>
      </c>
      <c r="W26" s="210">
        <f t="shared" si="17"/>
        <v>220.21276595744681</v>
      </c>
      <c r="X26" s="210">
        <f t="shared" si="17"/>
        <v>215.95744680851064</v>
      </c>
      <c r="Y26" s="210">
        <f t="shared" si="17"/>
        <v>211.70212765957447</v>
      </c>
      <c r="Z26" s="210">
        <f t="shared" si="18"/>
        <v>207.44680851063831</v>
      </c>
      <c r="AA26" s="210">
        <f t="shared" si="18"/>
        <v>203.19148936170211</v>
      </c>
      <c r="AB26" s="210">
        <f t="shared" si="18"/>
        <v>198.93617021276594</v>
      </c>
      <c r="AC26" s="210">
        <f t="shared" si="18"/>
        <v>194.68085106382978</v>
      </c>
      <c r="AD26" s="210">
        <f t="shared" si="18"/>
        <v>190.42553191489361</v>
      </c>
      <c r="AE26" s="210">
        <f t="shared" si="18"/>
        <v>186.17021276595744</v>
      </c>
      <c r="AF26" s="210">
        <f t="shared" si="18"/>
        <v>181.91489361702128</v>
      </c>
      <c r="AG26" s="210">
        <f t="shared" si="18"/>
        <v>177.65957446808511</v>
      </c>
      <c r="AH26" s="210">
        <f t="shared" si="18"/>
        <v>173.40425531914894</v>
      </c>
      <c r="AI26" s="210">
        <f t="shared" si="18"/>
        <v>169.14893617021278</v>
      </c>
      <c r="AJ26" s="210">
        <f t="shared" si="19"/>
        <v>164.89361702127661</v>
      </c>
      <c r="AK26" s="210">
        <f t="shared" si="19"/>
        <v>160.63829787234044</v>
      </c>
      <c r="AL26" s="210">
        <f t="shared" si="19"/>
        <v>156.38297872340425</v>
      </c>
      <c r="AM26" s="210">
        <f t="shared" si="19"/>
        <v>152.12765957446808</v>
      </c>
      <c r="AN26" s="210">
        <f t="shared" si="19"/>
        <v>147.69230769230768</v>
      </c>
      <c r="AO26" s="210">
        <f t="shared" si="19"/>
        <v>143.07692307692307</v>
      </c>
      <c r="AP26" s="210">
        <f t="shared" si="19"/>
        <v>138.46153846153845</v>
      </c>
      <c r="AQ26" s="210">
        <f t="shared" si="19"/>
        <v>133.84615384615384</v>
      </c>
      <c r="AR26" s="210">
        <f t="shared" si="19"/>
        <v>129.23076923076923</v>
      </c>
      <c r="AS26" s="210">
        <f t="shared" si="19"/>
        <v>124.61538461538461</v>
      </c>
      <c r="AT26" s="210">
        <f t="shared" si="20"/>
        <v>120</v>
      </c>
      <c r="AU26" s="210">
        <f t="shared" si="20"/>
        <v>115.38461538461539</v>
      </c>
      <c r="AV26" s="210">
        <f t="shared" si="20"/>
        <v>110.76923076923077</v>
      </c>
      <c r="AW26" s="210">
        <f t="shared" si="20"/>
        <v>106.15384615384616</v>
      </c>
      <c r="AX26" s="210">
        <f t="shared" si="20"/>
        <v>101.53846153846155</v>
      </c>
      <c r="AY26" s="210">
        <f t="shared" si="20"/>
        <v>96.92307692307692</v>
      </c>
      <c r="AZ26" s="210">
        <f t="shared" si="20"/>
        <v>92.307692307692307</v>
      </c>
      <c r="BA26" s="210">
        <f t="shared" si="20"/>
        <v>87.692307692307693</v>
      </c>
      <c r="BB26" s="210">
        <f t="shared" si="20"/>
        <v>83.07692307692308</v>
      </c>
      <c r="BC26" s="210">
        <f t="shared" si="20"/>
        <v>78.461538461538467</v>
      </c>
      <c r="BD26" s="210">
        <f t="shared" si="21"/>
        <v>73.84615384615384</v>
      </c>
      <c r="BE26" s="210">
        <f t="shared" si="21"/>
        <v>69.230769230769226</v>
      </c>
      <c r="BF26" s="210">
        <f t="shared" si="21"/>
        <v>64.615384615384613</v>
      </c>
      <c r="BG26" s="210">
        <f t="shared" si="21"/>
        <v>60</v>
      </c>
      <c r="BH26" s="210">
        <f t="shared" si="21"/>
        <v>55.384615384615387</v>
      </c>
      <c r="BI26" s="210">
        <f t="shared" si="21"/>
        <v>50.769230769230774</v>
      </c>
      <c r="BJ26" s="210">
        <f t="shared" si="21"/>
        <v>46.15384615384616</v>
      </c>
      <c r="BK26" s="210">
        <f t="shared" si="21"/>
        <v>41.538461538461533</v>
      </c>
      <c r="BL26" s="210">
        <f t="shared" si="21"/>
        <v>36.92307692307692</v>
      </c>
      <c r="BM26" s="210">
        <f t="shared" si="21"/>
        <v>32.307692307692307</v>
      </c>
      <c r="BN26" s="210">
        <f t="shared" si="22"/>
        <v>27.692307692307693</v>
      </c>
      <c r="BO26" s="210">
        <f t="shared" si="22"/>
        <v>23.07692307692308</v>
      </c>
      <c r="BP26" s="210">
        <f t="shared" si="22"/>
        <v>18.461538461538453</v>
      </c>
      <c r="BQ26" s="210">
        <f t="shared" si="22"/>
        <v>13.84615384615384</v>
      </c>
      <c r="BR26" s="210">
        <f t="shared" si="22"/>
        <v>9.2307692307692264</v>
      </c>
      <c r="BS26" s="210">
        <f t="shared" si="22"/>
        <v>4.6153846153846132</v>
      </c>
      <c r="BT26" s="210">
        <f t="shared" si="22"/>
        <v>0</v>
      </c>
      <c r="BU26" s="210">
        <f t="shared" si="22"/>
        <v>683.01886792452842</v>
      </c>
      <c r="BV26" s="210">
        <f t="shared" si="22"/>
        <v>1366.0377358490568</v>
      </c>
      <c r="BW26" s="210">
        <f t="shared" si="22"/>
        <v>2049.0566037735853</v>
      </c>
      <c r="BX26" s="210">
        <f t="shared" si="23"/>
        <v>2732.0754716981137</v>
      </c>
      <c r="BY26" s="210">
        <f t="shared" si="23"/>
        <v>3415.0943396226421</v>
      </c>
      <c r="BZ26" s="210">
        <f t="shared" si="23"/>
        <v>4098.1132075471705</v>
      </c>
      <c r="CA26" s="210">
        <f t="shared" si="23"/>
        <v>4781.132075471699</v>
      </c>
      <c r="CB26" s="210">
        <f t="shared" si="23"/>
        <v>5464.1509433962274</v>
      </c>
      <c r="CC26" s="210">
        <f t="shared" si="23"/>
        <v>6147.1698113207558</v>
      </c>
      <c r="CD26" s="210">
        <f t="shared" si="23"/>
        <v>6830.1886792452842</v>
      </c>
      <c r="CE26" s="210">
        <f t="shared" si="23"/>
        <v>7513.2075471698126</v>
      </c>
      <c r="CF26" s="210">
        <f t="shared" si="23"/>
        <v>8196.2264150943411</v>
      </c>
      <c r="CG26" s="210">
        <f t="shared" si="23"/>
        <v>8879.2452830188704</v>
      </c>
      <c r="CH26" s="210">
        <f t="shared" si="24"/>
        <v>9562.2641509433979</v>
      </c>
      <c r="CI26" s="210">
        <f t="shared" si="24"/>
        <v>10245.283018867927</v>
      </c>
      <c r="CJ26" s="210">
        <f t="shared" si="24"/>
        <v>10928.301886792455</v>
      </c>
      <c r="CK26" s="210">
        <f t="shared" si="24"/>
        <v>11611.320754716984</v>
      </c>
      <c r="CL26" s="210">
        <f t="shared" si="24"/>
        <v>12294.339622641512</v>
      </c>
      <c r="CM26" s="210">
        <f t="shared" si="24"/>
        <v>12977.358490566039</v>
      </c>
      <c r="CN26" s="210">
        <f t="shared" si="24"/>
        <v>13660.377358490568</v>
      </c>
      <c r="CO26" s="210">
        <f t="shared" si="24"/>
        <v>14343.396226415096</v>
      </c>
      <c r="CP26" s="210">
        <f t="shared" si="24"/>
        <v>15026.415094339625</v>
      </c>
      <c r="CQ26" s="210">
        <f t="shared" si="24"/>
        <v>15709.433962264153</v>
      </c>
      <c r="CR26" s="210">
        <f t="shared" si="25"/>
        <v>16392.452830188682</v>
      </c>
      <c r="CS26" s="210">
        <f t="shared" si="25"/>
        <v>17075.471698113211</v>
      </c>
      <c r="CT26" s="210">
        <f t="shared" si="25"/>
        <v>17758.490566037741</v>
      </c>
      <c r="CU26" s="210">
        <f t="shared" si="25"/>
        <v>18100.000000000004</v>
      </c>
      <c r="CV26" s="210">
        <f t="shared" si="25"/>
        <v>18100.000000000004</v>
      </c>
      <c r="CW26" s="210">
        <f t="shared" si="25"/>
        <v>18100.000000000004</v>
      </c>
      <c r="CX26" s="210">
        <f t="shared" si="25"/>
        <v>18100.000000000004</v>
      </c>
      <c r="CY26" s="210">
        <f t="shared" si="25"/>
        <v>18100.000000000004</v>
      </c>
      <c r="CZ26" s="210">
        <f t="shared" si="25"/>
        <v>18100.000000000004</v>
      </c>
      <c r="DA26" s="210">
        <f t="shared" si="25"/>
        <v>18100.000000000004</v>
      </c>
    </row>
    <row r="27" spans="1:105">
      <c r="A27" s="201" t="str">
        <f>Income!A74</f>
        <v>Animal products consumed</v>
      </c>
      <c r="B27" s="203">
        <f>Income!B74</f>
        <v>738.44898171432089</v>
      </c>
      <c r="C27" s="203">
        <f>Income!C74</f>
        <v>899.20695024469728</v>
      </c>
      <c r="D27" s="203">
        <f>Income!D74</f>
        <v>2652.3144521960953</v>
      </c>
      <c r="E27" s="203">
        <f>Income!E74</f>
        <v>4872.9025476422876</v>
      </c>
      <c r="F27" s="210">
        <f t="shared" si="16"/>
        <v>738.44898171432089</v>
      </c>
      <c r="G27" s="210">
        <f t="shared" si="16"/>
        <v>738.44898171432089</v>
      </c>
      <c r="H27" s="210">
        <f t="shared" si="16"/>
        <v>738.44898171432089</v>
      </c>
      <c r="I27" s="210">
        <f t="shared" si="16"/>
        <v>738.44898171432089</v>
      </c>
      <c r="J27" s="210">
        <f t="shared" si="16"/>
        <v>738.44898171432089</v>
      </c>
      <c r="K27" s="210">
        <f t="shared" si="16"/>
        <v>738.44898171432089</v>
      </c>
      <c r="L27" s="210">
        <f t="shared" si="16"/>
        <v>738.44898171432089</v>
      </c>
      <c r="M27" s="210">
        <f t="shared" si="16"/>
        <v>738.44898171432089</v>
      </c>
      <c r="N27" s="210">
        <f t="shared" si="16"/>
        <v>738.44898171432089</v>
      </c>
      <c r="O27" s="210">
        <f t="shared" si="16"/>
        <v>738.44898171432089</v>
      </c>
      <c r="P27" s="210">
        <f t="shared" si="17"/>
        <v>738.44898171432089</v>
      </c>
      <c r="Q27" s="210">
        <f t="shared" si="17"/>
        <v>745.28974633263476</v>
      </c>
      <c r="R27" s="210">
        <f t="shared" si="17"/>
        <v>752.13051095094863</v>
      </c>
      <c r="S27" s="210">
        <f t="shared" si="17"/>
        <v>758.97127556926262</v>
      </c>
      <c r="T27" s="210">
        <f t="shared" si="17"/>
        <v>765.81204018757649</v>
      </c>
      <c r="U27" s="210">
        <f t="shared" si="17"/>
        <v>772.65280480589036</v>
      </c>
      <c r="V27" s="210">
        <f t="shared" si="17"/>
        <v>779.49356942420422</v>
      </c>
      <c r="W27" s="210">
        <f t="shared" si="17"/>
        <v>786.33433404251809</v>
      </c>
      <c r="X27" s="210">
        <f t="shared" si="17"/>
        <v>793.17509866083196</v>
      </c>
      <c r="Y27" s="210">
        <f t="shared" si="17"/>
        <v>800.01586327914583</v>
      </c>
      <c r="Z27" s="210">
        <f t="shared" si="18"/>
        <v>806.85662789745982</v>
      </c>
      <c r="AA27" s="210">
        <f t="shared" si="18"/>
        <v>813.69739251577369</v>
      </c>
      <c r="AB27" s="210">
        <f t="shared" si="18"/>
        <v>820.53815713408756</v>
      </c>
      <c r="AC27" s="210">
        <f t="shared" si="18"/>
        <v>827.37892175240142</v>
      </c>
      <c r="AD27" s="210">
        <f t="shared" si="18"/>
        <v>834.21968637071541</v>
      </c>
      <c r="AE27" s="210">
        <f t="shared" si="18"/>
        <v>841.06045098902928</v>
      </c>
      <c r="AF27" s="210">
        <f t="shared" si="18"/>
        <v>847.90121560734315</v>
      </c>
      <c r="AG27" s="210">
        <f t="shared" si="18"/>
        <v>854.74198022565702</v>
      </c>
      <c r="AH27" s="210">
        <f t="shared" si="18"/>
        <v>861.58274484397089</v>
      </c>
      <c r="AI27" s="210">
        <f t="shared" si="18"/>
        <v>868.42350946228476</v>
      </c>
      <c r="AJ27" s="210">
        <f t="shared" si="19"/>
        <v>875.26427408059863</v>
      </c>
      <c r="AK27" s="210">
        <f t="shared" si="19"/>
        <v>882.10503869891249</v>
      </c>
      <c r="AL27" s="210">
        <f t="shared" si="19"/>
        <v>888.94580331722648</v>
      </c>
      <c r="AM27" s="210">
        <f t="shared" si="19"/>
        <v>895.78656793554035</v>
      </c>
      <c r="AN27" s="210">
        <f t="shared" si="19"/>
        <v>926.17783489010344</v>
      </c>
      <c r="AO27" s="210">
        <f t="shared" si="19"/>
        <v>980.11960418091564</v>
      </c>
      <c r="AP27" s="210">
        <f t="shared" si="19"/>
        <v>1034.0613734717278</v>
      </c>
      <c r="AQ27" s="210">
        <f t="shared" si="19"/>
        <v>1088.0031427625402</v>
      </c>
      <c r="AR27" s="210">
        <f t="shared" si="19"/>
        <v>1141.9449120533525</v>
      </c>
      <c r="AS27" s="210">
        <f t="shared" si="19"/>
        <v>1195.8866813441646</v>
      </c>
      <c r="AT27" s="210">
        <f t="shared" si="20"/>
        <v>1249.8284506349769</v>
      </c>
      <c r="AU27" s="210">
        <f t="shared" si="20"/>
        <v>1303.7702199257892</v>
      </c>
      <c r="AV27" s="210">
        <f t="shared" si="20"/>
        <v>1357.7119892166015</v>
      </c>
      <c r="AW27" s="210">
        <f t="shared" si="20"/>
        <v>1411.6537585074138</v>
      </c>
      <c r="AX27" s="210">
        <f t="shared" si="20"/>
        <v>1465.5955277982257</v>
      </c>
      <c r="AY27" s="210">
        <f t="shared" si="20"/>
        <v>1519.537297089038</v>
      </c>
      <c r="AZ27" s="210">
        <f t="shared" si="20"/>
        <v>1573.4790663798503</v>
      </c>
      <c r="BA27" s="210">
        <f t="shared" si="20"/>
        <v>1627.4208356706627</v>
      </c>
      <c r="BB27" s="210">
        <f t="shared" si="20"/>
        <v>1681.362604961475</v>
      </c>
      <c r="BC27" s="210">
        <f t="shared" si="20"/>
        <v>1735.3043742522873</v>
      </c>
      <c r="BD27" s="210">
        <f t="shared" si="21"/>
        <v>1789.2461435430994</v>
      </c>
      <c r="BE27" s="210">
        <f t="shared" si="21"/>
        <v>1843.1879128339115</v>
      </c>
      <c r="BF27" s="210">
        <f t="shared" si="21"/>
        <v>1897.1296821247238</v>
      </c>
      <c r="BG27" s="210">
        <f t="shared" si="21"/>
        <v>1951.0714514155361</v>
      </c>
      <c r="BH27" s="210">
        <f t="shared" si="21"/>
        <v>2005.0132207063484</v>
      </c>
      <c r="BI27" s="210">
        <f t="shared" si="21"/>
        <v>2058.9549899971607</v>
      </c>
      <c r="BJ27" s="210">
        <f t="shared" si="21"/>
        <v>2112.8967592879726</v>
      </c>
      <c r="BK27" s="210">
        <f t="shared" si="21"/>
        <v>2166.8385285787854</v>
      </c>
      <c r="BL27" s="210">
        <f t="shared" si="21"/>
        <v>2220.7802978695972</v>
      </c>
      <c r="BM27" s="210">
        <f t="shared" si="21"/>
        <v>2274.7220671604096</v>
      </c>
      <c r="BN27" s="210">
        <f t="shared" si="22"/>
        <v>2328.6638364512219</v>
      </c>
      <c r="BO27" s="210">
        <f t="shared" si="22"/>
        <v>2382.6056057420337</v>
      </c>
      <c r="BP27" s="210">
        <f t="shared" si="22"/>
        <v>2436.5473750328465</v>
      </c>
      <c r="BQ27" s="210">
        <f t="shared" si="22"/>
        <v>2490.4891443236584</v>
      </c>
      <c r="BR27" s="210">
        <f t="shared" si="22"/>
        <v>2544.4309136144707</v>
      </c>
      <c r="BS27" s="210">
        <f t="shared" si="22"/>
        <v>2598.372682905283</v>
      </c>
      <c r="BT27" s="210">
        <f t="shared" si="22"/>
        <v>2652.3144521960953</v>
      </c>
      <c r="BU27" s="210">
        <f t="shared" si="22"/>
        <v>2736.1102293827439</v>
      </c>
      <c r="BV27" s="210">
        <f t="shared" si="22"/>
        <v>2819.906006569393</v>
      </c>
      <c r="BW27" s="210">
        <f t="shared" si="22"/>
        <v>2903.7017837560416</v>
      </c>
      <c r="BX27" s="210">
        <f t="shared" si="23"/>
        <v>2987.4975609426901</v>
      </c>
      <c r="BY27" s="210">
        <f t="shared" si="23"/>
        <v>3071.2933381293392</v>
      </c>
      <c r="BZ27" s="210">
        <f t="shared" si="23"/>
        <v>3155.0891153159878</v>
      </c>
      <c r="CA27" s="210">
        <f t="shared" si="23"/>
        <v>3238.8848925026368</v>
      </c>
      <c r="CB27" s="210">
        <f t="shared" si="23"/>
        <v>3322.6806696892854</v>
      </c>
      <c r="CC27" s="210">
        <f t="shared" si="23"/>
        <v>3406.476446875934</v>
      </c>
      <c r="CD27" s="210">
        <f t="shared" si="23"/>
        <v>3490.2722240625831</v>
      </c>
      <c r="CE27" s="210">
        <f t="shared" si="23"/>
        <v>3574.0680012492317</v>
      </c>
      <c r="CF27" s="210">
        <f t="shared" si="23"/>
        <v>3657.8637784358807</v>
      </c>
      <c r="CG27" s="210">
        <f t="shared" si="23"/>
        <v>3741.6595556225293</v>
      </c>
      <c r="CH27" s="210">
        <f t="shared" si="24"/>
        <v>3825.4553328091779</v>
      </c>
      <c r="CI27" s="210">
        <f t="shared" si="24"/>
        <v>3909.2511099958269</v>
      </c>
      <c r="CJ27" s="210">
        <f t="shared" si="24"/>
        <v>3993.0468871824755</v>
      </c>
      <c r="CK27" s="210">
        <f t="shared" si="24"/>
        <v>4076.8426643691241</v>
      </c>
      <c r="CL27" s="210">
        <f t="shared" si="24"/>
        <v>4160.6384415557732</v>
      </c>
      <c r="CM27" s="210">
        <f t="shared" si="24"/>
        <v>4244.4342187424218</v>
      </c>
      <c r="CN27" s="210">
        <f t="shared" si="24"/>
        <v>4328.2299959290704</v>
      </c>
      <c r="CO27" s="210">
        <f t="shared" si="24"/>
        <v>4412.0257731157199</v>
      </c>
      <c r="CP27" s="210">
        <f t="shared" si="24"/>
        <v>4495.8215503023685</v>
      </c>
      <c r="CQ27" s="210">
        <f t="shared" si="24"/>
        <v>4579.617327489017</v>
      </c>
      <c r="CR27" s="210">
        <f t="shared" si="25"/>
        <v>4663.4131046756656</v>
      </c>
      <c r="CS27" s="210">
        <f t="shared" si="25"/>
        <v>4747.2088818623142</v>
      </c>
      <c r="CT27" s="210">
        <f t="shared" si="25"/>
        <v>4831.0046590489637</v>
      </c>
      <c r="CU27" s="210">
        <f t="shared" si="25"/>
        <v>4872.9025476422876</v>
      </c>
      <c r="CV27" s="210">
        <f t="shared" si="25"/>
        <v>4872.9025476422876</v>
      </c>
      <c r="CW27" s="210">
        <f t="shared" si="25"/>
        <v>4872.9025476422876</v>
      </c>
      <c r="CX27" s="210">
        <f t="shared" si="25"/>
        <v>4872.9025476422876</v>
      </c>
      <c r="CY27" s="210">
        <f t="shared" si="25"/>
        <v>4872.9025476422876</v>
      </c>
      <c r="CZ27" s="210">
        <f t="shared" si="25"/>
        <v>4872.9025476422876</v>
      </c>
      <c r="DA27" s="210">
        <f t="shared" si="25"/>
        <v>4872.9025476422876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937.5</v>
      </c>
      <c r="C29" s="203">
        <f>Income!C76</f>
        <v>3999.9999999999991</v>
      </c>
      <c r="D29" s="203">
        <f>Income!D76</f>
        <v>10833.333333333334</v>
      </c>
      <c r="E29" s="203">
        <f>Income!E76</f>
        <v>34000</v>
      </c>
      <c r="F29" s="210">
        <f t="shared" si="16"/>
        <v>937.5</v>
      </c>
      <c r="G29" s="210">
        <f t="shared" si="16"/>
        <v>937.5</v>
      </c>
      <c r="H29" s="210">
        <f t="shared" si="16"/>
        <v>937.5</v>
      </c>
      <c r="I29" s="210">
        <f t="shared" si="16"/>
        <v>937.5</v>
      </c>
      <c r="J29" s="210">
        <f t="shared" si="16"/>
        <v>937.5</v>
      </c>
      <c r="K29" s="210">
        <f t="shared" si="16"/>
        <v>937.5</v>
      </c>
      <c r="L29" s="210">
        <f t="shared" si="16"/>
        <v>937.5</v>
      </c>
      <c r="M29" s="210">
        <f t="shared" si="16"/>
        <v>937.5</v>
      </c>
      <c r="N29" s="210">
        <f t="shared" si="16"/>
        <v>937.5</v>
      </c>
      <c r="O29" s="210">
        <f t="shared" si="16"/>
        <v>937.5</v>
      </c>
      <c r="P29" s="210">
        <f t="shared" si="17"/>
        <v>937.5</v>
      </c>
      <c r="Q29" s="210">
        <f t="shared" si="17"/>
        <v>1067.8191489361702</v>
      </c>
      <c r="R29" s="210">
        <f t="shared" si="17"/>
        <v>1198.1382978723404</v>
      </c>
      <c r="S29" s="210">
        <f t="shared" si="17"/>
        <v>1328.4574468085104</v>
      </c>
      <c r="T29" s="210">
        <f t="shared" si="17"/>
        <v>1458.7765957446807</v>
      </c>
      <c r="U29" s="210">
        <f t="shared" si="17"/>
        <v>1589.0957446808509</v>
      </c>
      <c r="V29" s="210">
        <f t="shared" si="17"/>
        <v>1719.4148936170209</v>
      </c>
      <c r="W29" s="210">
        <f t="shared" si="17"/>
        <v>1849.7340425531911</v>
      </c>
      <c r="X29" s="210">
        <f t="shared" si="17"/>
        <v>1980.0531914893613</v>
      </c>
      <c r="Y29" s="210">
        <f t="shared" si="17"/>
        <v>2110.3723404255315</v>
      </c>
      <c r="Z29" s="210">
        <f t="shared" si="18"/>
        <v>2240.6914893617018</v>
      </c>
      <c r="AA29" s="210">
        <f t="shared" si="18"/>
        <v>2371.010638297872</v>
      </c>
      <c r="AB29" s="210">
        <f t="shared" si="18"/>
        <v>2501.3297872340418</v>
      </c>
      <c r="AC29" s="210">
        <f t="shared" si="18"/>
        <v>2631.6489361702124</v>
      </c>
      <c r="AD29" s="210">
        <f t="shared" si="18"/>
        <v>2761.9680851063822</v>
      </c>
      <c r="AE29" s="210">
        <f t="shared" si="18"/>
        <v>2892.2872340425529</v>
      </c>
      <c r="AF29" s="210">
        <f t="shared" si="18"/>
        <v>3022.6063829787226</v>
      </c>
      <c r="AG29" s="210">
        <f t="shared" si="18"/>
        <v>3152.9255319148929</v>
      </c>
      <c r="AH29" s="210">
        <f t="shared" si="18"/>
        <v>3283.2446808510631</v>
      </c>
      <c r="AI29" s="210">
        <f t="shared" si="18"/>
        <v>3413.5638297872333</v>
      </c>
      <c r="AJ29" s="210">
        <f t="shared" si="19"/>
        <v>3543.8829787234035</v>
      </c>
      <c r="AK29" s="210">
        <f t="shared" si="19"/>
        <v>3674.2021276595738</v>
      </c>
      <c r="AL29" s="210">
        <f t="shared" si="19"/>
        <v>3804.521276595744</v>
      </c>
      <c r="AM29" s="210">
        <f t="shared" si="19"/>
        <v>3934.8404255319142</v>
      </c>
      <c r="AN29" s="210">
        <f t="shared" si="19"/>
        <v>4105.1282051282042</v>
      </c>
      <c r="AO29" s="210">
        <f t="shared" si="19"/>
        <v>4315.3846153846143</v>
      </c>
      <c r="AP29" s="210">
        <f t="shared" si="19"/>
        <v>4525.6410256410245</v>
      </c>
      <c r="AQ29" s="210">
        <f t="shared" si="19"/>
        <v>4735.8974358974356</v>
      </c>
      <c r="AR29" s="210">
        <f t="shared" si="19"/>
        <v>4946.1538461538457</v>
      </c>
      <c r="AS29" s="210">
        <f t="shared" si="19"/>
        <v>5156.4102564102559</v>
      </c>
      <c r="AT29" s="210">
        <f t="shared" si="20"/>
        <v>5366.6666666666661</v>
      </c>
      <c r="AU29" s="210">
        <f t="shared" si="20"/>
        <v>5576.9230769230762</v>
      </c>
      <c r="AV29" s="210">
        <f t="shared" si="20"/>
        <v>5787.1794871794864</v>
      </c>
      <c r="AW29" s="210">
        <f t="shared" si="20"/>
        <v>5997.4358974358965</v>
      </c>
      <c r="AX29" s="210">
        <f t="shared" si="20"/>
        <v>6207.6923076923067</v>
      </c>
      <c r="AY29" s="210">
        <f t="shared" si="20"/>
        <v>6417.9487179487178</v>
      </c>
      <c r="AZ29" s="210">
        <f t="shared" si="20"/>
        <v>6628.2051282051279</v>
      </c>
      <c r="BA29" s="210">
        <f t="shared" si="20"/>
        <v>6838.4615384615381</v>
      </c>
      <c r="BB29" s="210">
        <f t="shared" si="20"/>
        <v>7048.7179487179492</v>
      </c>
      <c r="BC29" s="210">
        <f t="shared" si="20"/>
        <v>7258.9743589743584</v>
      </c>
      <c r="BD29" s="210">
        <f t="shared" si="21"/>
        <v>7469.2307692307695</v>
      </c>
      <c r="BE29" s="210">
        <f t="shared" si="21"/>
        <v>7679.4871794871797</v>
      </c>
      <c r="BF29" s="210">
        <f t="shared" si="21"/>
        <v>7889.7435897435898</v>
      </c>
      <c r="BG29" s="210">
        <f t="shared" si="21"/>
        <v>8100</v>
      </c>
      <c r="BH29" s="210">
        <f t="shared" si="21"/>
        <v>8310.2564102564102</v>
      </c>
      <c r="BI29" s="210">
        <f t="shared" si="21"/>
        <v>8520.5128205128203</v>
      </c>
      <c r="BJ29" s="210">
        <f t="shared" si="21"/>
        <v>8730.7692307692305</v>
      </c>
      <c r="BK29" s="210">
        <f t="shared" si="21"/>
        <v>8941.0256410256407</v>
      </c>
      <c r="BL29" s="210">
        <f t="shared" si="21"/>
        <v>9151.2820512820508</v>
      </c>
      <c r="BM29" s="210">
        <f t="shared" si="21"/>
        <v>9361.538461538461</v>
      </c>
      <c r="BN29" s="210">
        <f t="shared" si="22"/>
        <v>9571.7948717948711</v>
      </c>
      <c r="BO29" s="210">
        <f t="shared" si="22"/>
        <v>9782.0512820512813</v>
      </c>
      <c r="BP29" s="210">
        <f t="shared" si="22"/>
        <v>9992.3076923076915</v>
      </c>
      <c r="BQ29" s="210">
        <f t="shared" si="22"/>
        <v>10202.564102564102</v>
      </c>
      <c r="BR29" s="210">
        <f t="shared" si="22"/>
        <v>10412.820512820514</v>
      </c>
      <c r="BS29" s="210">
        <f t="shared" si="22"/>
        <v>10623.076923076924</v>
      </c>
      <c r="BT29" s="210">
        <f t="shared" si="22"/>
        <v>10833.333333333334</v>
      </c>
      <c r="BU29" s="210">
        <f t="shared" si="22"/>
        <v>11707.547169811322</v>
      </c>
      <c r="BV29" s="210">
        <f t="shared" si="22"/>
        <v>12581.761006289309</v>
      </c>
      <c r="BW29" s="210">
        <f t="shared" si="22"/>
        <v>13455.974842767297</v>
      </c>
      <c r="BX29" s="210">
        <f t="shared" si="23"/>
        <v>14330.188679245282</v>
      </c>
      <c r="BY29" s="210">
        <f t="shared" si="23"/>
        <v>15204.40251572327</v>
      </c>
      <c r="BZ29" s="210">
        <f t="shared" si="23"/>
        <v>16078.616352201258</v>
      </c>
      <c r="CA29" s="210">
        <f t="shared" si="23"/>
        <v>16952.830188679247</v>
      </c>
      <c r="CB29" s="210">
        <f t="shared" si="23"/>
        <v>17827.044025157233</v>
      </c>
      <c r="CC29" s="210">
        <f t="shared" si="23"/>
        <v>18701.257861635218</v>
      </c>
      <c r="CD29" s="210">
        <f t="shared" si="23"/>
        <v>19575.471698113208</v>
      </c>
      <c r="CE29" s="210">
        <f t="shared" si="23"/>
        <v>20449.685534591197</v>
      </c>
      <c r="CF29" s="210">
        <f t="shared" si="23"/>
        <v>21323.899371069183</v>
      </c>
      <c r="CG29" s="210">
        <f t="shared" si="23"/>
        <v>22198.113207547169</v>
      </c>
      <c r="CH29" s="210">
        <f t="shared" si="24"/>
        <v>23072.327044025158</v>
      </c>
      <c r="CI29" s="210">
        <f t="shared" si="24"/>
        <v>23946.540880503144</v>
      </c>
      <c r="CJ29" s="210">
        <f t="shared" si="24"/>
        <v>24820.75471698113</v>
      </c>
      <c r="CK29" s="210">
        <f t="shared" si="24"/>
        <v>25694.968553459119</v>
      </c>
      <c r="CL29" s="210">
        <f t="shared" si="24"/>
        <v>26569.182389937105</v>
      </c>
      <c r="CM29" s="210">
        <f t="shared" si="24"/>
        <v>27443.39622641509</v>
      </c>
      <c r="CN29" s="210">
        <f t="shared" si="24"/>
        <v>28317.61006289308</v>
      </c>
      <c r="CO29" s="210">
        <f t="shared" si="24"/>
        <v>29191.823899371069</v>
      </c>
      <c r="CP29" s="210">
        <f t="shared" si="24"/>
        <v>30066.037735849059</v>
      </c>
      <c r="CQ29" s="210">
        <f t="shared" si="24"/>
        <v>30940.251572327041</v>
      </c>
      <c r="CR29" s="210">
        <f t="shared" si="25"/>
        <v>31814.46540880503</v>
      </c>
      <c r="CS29" s="210">
        <f t="shared" si="25"/>
        <v>32688.67924528302</v>
      </c>
      <c r="CT29" s="210">
        <f t="shared" si="25"/>
        <v>33562.893081761002</v>
      </c>
      <c r="CU29" s="210">
        <f t="shared" si="25"/>
        <v>34000</v>
      </c>
      <c r="CV29" s="210">
        <f t="shared" si="25"/>
        <v>34000</v>
      </c>
      <c r="CW29" s="210">
        <f t="shared" si="25"/>
        <v>34000</v>
      </c>
      <c r="CX29" s="210">
        <f t="shared" si="25"/>
        <v>34000</v>
      </c>
      <c r="CY29" s="210">
        <f t="shared" si="25"/>
        <v>34000</v>
      </c>
      <c r="CZ29" s="210">
        <f t="shared" si="25"/>
        <v>34000</v>
      </c>
      <c r="DA29" s="210">
        <f t="shared" si="25"/>
        <v>34000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530.34600766264612</v>
      </c>
      <c r="D30" s="203">
        <f>Income!D77</f>
        <v>244.14699440253102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22.56791521968707</v>
      </c>
      <c r="R30" s="210">
        <f t="shared" si="17"/>
        <v>45.135830439374139</v>
      </c>
      <c r="S30" s="210">
        <f t="shared" si="17"/>
        <v>67.703745659061212</v>
      </c>
      <c r="T30" s="210">
        <f t="shared" si="17"/>
        <v>90.271660878748278</v>
      </c>
      <c r="U30" s="210">
        <f t="shared" si="17"/>
        <v>112.83957609843534</v>
      </c>
      <c r="V30" s="210">
        <f t="shared" si="17"/>
        <v>135.40749131812242</v>
      </c>
      <c r="W30" s="210">
        <f t="shared" si="17"/>
        <v>157.97540653780948</v>
      </c>
      <c r="X30" s="210">
        <f t="shared" si="17"/>
        <v>180.54332175749656</v>
      </c>
      <c r="Y30" s="210">
        <f t="shared" si="17"/>
        <v>203.11123697718361</v>
      </c>
      <c r="Z30" s="210">
        <f t="shared" si="18"/>
        <v>225.67915219687069</v>
      </c>
      <c r="AA30" s="210">
        <f t="shared" si="18"/>
        <v>248.24706741655777</v>
      </c>
      <c r="AB30" s="210">
        <f t="shared" si="18"/>
        <v>270.81498263624485</v>
      </c>
      <c r="AC30" s="210">
        <f t="shared" si="18"/>
        <v>293.3828978559319</v>
      </c>
      <c r="AD30" s="210">
        <f t="shared" si="18"/>
        <v>315.95081307561895</v>
      </c>
      <c r="AE30" s="210">
        <f t="shared" si="18"/>
        <v>338.518728295306</v>
      </c>
      <c r="AF30" s="210">
        <f t="shared" si="18"/>
        <v>361.08664351499311</v>
      </c>
      <c r="AG30" s="210">
        <f t="shared" si="18"/>
        <v>383.65455873468022</v>
      </c>
      <c r="AH30" s="210">
        <f t="shared" si="18"/>
        <v>406.22247395436722</v>
      </c>
      <c r="AI30" s="210">
        <f t="shared" si="18"/>
        <v>428.79038917405427</v>
      </c>
      <c r="AJ30" s="210">
        <f t="shared" si="19"/>
        <v>451.35830439374138</v>
      </c>
      <c r="AK30" s="210">
        <f t="shared" si="19"/>
        <v>473.92621961342849</v>
      </c>
      <c r="AL30" s="210">
        <f t="shared" si="19"/>
        <v>496.49413483311554</v>
      </c>
      <c r="AM30" s="210">
        <f t="shared" si="19"/>
        <v>519.06205005280253</v>
      </c>
      <c r="AN30" s="210">
        <f t="shared" si="19"/>
        <v>525.94294592018275</v>
      </c>
      <c r="AO30" s="210">
        <f t="shared" si="19"/>
        <v>517.13682243525614</v>
      </c>
      <c r="AP30" s="210">
        <f t="shared" si="19"/>
        <v>508.33069895032958</v>
      </c>
      <c r="AQ30" s="210">
        <f t="shared" si="19"/>
        <v>499.52457546540296</v>
      </c>
      <c r="AR30" s="210">
        <f t="shared" si="19"/>
        <v>490.71845198047635</v>
      </c>
      <c r="AS30" s="210">
        <f t="shared" si="19"/>
        <v>481.91232849554973</v>
      </c>
      <c r="AT30" s="210">
        <f t="shared" si="20"/>
        <v>473.10620501062311</v>
      </c>
      <c r="AU30" s="210">
        <f t="shared" si="20"/>
        <v>464.3000815256965</v>
      </c>
      <c r="AV30" s="210">
        <f t="shared" si="20"/>
        <v>455.49395804076988</v>
      </c>
      <c r="AW30" s="210">
        <f t="shared" si="20"/>
        <v>446.68783455584327</v>
      </c>
      <c r="AX30" s="210">
        <f t="shared" si="20"/>
        <v>437.88171107091659</v>
      </c>
      <c r="AY30" s="210">
        <f t="shared" si="20"/>
        <v>429.07558758598998</v>
      </c>
      <c r="AZ30" s="210">
        <f t="shared" si="20"/>
        <v>420.26946410106342</v>
      </c>
      <c r="BA30" s="210">
        <f t="shared" si="20"/>
        <v>411.4633406161368</v>
      </c>
      <c r="BB30" s="210">
        <f t="shared" si="20"/>
        <v>402.65721713121013</v>
      </c>
      <c r="BC30" s="210">
        <f t="shared" si="20"/>
        <v>393.85109364628352</v>
      </c>
      <c r="BD30" s="210">
        <f t="shared" si="21"/>
        <v>385.0449701613569</v>
      </c>
      <c r="BE30" s="210">
        <f t="shared" si="21"/>
        <v>376.23884667643028</v>
      </c>
      <c r="BF30" s="210">
        <f t="shared" si="21"/>
        <v>367.43272319150367</v>
      </c>
      <c r="BG30" s="210">
        <f t="shared" si="21"/>
        <v>358.62659970657705</v>
      </c>
      <c r="BH30" s="210">
        <f t="shared" si="21"/>
        <v>349.82047622165044</v>
      </c>
      <c r="BI30" s="210">
        <f t="shared" si="21"/>
        <v>341.01435273672382</v>
      </c>
      <c r="BJ30" s="210">
        <f t="shared" si="21"/>
        <v>332.20822925179721</v>
      </c>
      <c r="BK30" s="210">
        <f t="shared" si="21"/>
        <v>323.40210576687059</v>
      </c>
      <c r="BL30" s="210">
        <f t="shared" si="21"/>
        <v>314.59598228194398</v>
      </c>
      <c r="BM30" s="210">
        <f t="shared" si="21"/>
        <v>305.78985879701736</v>
      </c>
      <c r="BN30" s="210">
        <f t="shared" si="22"/>
        <v>296.98373531209074</v>
      </c>
      <c r="BO30" s="210">
        <f t="shared" si="22"/>
        <v>288.17761182716413</v>
      </c>
      <c r="BP30" s="210">
        <f t="shared" si="22"/>
        <v>279.37148834223751</v>
      </c>
      <c r="BQ30" s="210">
        <f t="shared" si="22"/>
        <v>270.5653648573109</v>
      </c>
      <c r="BR30" s="210">
        <f t="shared" si="22"/>
        <v>261.75924137238428</v>
      </c>
      <c r="BS30" s="210">
        <f t="shared" si="22"/>
        <v>252.95311788745767</v>
      </c>
      <c r="BT30" s="210">
        <f t="shared" si="22"/>
        <v>244.14699440253105</v>
      </c>
      <c r="BU30" s="210">
        <f t="shared" si="22"/>
        <v>234.93390027413363</v>
      </c>
      <c r="BV30" s="210">
        <f t="shared" si="22"/>
        <v>225.72080614573622</v>
      </c>
      <c r="BW30" s="210">
        <f t="shared" si="22"/>
        <v>216.50771201733883</v>
      </c>
      <c r="BX30" s="210">
        <f t="shared" si="23"/>
        <v>207.29461788894145</v>
      </c>
      <c r="BY30" s="210">
        <f t="shared" si="23"/>
        <v>198.08152376054403</v>
      </c>
      <c r="BZ30" s="210">
        <f t="shared" si="23"/>
        <v>188.86842963214664</v>
      </c>
      <c r="CA30" s="210">
        <f t="shared" si="23"/>
        <v>179.65533550374926</v>
      </c>
      <c r="CB30" s="210">
        <f t="shared" si="23"/>
        <v>170.44224137535184</v>
      </c>
      <c r="CC30" s="210">
        <f t="shared" si="23"/>
        <v>161.22914724695445</v>
      </c>
      <c r="CD30" s="210">
        <f t="shared" si="23"/>
        <v>152.01605311855707</v>
      </c>
      <c r="CE30" s="210">
        <f t="shared" si="23"/>
        <v>142.80295899015965</v>
      </c>
      <c r="CF30" s="210">
        <f t="shared" si="23"/>
        <v>133.58986486176227</v>
      </c>
      <c r="CG30" s="210">
        <f t="shared" si="23"/>
        <v>124.37677073336486</v>
      </c>
      <c r="CH30" s="210">
        <f t="shared" si="24"/>
        <v>115.16367660496746</v>
      </c>
      <c r="CI30" s="210">
        <f t="shared" si="24"/>
        <v>105.95058247657008</v>
      </c>
      <c r="CJ30" s="210">
        <f t="shared" si="24"/>
        <v>96.737488348172661</v>
      </c>
      <c r="CK30" s="210">
        <f t="shared" si="24"/>
        <v>87.524394219775274</v>
      </c>
      <c r="CL30" s="210">
        <f t="shared" si="24"/>
        <v>78.311300091377888</v>
      </c>
      <c r="CM30" s="210">
        <f t="shared" si="24"/>
        <v>69.098205962980472</v>
      </c>
      <c r="CN30" s="210">
        <f t="shared" si="24"/>
        <v>59.885111834583086</v>
      </c>
      <c r="CO30" s="210">
        <f t="shared" si="24"/>
        <v>50.67201770618567</v>
      </c>
      <c r="CP30" s="210">
        <f t="shared" si="24"/>
        <v>41.458923577788283</v>
      </c>
      <c r="CQ30" s="210">
        <f t="shared" si="24"/>
        <v>32.245829449390897</v>
      </c>
      <c r="CR30" s="210">
        <f t="shared" si="25"/>
        <v>23.03273532099351</v>
      </c>
      <c r="CS30" s="210">
        <f t="shared" si="25"/>
        <v>13.819641192596094</v>
      </c>
      <c r="CT30" s="210">
        <f t="shared" si="25"/>
        <v>4.6065470641987076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660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28.085106382978722</v>
      </c>
      <c r="R31" s="210">
        <f t="shared" si="17"/>
        <v>56.170212765957444</v>
      </c>
      <c r="S31" s="210">
        <f t="shared" si="17"/>
        <v>84.255319148936167</v>
      </c>
      <c r="T31" s="210">
        <f t="shared" si="17"/>
        <v>112.34042553191489</v>
      </c>
      <c r="U31" s="210">
        <f t="shared" si="17"/>
        <v>140.42553191489361</v>
      </c>
      <c r="V31" s="210">
        <f t="shared" si="17"/>
        <v>168.51063829787233</v>
      </c>
      <c r="W31" s="210">
        <f t="shared" si="17"/>
        <v>196.59574468085106</v>
      </c>
      <c r="X31" s="210">
        <f t="shared" si="17"/>
        <v>224.68085106382978</v>
      </c>
      <c r="Y31" s="210">
        <f t="shared" si="17"/>
        <v>252.7659574468085</v>
      </c>
      <c r="Z31" s="210">
        <f t="shared" si="18"/>
        <v>280.85106382978722</v>
      </c>
      <c r="AA31" s="210">
        <f t="shared" si="18"/>
        <v>308.93617021276594</v>
      </c>
      <c r="AB31" s="210">
        <f t="shared" si="18"/>
        <v>337.02127659574467</v>
      </c>
      <c r="AC31" s="210">
        <f t="shared" si="18"/>
        <v>365.10638297872339</v>
      </c>
      <c r="AD31" s="210">
        <f t="shared" si="18"/>
        <v>393.19148936170211</v>
      </c>
      <c r="AE31" s="210">
        <f t="shared" si="18"/>
        <v>421.27659574468083</v>
      </c>
      <c r="AF31" s="210">
        <f t="shared" si="18"/>
        <v>449.36170212765956</v>
      </c>
      <c r="AG31" s="210">
        <f t="shared" si="18"/>
        <v>477.44680851063828</v>
      </c>
      <c r="AH31" s="210">
        <f t="shared" si="18"/>
        <v>505.531914893617</v>
      </c>
      <c r="AI31" s="210">
        <f t="shared" si="18"/>
        <v>533.61702127659578</v>
      </c>
      <c r="AJ31" s="210">
        <f t="shared" si="19"/>
        <v>561.70212765957444</v>
      </c>
      <c r="AK31" s="210">
        <f t="shared" si="19"/>
        <v>589.78723404255322</v>
      </c>
      <c r="AL31" s="210">
        <f t="shared" si="19"/>
        <v>617.87234042553189</v>
      </c>
      <c r="AM31" s="210">
        <f t="shared" si="19"/>
        <v>645.95744680851067</v>
      </c>
      <c r="AN31" s="210">
        <f t="shared" si="19"/>
        <v>649.84615384615381</v>
      </c>
      <c r="AO31" s="210">
        <f t="shared" si="19"/>
        <v>629.53846153846155</v>
      </c>
      <c r="AP31" s="210">
        <f t="shared" si="19"/>
        <v>609.23076923076928</v>
      </c>
      <c r="AQ31" s="210">
        <f t="shared" si="19"/>
        <v>588.92307692307691</v>
      </c>
      <c r="AR31" s="210">
        <f t="shared" si="19"/>
        <v>568.61538461538464</v>
      </c>
      <c r="AS31" s="210">
        <f t="shared" si="19"/>
        <v>548.30769230769226</v>
      </c>
      <c r="AT31" s="210">
        <f t="shared" si="20"/>
        <v>528</v>
      </c>
      <c r="AU31" s="210">
        <f t="shared" si="20"/>
        <v>507.69230769230768</v>
      </c>
      <c r="AV31" s="210">
        <f t="shared" si="20"/>
        <v>487.38461538461536</v>
      </c>
      <c r="AW31" s="210">
        <f t="shared" si="20"/>
        <v>467.07692307692309</v>
      </c>
      <c r="AX31" s="210">
        <f t="shared" si="20"/>
        <v>446.76923076923077</v>
      </c>
      <c r="AY31" s="210">
        <f t="shared" si="20"/>
        <v>426.46153846153845</v>
      </c>
      <c r="AZ31" s="210">
        <f t="shared" si="20"/>
        <v>406.15384615384619</v>
      </c>
      <c r="BA31" s="210">
        <f t="shared" si="20"/>
        <v>385.84615384615387</v>
      </c>
      <c r="BB31" s="210">
        <f t="shared" si="20"/>
        <v>365.53846153846155</v>
      </c>
      <c r="BC31" s="210">
        <f t="shared" si="20"/>
        <v>345.23076923076923</v>
      </c>
      <c r="BD31" s="210">
        <f t="shared" si="21"/>
        <v>324.92307692307691</v>
      </c>
      <c r="BE31" s="210">
        <f t="shared" si="21"/>
        <v>304.61538461538464</v>
      </c>
      <c r="BF31" s="210">
        <f t="shared" si="21"/>
        <v>284.30769230769232</v>
      </c>
      <c r="BG31" s="210">
        <f t="shared" si="21"/>
        <v>264</v>
      </c>
      <c r="BH31" s="210">
        <f t="shared" si="21"/>
        <v>243.69230769230768</v>
      </c>
      <c r="BI31" s="210">
        <f t="shared" si="21"/>
        <v>223.38461538461536</v>
      </c>
      <c r="BJ31" s="210">
        <f t="shared" si="21"/>
        <v>203.07692307692309</v>
      </c>
      <c r="BK31" s="210">
        <f t="shared" si="21"/>
        <v>182.76923076923077</v>
      </c>
      <c r="BL31" s="210">
        <f t="shared" si="21"/>
        <v>162.46153846153845</v>
      </c>
      <c r="BM31" s="210">
        <f t="shared" si="21"/>
        <v>142.15384615384619</v>
      </c>
      <c r="BN31" s="210">
        <f t="shared" si="22"/>
        <v>121.84615384615381</v>
      </c>
      <c r="BO31" s="210">
        <f t="shared" si="22"/>
        <v>101.53846153846155</v>
      </c>
      <c r="BP31" s="210">
        <f t="shared" si="22"/>
        <v>81.230769230769283</v>
      </c>
      <c r="BQ31" s="210">
        <f t="shared" si="22"/>
        <v>60.923076923076906</v>
      </c>
      <c r="BR31" s="210">
        <f t="shared" si="22"/>
        <v>40.615384615384642</v>
      </c>
      <c r="BS31" s="210">
        <f t="shared" si="22"/>
        <v>20.307692307692264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63360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2390.9433962264152</v>
      </c>
      <c r="BV32" s="210">
        <f t="shared" si="22"/>
        <v>4781.8867924528304</v>
      </c>
      <c r="BW32" s="210">
        <f t="shared" si="22"/>
        <v>7172.8301886792451</v>
      </c>
      <c r="BX32" s="210">
        <f t="shared" si="23"/>
        <v>9563.7735849056608</v>
      </c>
      <c r="BY32" s="210">
        <f t="shared" si="23"/>
        <v>11954.716981132075</v>
      </c>
      <c r="BZ32" s="210">
        <f t="shared" si="23"/>
        <v>14345.66037735849</v>
      </c>
      <c r="CA32" s="210">
        <f t="shared" si="23"/>
        <v>16736.603773584906</v>
      </c>
      <c r="CB32" s="210">
        <f t="shared" si="23"/>
        <v>19127.547169811322</v>
      </c>
      <c r="CC32" s="210">
        <f t="shared" si="23"/>
        <v>21518.490566037737</v>
      </c>
      <c r="CD32" s="210">
        <f t="shared" si="23"/>
        <v>23909.433962264149</v>
      </c>
      <c r="CE32" s="210">
        <f t="shared" si="23"/>
        <v>26300.377358490565</v>
      </c>
      <c r="CF32" s="210">
        <f t="shared" si="23"/>
        <v>28691.32075471698</v>
      </c>
      <c r="CG32" s="210">
        <f t="shared" si="23"/>
        <v>31082.264150943396</v>
      </c>
      <c r="CH32" s="210">
        <f t="shared" si="24"/>
        <v>33473.207547169812</v>
      </c>
      <c r="CI32" s="210">
        <f t="shared" si="24"/>
        <v>35864.150943396227</v>
      </c>
      <c r="CJ32" s="210">
        <f t="shared" si="24"/>
        <v>38255.094339622643</v>
      </c>
      <c r="CK32" s="210">
        <f t="shared" si="24"/>
        <v>40646.037735849059</v>
      </c>
      <c r="CL32" s="210">
        <f t="shared" si="24"/>
        <v>43036.981132075474</v>
      </c>
      <c r="CM32" s="210">
        <f t="shared" si="24"/>
        <v>45427.92452830189</v>
      </c>
      <c r="CN32" s="210">
        <f t="shared" si="24"/>
        <v>47818.867924528298</v>
      </c>
      <c r="CO32" s="210">
        <f t="shared" si="24"/>
        <v>50209.811320754714</v>
      </c>
      <c r="CP32" s="210">
        <f t="shared" si="24"/>
        <v>52600.75471698113</v>
      </c>
      <c r="CQ32" s="210">
        <f t="shared" si="24"/>
        <v>54991.698113207545</v>
      </c>
      <c r="CR32" s="210">
        <f t="shared" si="25"/>
        <v>57382.641509433961</v>
      </c>
      <c r="CS32" s="210">
        <f t="shared" si="25"/>
        <v>59773.584905660377</v>
      </c>
      <c r="CT32" s="210">
        <f t="shared" si="25"/>
        <v>62164.528301886792</v>
      </c>
      <c r="CU32" s="210">
        <f t="shared" si="25"/>
        <v>63360</v>
      </c>
      <c r="CV32" s="210">
        <f t="shared" si="25"/>
        <v>63360</v>
      </c>
      <c r="CW32" s="210">
        <f t="shared" si="25"/>
        <v>63360</v>
      </c>
      <c r="CX32" s="210">
        <f t="shared" si="25"/>
        <v>63360</v>
      </c>
      <c r="CY32" s="210">
        <f t="shared" si="25"/>
        <v>63360</v>
      </c>
      <c r="CZ32" s="210">
        <f t="shared" si="25"/>
        <v>63360</v>
      </c>
      <c r="DA32" s="210">
        <f t="shared" si="25"/>
        <v>63360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40000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615.38461538461536</v>
      </c>
      <c r="AO34" s="210">
        <f t="shared" si="19"/>
        <v>1846.1538461538462</v>
      </c>
      <c r="AP34" s="210">
        <f t="shared" si="19"/>
        <v>3076.9230769230771</v>
      </c>
      <c r="AQ34" s="210">
        <f t="shared" si="19"/>
        <v>4307.6923076923076</v>
      </c>
      <c r="AR34" s="210">
        <f t="shared" si="19"/>
        <v>5538.4615384615381</v>
      </c>
      <c r="AS34" s="210">
        <f t="shared" si="19"/>
        <v>6769.2307692307695</v>
      </c>
      <c r="AT34" s="210">
        <f t="shared" si="20"/>
        <v>8000</v>
      </c>
      <c r="AU34" s="210">
        <f t="shared" si="20"/>
        <v>9230.7692307692305</v>
      </c>
      <c r="AV34" s="210">
        <f t="shared" si="20"/>
        <v>10461.538461538461</v>
      </c>
      <c r="AW34" s="210">
        <f t="shared" si="20"/>
        <v>11692.307692307691</v>
      </c>
      <c r="AX34" s="210">
        <f t="shared" si="20"/>
        <v>12923.076923076924</v>
      </c>
      <c r="AY34" s="210">
        <f t="shared" si="20"/>
        <v>14153.846153846154</v>
      </c>
      <c r="AZ34" s="210">
        <f t="shared" si="20"/>
        <v>15384.615384615385</v>
      </c>
      <c r="BA34" s="210">
        <f t="shared" si="20"/>
        <v>16615.384615384617</v>
      </c>
      <c r="BB34" s="210">
        <f t="shared" si="20"/>
        <v>17846.153846153848</v>
      </c>
      <c r="BC34" s="210">
        <f t="shared" si="20"/>
        <v>19076.923076923078</v>
      </c>
      <c r="BD34" s="210">
        <f t="shared" si="21"/>
        <v>20307.692307692309</v>
      </c>
      <c r="BE34" s="210">
        <f t="shared" si="21"/>
        <v>21538.461538461539</v>
      </c>
      <c r="BF34" s="210">
        <f t="shared" si="21"/>
        <v>22769.23076923077</v>
      </c>
      <c r="BG34" s="210">
        <f t="shared" si="21"/>
        <v>24000</v>
      </c>
      <c r="BH34" s="210">
        <f t="shared" si="21"/>
        <v>25230.76923076923</v>
      </c>
      <c r="BI34" s="210">
        <f t="shared" si="21"/>
        <v>26461.538461538461</v>
      </c>
      <c r="BJ34" s="210">
        <f t="shared" si="21"/>
        <v>27692.307692307691</v>
      </c>
      <c r="BK34" s="210">
        <f t="shared" si="21"/>
        <v>28923.076923076922</v>
      </c>
      <c r="BL34" s="210">
        <f t="shared" si="21"/>
        <v>30153.846153846152</v>
      </c>
      <c r="BM34" s="210">
        <f t="shared" si="21"/>
        <v>31384.615384615383</v>
      </c>
      <c r="BN34" s="210">
        <f t="shared" si="22"/>
        <v>32615.384615384617</v>
      </c>
      <c r="BO34" s="210">
        <f t="shared" si="22"/>
        <v>33846.153846153844</v>
      </c>
      <c r="BP34" s="210">
        <f t="shared" si="22"/>
        <v>35076.923076923078</v>
      </c>
      <c r="BQ34" s="210">
        <f t="shared" si="22"/>
        <v>36307.692307692305</v>
      </c>
      <c r="BR34" s="210">
        <f t="shared" si="22"/>
        <v>37538.461538461539</v>
      </c>
      <c r="BS34" s="210">
        <f t="shared" si="22"/>
        <v>38769.230769230766</v>
      </c>
      <c r="BT34" s="210">
        <f t="shared" si="22"/>
        <v>40000</v>
      </c>
      <c r="BU34" s="210">
        <f t="shared" si="22"/>
        <v>38490.566037735851</v>
      </c>
      <c r="BV34" s="210">
        <f t="shared" si="22"/>
        <v>36981.132075471702</v>
      </c>
      <c r="BW34" s="210">
        <f t="shared" si="22"/>
        <v>35471.698113207545</v>
      </c>
      <c r="BX34" s="210">
        <f t="shared" si="23"/>
        <v>33962.264150943396</v>
      </c>
      <c r="BY34" s="210">
        <f t="shared" si="23"/>
        <v>32452.830188679247</v>
      </c>
      <c r="BZ34" s="210">
        <f t="shared" si="23"/>
        <v>30943.396226415094</v>
      </c>
      <c r="CA34" s="210">
        <f t="shared" si="23"/>
        <v>29433.962264150941</v>
      </c>
      <c r="CB34" s="210">
        <f t="shared" si="23"/>
        <v>27924.528301886792</v>
      </c>
      <c r="CC34" s="210">
        <f t="shared" si="23"/>
        <v>26415.094339622643</v>
      </c>
      <c r="CD34" s="210">
        <f t="shared" si="23"/>
        <v>24905.66037735849</v>
      </c>
      <c r="CE34" s="210">
        <f t="shared" si="23"/>
        <v>23396.226415094341</v>
      </c>
      <c r="CF34" s="210">
        <f t="shared" si="23"/>
        <v>21886.792452830188</v>
      </c>
      <c r="CG34" s="210">
        <f t="shared" si="23"/>
        <v>20377.358490566039</v>
      </c>
      <c r="CH34" s="210">
        <f t="shared" si="24"/>
        <v>18867.924528301886</v>
      </c>
      <c r="CI34" s="210">
        <f t="shared" si="24"/>
        <v>17358.490566037737</v>
      </c>
      <c r="CJ34" s="210">
        <f t="shared" si="24"/>
        <v>15849.056603773584</v>
      </c>
      <c r="CK34" s="210">
        <f t="shared" si="24"/>
        <v>14339.622641509435</v>
      </c>
      <c r="CL34" s="210">
        <f t="shared" si="24"/>
        <v>12830.188679245282</v>
      </c>
      <c r="CM34" s="210">
        <f t="shared" si="24"/>
        <v>11320.754716981133</v>
      </c>
      <c r="CN34" s="210">
        <f t="shared" si="24"/>
        <v>9811.3207547169804</v>
      </c>
      <c r="CO34" s="210">
        <f t="shared" si="24"/>
        <v>8301.8867924528313</v>
      </c>
      <c r="CP34" s="210">
        <f t="shared" si="24"/>
        <v>6792.4528301886821</v>
      </c>
      <c r="CQ34" s="210">
        <f t="shared" si="24"/>
        <v>5283.0188679245257</v>
      </c>
      <c r="CR34" s="210">
        <f t="shared" si="25"/>
        <v>3773.5849056603765</v>
      </c>
      <c r="CS34" s="210">
        <f t="shared" si="25"/>
        <v>2264.1509433962274</v>
      </c>
      <c r="CT34" s="210">
        <f t="shared" si="25"/>
        <v>754.71698113207822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1955.9626880929634</v>
      </c>
      <c r="C35" s="203">
        <f>Income!C83</f>
        <v>2151.5589569022604</v>
      </c>
      <c r="D35" s="203">
        <f>Income!D83</f>
        <v>2390.6210632247335</v>
      </c>
      <c r="E35" s="203">
        <f>Income!E83</f>
        <v>2151.5589569022604</v>
      </c>
      <c r="F35" s="210">
        <f t="shared" si="16"/>
        <v>1955.9626880929634</v>
      </c>
      <c r="G35" s="210">
        <f t="shared" si="16"/>
        <v>1955.9626880929634</v>
      </c>
      <c r="H35" s="210">
        <f t="shared" si="16"/>
        <v>1955.9626880929634</v>
      </c>
      <c r="I35" s="210">
        <f t="shared" si="16"/>
        <v>1955.9626880929634</v>
      </c>
      <c r="J35" s="210">
        <f t="shared" si="16"/>
        <v>1955.9626880929634</v>
      </c>
      <c r="K35" s="210">
        <f t="shared" si="16"/>
        <v>1955.9626880929634</v>
      </c>
      <c r="L35" s="210">
        <f t="shared" si="16"/>
        <v>1955.9626880929634</v>
      </c>
      <c r="M35" s="210">
        <f t="shared" si="16"/>
        <v>1955.9626880929634</v>
      </c>
      <c r="N35" s="210">
        <f t="shared" si="16"/>
        <v>1955.9626880929634</v>
      </c>
      <c r="O35" s="210">
        <f t="shared" si="16"/>
        <v>1955.9626880929634</v>
      </c>
      <c r="P35" s="210">
        <f t="shared" si="17"/>
        <v>1955.9626880929634</v>
      </c>
      <c r="Q35" s="210">
        <f t="shared" si="17"/>
        <v>1964.28593357421</v>
      </c>
      <c r="R35" s="210">
        <f t="shared" si="17"/>
        <v>1972.6091790554567</v>
      </c>
      <c r="S35" s="210">
        <f t="shared" si="17"/>
        <v>1980.9324245367034</v>
      </c>
      <c r="T35" s="210">
        <f t="shared" si="17"/>
        <v>1989.25567001795</v>
      </c>
      <c r="U35" s="210">
        <f t="shared" si="17"/>
        <v>1997.5789154991969</v>
      </c>
      <c r="V35" s="210">
        <f t="shared" si="17"/>
        <v>2005.9021609804436</v>
      </c>
      <c r="W35" s="210">
        <f t="shared" si="17"/>
        <v>2014.2254064616902</v>
      </c>
      <c r="X35" s="210">
        <f t="shared" si="17"/>
        <v>2022.5486519429369</v>
      </c>
      <c r="Y35" s="210">
        <f t="shared" si="17"/>
        <v>2030.8718974241835</v>
      </c>
      <c r="Z35" s="210">
        <f t="shared" si="18"/>
        <v>2039.1951429054302</v>
      </c>
      <c r="AA35" s="210">
        <f t="shared" si="18"/>
        <v>2047.5183883866769</v>
      </c>
      <c r="AB35" s="210">
        <f t="shared" si="18"/>
        <v>2055.8416338679235</v>
      </c>
      <c r="AC35" s="210">
        <f t="shared" si="18"/>
        <v>2064.1648793491704</v>
      </c>
      <c r="AD35" s="210">
        <f t="shared" si="18"/>
        <v>2072.4881248304168</v>
      </c>
      <c r="AE35" s="210">
        <f t="shared" si="18"/>
        <v>2080.8113703116637</v>
      </c>
      <c r="AF35" s="210">
        <f t="shared" si="18"/>
        <v>2089.1346157929102</v>
      </c>
      <c r="AG35" s="210">
        <f t="shared" si="18"/>
        <v>2097.457861274157</v>
      </c>
      <c r="AH35" s="210">
        <f t="shared" si="18"/>
        <v>2105.7811067554035</v>
      </c>
      <c r="AI35" s="210">
        <f t="shared" si="18"/>
        <v>2114.1043522366504</v>
      </c>
      <c r="AJ35" s="210">
        <f t="shared" si="19"/>
        <v>2122.4275977178972</v>
      </c>
      <c r="AK35" s="210">
        <f t="shared" si="19"/>
        <v>2130.7508431991437</v>
      </c>
      <c r="AL35" s="210">
        <f t="shared" si="19"/>
        <v>2139.0740886803906</v>
      </c>
      <c r="AM35" s="210">
        <f t="shared" si="19"/>
        <v>2147.397334161637</v>
      </c>
      <c r="AN35" s="210">
        <f t="shared" si="19"/>
        <v>2155.2368354610676</v>
      </c>
      <c r="AO35" s="210">
        <f t="shared" si="19"/>
        <v>2162.5925925786823</v>
      </c>
      <c r="AP35" s="210">
        <f t="shared" si="19"/>
        <v>2169.9483496962966</v>
      </c>
      <c r="AQ35" s="210">
        <f t="shared" si="19"/>
        <v>2177.3041068139114</v>
      </c>
      <c r="AR35" s="210">
        <f t="shared" si="19"/>
        <v>2184.6598639315262</v>
      </c>
      <c r="AS35" s="210">
        <f t="shared" si="19"/>
        <v>2192.0156210491405</v>
      </c>
      <c r="AT35" s="210">
        <f t="shared" si="20"/>
        <v>2199.3713781667552</v>
      </c>
      <c r="AU35" s="210">
        <f t="shared" si="20"/>
        <v>2206.7271352843695</v>
      </c>
      <c r="AV35" s="210">
        <f t="shared" si="20"/>
        <v>2214.0828924019843</v>
      </c>
      <c r="AW35" s="210">
        <f t="shared" si="20"/>
        <v>2221.4386495195986</v>
      </c>
      <c r="AX35" s="210">
        <f t="shared" si="20"/>
        <v>2228.7944066372133</v>
      </c>
      <c r="AY35" s="210">
        <f t="shared" si="20"/>
        <v>2236.1501637548276</v>
      </c>
      <c r="AZ35" s="210">
        <f t="shared" si="20"/>
        <v>2243.5059208724424</v>
      </c>
      <c r="BA35" s="210">
        <f t="shared" si="20"/>
        <v>2250.8616779900567</v>
      </c>
      <c r="BB35" s="210">
        <f t="shared" si="20"/>
        <v>2258.2174351076715</v>
      </c>
      <c r="BC35" s="210">
        <f t="shared" si="20"/>
        <v>2265.5731922252862</v>
      </c>
      <c r="BD35" s="210">
        <f t="shared" si="21"/>
        <v>2272.9289493429005</v>
      </c>
      <c r="BE35" s="210">
        <f t="shared" si="21"/>
        <v>2280.2847064605153</v>
      </c>
      <c r="BF35" s="210">
        <f t="shared" si="21"/>
        <v>2287.6404635781296</v>
      </c>
      <c r="BG35" s="210">
        <f t="shared" si="21"/>
        <v>2294.9962206957443</v>
      </c>
      <c r="BH35" s="210">
        <f t="shared" si="21"/>
        <v>2302.3519778133586</v>
      </c>
      <c r="BI35" s="210">
        <f t="shared" si="21"/>
        <v>2309.7077349309734</v>
      </c>
      <c r="BJ35" s="210">
        <f t="shared" si="21"/>
        <v>2317.0634920485882</v>
      </c>
      <c r="BK35" s="210">
        <f t="shared" si="21"/>
        <v>2324.4192491662025</v>
      </c>
      <c r="BL35" s="210">
        <f t="shared" si="21"/>
        <v>2331.7750062838172</v>
      </c>
      <c r="BM35" s="210">
        <f t="shared" si="21"/>
        <v>2339.1307634014315</v>
      </c>
      <c r="BN35" s="210">
        <f t="shared" si="22"/>
        <v>2346.4865205190463</v>
      </c>
      <c r="BO35" s="210">
        <f t="shared" si="22"/>
        <v>2353.8422776366606</v>
      </c>
      <c r="BP35" s="210">
        <f t="shared" si="22"/>
        <v>2361.1980347542753</v>
      </c>
      <c r="BQ35" s="210">
        <f t="shared" si="22"/>
        <v>2368.5537918718896</v>
      </c>
      <c r="BR35" s="210">
        <f t="shared" si="22"/>
        <v>2375.9095489895044</v>
      </c>
      <c r="BS35" s="210">
        <f t="shared" si="22"/>
        <v>2383.2653061071187</v>
      </c>
      <c r="BT35" s="210">
        <f t="shared" si="22"/>
        <v>2390.6210632247335</v>
      </c>
      <c r="BU35" s="210">
        <f t="shared" si="22"/>
        <v>2381.5998516653949</v>
      </c>
      <c r="BV35" s="210">
        <f t="shared" si="22"/>
        <v>2372.5786401060564</v>
      </c>
      <c r="BW35" s="210">
        <f t="shared" si="22"/>
        <v>2363.5574285467178</v>
      </c>
      <c r="BX35" s="210">
        <f t="shared" si="23"/>
        <v>2354.5362169873792</v>
      </c>
      <c r="BY35" s="210">
        <f t="shared" si="23"/>
        <v>2345.5150054280402</v>
      </c>
      <c r="BZ35" s="210">
        <f t="shared" si="23"/>
        <v>2336.4937938687017</v>
      </c>
      <c r="CA35" s="210">
        <f t="shared" si="23"/>
        <v>2327.4725823093631</v>
      </c>
      <c r="CB35" s="210">
        <f t="shared" si="23"/>
        <v>2318.4513707500246</v>
      </c>
      <c r="CC35" s="210">
        <f t="shared" si="23"/>
        <v>2309.430159190686</v>
      </c>
      <c r="CD35" s="210">
        <f t="shared" si="23"/>
        <v>2300.4089476313475</v>
      </c>
      <c r="CE35" s="210">
        <f t="shared" si="23"/>
        <v>2291.3877360720089</v>
      </c>
      <c r="CF35" s="210">
        <f t="shared" si="23"/>
        <v>2282.3665245126704</v>
      </c>
      <c r="CG35" s="210">
        <f t="shared" si="23"/>
        <v>2273.3453129533318</v>
      </c>
      <c r="CH35" s="210">
        <f t="shared" si="24"/>
        <v>2264.3241013939928</v>
      </c>
      <c r="CI35" s="210">
        <f t="shared" si="24"/>
        <v>2255.3028898346543</v>
      </c>
      <c r="CJ35" s="210">
        <f t="shared" si="24"/>
        <v>2246.2816782753157</v>
      </c>
      <c r="CK35" s="210">
        <f t="shared" si="24"/>
        <v>2237.2604667159771</v>
      </c>
      <c r="CL35" s="210">
        <f t="shared" si="24"/>
        <v>2228.2392551566386</v>
      </c>
      <c r="CM35" s="210">
        <f t="shared" si="24"/>
        <v>2219.2180435973</v>
      </c>
      <c r="CN35" s="210">
        <f t="shared" si="24"/>
        <v>2210.1968320379615</v>
      </c>
      <c r="CO35" s="210">
        <f t="shared" si="24"/>
        <v>2201.1756204786229</v>
      </c>
      <c r="CP35" s="210">
        <f t="shared" si="24"/>
        <v>2192.1544089192839</v>
      </c>
      <c r="CQ35" s="210">
        <f t="shared" si="24"/>
        <v>2183.1331973599454</v>
      </c>
      <c r="CR35" s="210">
        <f t="shared" si="25"/>
        <v>2174.1119858006068</v>
      </c>
      <c r="CS35" s="210">
        <f t="shared" si="25"/>
        <v>2165.0907742412683</v>
      </c>
      <c r="CT35" s="210">
        <f t="shared" si="25"/>
        <v>2156.0695626819297</v>
      </c>
      <c r="CU35" s="210">
        <f t="shared" si="25"/>
        <v>2151.5589569022604</v>
      </c>
      <c r="CV35" s="210">
        <f t="shared" si="25"/>
        <v>2151.5589569022604</v>
      </c>
      <c r="CW35" s="210">
        <f t="shared" si="25"/>
        <v>2151.5589569022604</v>
      </c>
      <c r="CX35" s="210">
        <f t="shared" si="25"/>
        <v>2151.5589569022604</v>
      </c>
      <c r="CY35" s="210">
        <f t="shared" si="25"/>
        <v>2151.5589569022604</v>
      </c>
      <c r="CZ35" s="210">
        <f t="shared" si="25"/>
        <v>2151.5589569022604</v>
      </c>
      <c r="DA35" s="210">
        <f t="shared" si="25"/>
        <v>2151.5589569022604</v>
      </c>
    </row>
    <row r="36" spans="1:105">
      <c r="A36" s="201" t="str">
        <f>Income!A85</f>
        <v>Cash transfer - official</v>
      </c>
      <c r="B36" s="203">
        <f>Income!B85</f>
        <v>27525</v>
      </c>
      <c r="C36" s="203">
        <f>Income!C85</f>
        <v>27420</v>
      </c>
      <c r="D36" s="203">
        <f>Income!D85</f>
        <v>30466.666666666668</v>
      </c>
      <c r="E36" s="203">
        <f>Income!E85</f>
        <v>8412</v>
      </c>
      <c r="F36" s="210">
        <f t="shared" si="16"/>
        <v>27525</v>
      </c>
      <c r="G36" s="210">
        <f t="shared" si="16"/>
        <v>27525</v>
      </c>
      <c r="H36" s="210">
        <f t="shared" si="16"/>
        <v>27525</v>
      </c>
      <c r="I36" s="210">
        <f t="shared" si="16"/>
        <v>27525</v>
      </c>
      <c r="J36" s="210">
        <f t="shared" si="16"/>
        <v>27525</v>
      </c>
      <c r="K36" s="210">
        <f t="shared" si="16"/>
        <v>27525</v>
      </c>
      <c r="L36" s="210">
        <f t="shared" si="16"/>
        <v>27525</v>
      </c>
      <c r="M36" s="210">
        <f t="shared" si="16"/>
        <v>27525</v>
      </c>
      <c r="N36" s="210">
        <f t="shared" si="16"/>
        <v>27525</v>
      </c>
      <c r="O36" s="210">
        <f t="shared" si="16"/>
        <v>27525</v>
      </c>
      <c r="P36" s="210">
        <f t="shared" si="16"/>
        <v>27525</v>
      </c>
      <c r="Q36" s="210">
        <f t="shared" si="16"/>
        <v>27520.531914893618</v>
      </c>
      <c r="R36" s="210">
        <f t="shared" si="16"/>
        <v>27516.063829787236</v>
      </c>
      <c r="S36" s="210">
        <f t="shared" si="16"/>
        <v>27511.59574468085</v>
      </c>
      <c r="T36" s="210">
        <f t="shared" si="16"/>
        <v>27507.127659574468</v>
      </c>
      <c r="U36" s="210">
        <f t="shared" si="16"/>
        <v>27502.659574468085</v>
      </c>
      <c r="V36" s="210">
        <f t="shared" si="17"/>
        <v>27498.191489361703</v>
      </c>
      <c r="W36" s="210">
        <f t="shared" si="17"/>
        <v>27493.723404255321</v>
      </c>
      <c r="X36" s="210">
        <f t="shared" si="17"/>
        <v>27489.255319148935</v>
      </c>
      <c r="Y36" s="210">
        <f t="shared" si="17"/>
        <v>27484.787234042553</v>
      </c>
      <c r="Z36" s="210">
        <f t="shared" si="17"/>
        <v>27480.319148936171</v>
      </c>
      <c r="AA36" s="210">
        <f t="shared" si="17"/>
        <v>27475.851063829788</v>
      </c>
      <c r="AB36" s="210">
        <f t="shared" si="17"/>
        <v>27471.382978723403</v>
      </c>
      <c r="AC36" s="210">
        <f t="shared" si="17"/>
        <v>27466.91489361702</v>
      </c>
      <c r="AD36" s="210">
        <f t="shared" si="17"/>
        <v>27462.446808510638</v>
      </c>
      <c r="AE36" s="210">
        <f t="shared" si="17"/>
        <v>27457.978723404256</v>
      </c>
      <c r="AF36" s="210">
        <f t="shared" si="18"/>
        <v>27453.510638297874</v>
      </c>
      <c r="AG36" s="210">
        <f t="shared" si="18"/>
        <v>27449.042553191488</v>
      </c>
      <c r="AH36" s="210">
        <f t="shared" si="18"/>
        <v>27444.574468085106</v>
      </c>
      <c r="AI36" s="210">
        <f t="shared" si="18"/>
        <v>27440.106382978724</v>
      </c>
      <c r="AJ36" s="210">
        <f t="shared" si="18"/>
        <v>27435.638297872341</v>
      </c>
      <c r="AK36" s="210">
        <f t="shared" si="18"/>
        <v>27431.170212765959</v>
      </c>
      <c r="AL36" s="210">
        <f t="shared" si="18"/>
        <v>27426.702127659573</v>
      </c>
      <c r="AM36" s="210">
        <f t="shared" si="18"/>
        <v>27422.234042553191</v>
      </c>
      <c r="AN36" s="210">
        <f t="shared" si="18"/>
        <v>27466.871794871793</v>
      </c>
      <c r="AO36" s="210">
        <f t="shared" si="18"/>
        <v>27560.615384615383</v>
      </c>
      <c r="AP36" s="210">
        <f t="shared" si="19"/>
        <v>27654.358974358973</v>
      </c>
      <c r="AQ36" s="210">
        <f t="shared" si="19"/>
        <v>27748.102564102563</v>
      </c>
      <c r="AR36" s="210">
        <f t="shared" si="19"/>
        <v>27841.846153846152</v>
      </c>
      <c r="AS36" s="210">
        <f t="shared" si="19"/>
        <v>27935.589743589742</v>
      </c>
      <c r="AT36" s="210">
        <f t="shared" si="19"/>
        <v>28029.333333333332</v>
      </c>
      <c r="AU36" s="210">
        <f t="shared" si="19"/>
        <v>28123.076923076922</v>
      </c>
      <c r="AV36" s="210">
        <f t="shared" si="19"/>
        <v>28216.820512820512</v>
      </c>
      <c r="AW36" s="210">
        <f t="shared" si="19"/>
        <v>28310.564102564102</v>
      </c>
      <c r="AX36" s="210">
        <f t="shared" si="19"/>
        <v>28404.307692307691</v>
      </c>
      <c r="AY36" s="210">
        <f t="shared" si="19"/>
        <v>28498.051282051281</v>
      </c>
      <c r="AZ36" s="210">
        <f t="shared" si="20"/>
        <v>28591.794871794871</v>
      </c>
      <c r="BA36" s="210">
        <f t="shared" si="20"/>
        <v>28685.538461538461</v>
      </c>
      <c r="BB36" s="210">
        <f t="shared" si="20"/>
        <v>28779.282051282051</v>
      </c>
      <c r="BC36" s="210">
        <f t="shared" si="20"/>
        <v>28873.025641025641</v>
      </c>
      <c r="BD36" s="210">
        <f t="shared" si="20"/>
        <v>28966.76923076923</v>
      </c>
      <c r="BE36" s="210">
        <f t="shared" si="20"/>
        <v>29060.51282051282</v>
      </c>
      <c r="BF36" s="210">
        <f t="shared" si="20"/>
        <v>29154.25641025641</v>
      </c>
      <c r="BG36" s="210">
        <f t="shared" si="20"/>
        <v>29248</v>
      </c>
      <c r="BH36" s="210">
        <f t="shared" si="20"/>
        <v>29341.74358974359</v>
      </c>
      <c r="BI36" s="210">
        <f t="shared" si="20"/>
        <v>29435.48717948718</v>
      </c>
      <c r="BJ36" s="210">
        <f t="shared" si="21"/>
        <v>29529.23076923077</v>
      </c>
      <c r="BK36" s="210">
        <f t="shared" si="21"/>
        <v>29622.974358974359</v>
      </c>
      <c r="BL36" s="210">
        <f t="shared" si="21"/>
        <v>29716.717948717949</v>
      </c>
      <c r="BM36" s="210">
        <f t="shared" si="21"/>
        <v>29810.461538461539</v>
      </c>
      <c r="BN36" s="210">
        <f t="shared" si="21"/>
        <v>29904.205128205129</v>
      </c>
      <c r="BO36" s="210">
        <f t="shared" si="21"/>
        <v>29997.948717948719</v>
      </c>
      <c r="BP36" s="210">
        <f t="shared" si="21"/>
        <v>30091.692307692309</v>
      </c>
      <c r="BQ36" s="210">
        <f t="shared" si="21"/>
        <v>30185.435897435898</v>
      </c>
      <c r="BR36" s="210">
        <f t="shared" si="21"/>
        <v>30279.179487179488</v>
      </c>
      <c r="BS36" s="210">
        <f t="shared" si="21"/>
        <v>30372.923076923078</v>
      </c>
      <c r="BT36" s="210">
        <f t="shared" si="22"/>
        <v>30466.666666666668</v>
      </c>
      <c r="BU36" s="210">
        <f t="shared" si="22"/>
        <v>29634.415094339623</v>
      </c>
      <c r="BV36" s="210">
        <f t="shared" si="22"/>
        <v>28802.163522012579</v>
      </c>
      <c r="BW36" s="210">
        <f t="shared" si="22"/>
        <v>27969.911949685535</v>
      </c>
      <c r="BX36" s="210">
        <f t="shared" si="22"/>
        <v>27137.66037735849</v>
      </c>
      <c r="BY36" s="210">
        <f t="shared" si="22"/>
        <v>26305.408805031446</v>
      </c>
      <c r="BZ36" s="210">
        <f t="shared" si="22"/>
        <v>25473.157232704405</v>
      </c>
      <c r="CA36" s="210">
        <f t="shared" si="22"/>
        <v>24640.905660377357</v>
      </c>
      <c r="CB36" s="210">
        <f t="shared" si="22"/>
        <v>23808.654088050316</v>
      </c>
      <c r="CC36" s="210">
        <f t="shared" si="22"/>
        <v>22976.402515723272</v>
      </c>
      <c r="CD36" s="210">
        <f t="shared" si="23"/>
        <v>22144.150943396227</v>
      </c>
      <c r="CE36" s="210">
        <f t="shared" si="23"/>
        <v>21311.899371069183</v>
      </c>
      <c r="CF36" s="210">
        <f t="shared" si="23"/>
        <v>20479.647798742139</v>
      </c>
      <c r="CG36" s="210">
        <f t="shared" si="23"/>
        <v>19647.396226415094</v>
      </c>
      <c r="CH36" s="210">
        <f t="shared" si="23"/>
        <v>18815.14465408805</v>
      </c>
      <c r="CI36" s="210">
        <f t="shared" si="23"/>
        <v>17982.893081761009</v>
      </c>
      <c r="CJ36" s="210">
        <f t="shared" si="23"/>
        <v>17150.641509433961</v>
      </c>
      <c r="CK36" s="210">
        <f t="shared" si="23"/>
        <v>16318.389937106918</v>
      </c>
      <c r="CL36" s="210">
        <f t="shared" si="23"/>
        <v>15486.138364779876</v>
      </c>
      <c r="CM36" s="210">
        <f t="shared" si="23"/>
        <v>14653.886792452831</v>
      </c>
      <c r="CN36" s="210">
        <f t="shared" si="24"/>
        <v>13821.635220125787</v>
      </c>
      <c r="CO36" s="210">
        <f t="shared" si="24"/>
        <v>12989.383647798742</v>
      </c>
      <c r="CP36" s="210">
        <f t="shared" si="24"/>
        <v>12157.132075471698</v>
      </c>
      <c r="CQ36" s="210">
        <f t="shared" si="24"/>
        <v>11324.880503144654</v>
      </c>
      <c r="CR36" s="210">
        <f t="shared" si="24"/>
        <v>10492.628930817613</v>
      </c>
      <c r="CS36" s="210">
        <f t="shared" si="24"/>
        <v>9660.3773584905648</v>
      </c>
      <c r="CT36" s="210">
        <f t="shared" si="24"/>
        <v>8828.1257861635204</v>
      </c>
      <c r="CU36" s="210">
        <f t="shared" si="24"/>
        <v>8412</v>
      </c>
      <c r="CV36" s="210">
        <f t="shared" si="24"/>
        <v>8412</v>
      </c>
      <c r="CW36" s="210">
        <f t="shared" si="24"/>
        <v>8412</v>
      </c>
      <c r="CX36" s="210">
        <f t="shared" si="25"/>
        <v>8412</v>
      </c>
      <c r="CY36" s="210">
        <f t="shared" si="25"/>
        <v>8412</v>
      </c>
      <c r="CZ36" s="210">
        <f t="shared" si="25"/>
        <v>8412</v>
      </c>
      <c r="DA36" s="210">
        <f t="shared" si="25"/>
        <v>8412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1300</v>
      </c>
      <c r="D37" s="203">
        <f>Income!D86</f>
        <v>2222.2222222222222</v>
      </c>
      <c r="E37" s="203">
        <f>Income!E86</f>
        <v>4800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55.319148936170215</v>
      </c>
      <c r="R37" s="210">
        <f t="shared" si="17"/>
        <v>110.63829787234043</v>
      </c>
      <c r="S37" s="210">
        <f t="shared" si="17"/>
        <v>165.95744680851064</v>
      </c>
      <c r="T37" s="210">
        <f t="shared" si="17"/>
        <v>221.27659574468086</v>
      </c>
      <c r="U37" s="210">
        <f t="shared" si="17"/>
        <v>276.59574468085106</v>
      </c>
      <c r="V37" s="210">
        <f t="shared" si="17"/>
        <v>331.91489361702128</v>
      </c>
      <c r="W37" s="210">
        <f t="shared" si="17"/>
        <v>387.2340425531915</v>
      </c>
      <c r="X37" s="210">
        <f t="shared" si="17"/>
        <v>442.55319148936172</v>
      </c>
      <c r="Y37" s="210">
        <f t="shared" si="17"/>
        <v>497.87234042553189</v>
      </c>
      <c r="Z37" s="210">
        <f t="shared" si="18"/>
        <v>553.19148936170211</v>
      </c>
      <c r="AA37" s="210">
        <f t="shared" si="18"/>
        <v>608.51063829787233</v>
      </c>
      <c r="AB37" s="210">
        <f t="shared" si="18"/>
        <v>663.82978723404256</v>
      </c>
      <c r="AC37" s="210">
        <f t="shared" si="18"/>
        <v>719.14893617021278</v>
      </c>
      <c r="AD37" s="210">
        <f t="shared" si="18"/>
        <v>774.468085106383</v>
      </c>
      <c r="AE37" s="210">
        <f t="shared" si="18"/>
        <v>829.78723404255322</v>
      </c>
      <c r="AF37" s="210">
        <f t="shared" si="18"/>
        <v>885.10638297872345</v>
      </c>
      <c r="AG37" s="210">
        <f t="shared" si="18"/>
        <v>940.42553191489367</v>
      </c>
      <c r="AH37" s="210">
        <f t="shared" si="18"/>
        <v>995.74468085106378</v>
      </c>
      <c r="AI37" s="210">
        <f t="shared" si="18"/>
        <v>1051.063829787234</v>
      </c>
      <c r="AJ37" s="210">
        <f t="shared" si="19"/>
        <v>1106.3829787234042</v>
      </c>
      <c r="AK37" s="210">
        <f t="shared" si="19"/>
        <v>1161.7021276595744</v>
      </c>
      <c r="AL37" s="210">
        <f t="shared" si="19"/>
        <v>1217.0212765957447</v>
      </c>
      <c r="AM37" s="210">
        <f t="shared" si="19"/>
        <v>1272.3404255319149</v>
      </c>
      <c r="AN37" s="210">
        <f t="shared" si="19"/>
        <v>1314.1880341880342</v>
      </c>
      <c r="AO37" s="210">
        <f t="shared" si="19"/>
        <v>1342.5641025641025</v>
      </c>
      <c r="AP37" s="210">
        <f t="shared" si="19"/>
        <v>1370.9401709401709</v>
      </c>
      <c r="AQ37" s="210">
        <f t="shared" si="19"/>
        <v>1399.3162393162393</v>
      </c>
      <c r="AR37" s="210">
        <f t="shared" si="19"/>
        <v>1427.6923076923076</v>
      </c>
      <c r="AS37" s="210">
        <f t="shared" si="19"/>
        <v>1456.068376068376</v>
      </c>
      <c r="AT37" s="210">
        <f t="shared" si="20"/>
        <v>1484.4444444444443</v>
      </c>
      <c r="AU37" s="210">
        <f t="shared" si="20"/>
        <v>1512.8205128205127</v>
      </c>
      <c r="AV37" s="210">
        <f t="shared" si="20"/>
        <v>1541.1965811965811</v>
      </c>
      <c r="AW37" s="210">
        <f t="shared" si="20"/>
        <v>1569.5726495726497</v>
      </c>
      <c r="AX37" s="210">
        <f t="shared" si="20"/>
        <v>1597.9487179487178</v>
      </c>
      <c r="AY37" s="210">
        <f t="shared" si="20"/>
        <v>1626.3247863247864</v>
      </c>
      <c r="AZ37" s="210">
        <f t="shared" si="20"/>
        <v>1654.7008547008547</v>
      </c>
      <c r="BA37" s="210">
        <f t="shared" si="20"/>
        <v>1683.0769230769231</v>
      </c>
      <c r="BB37" s="210">
        <f t="shared" si="20"/>
        <v>1711.4529914529915</v>
      </c>
      <c r="BC37" s="210">
        <f t="shared" si="20"/>
        <v>1739.8290598290598</v>
      </c>
      <c r="BD37" s="210">
        <f t="shared" si="21"/>
        <v>1768.2051282051282</v>
      </c>
      <c r="BE37" s="210">
        <f t="shared" si="21"/>
        <v>1796.5811965811965</v>
      </c>
      <c r="BF37" s="210">
        <f t="shared" si="21"/>
        <v>1824.9572649572649</v>
      </c>
      <c r="BG37" s="210">
        <f t="shared" si="21"/>
        <v>1853.3333333333333</v>
      </c>
      <c r="BH37" s="210">
        <f t="shared" si="21"/>
        <v>1881.7094017094018</v>
      </c>
      <c r="BI37" s="210">
        <f t="shared" si="21"/>
        <v>1910.0854700854702</v>
      </c>
      <c r="BJ37" s="210">
        <f t="shared" si="21"/>
        <v>1938.4615384615386</v>
      </c>
      <c r="BK37" s="210">
        <f t="shared" si="21"/>
        <v>1966.8376068376069</v>
      </c>
      <c r="BL37" s="210">
        <f t="shared" si="21"/>
        <v>1995.2136752136753</v>
      </c>
      <c r="BM37" s="210">
        <f t="shared" si="21"/>
        <v>2023.5897435897436</v>
      </c>
      <c r="BN37" s="210">
        <f t="shared" si="22"/>
        <v>2051.965811965812</v>
      </c>
      <c r="BO37" s="210">
        <f t="shared" si="22"/>
        <v>2080.3418803418804</v>
      </c>
      <c r="BP37" s="210">
        <f t="shared" si="22"/>
        <v>2108.7179487179487</v>
      </c>
      <c r="BQ37" s="210">
        <f t="shared" si="22"/>
        <v>2137.0940170940171</v>
      </c>
      <c r="BR37" s="210">
        <f t="shared" si="22"/>
        <v>2165.4700854700855</v>
      </c>
      <c r="BS37" s="210">
        <f t="shared" si="22"/>
        <v>2193.8461538461538</v>
      </c>
      <c r="BT37" s="210">
        <f t="shared" si="22"/>
        <v>2222.2222222222222</v>
      </c>
      <c r="BU37" s="210">
        <f t="shared" si="22"/>
        <v>2319.4968553459121</v>
      </c>
      <c r="BV37" s="210">
        <f t="shared" si="22"/>
        <v>2416.7714884696015</v>
      </c>
      <c r="BW37" s="210">
        <f t="shared" si="22"/>
        <v>2514.0461215932914</v>
      </c>
      <c r="BX37" s="210">
        <f t="shared" si="23"/>
        <v>2611.3207547169809</v>
      </c>
      <c r="BY37" s="210">
        <f t="shared" si="23"/>
        <v>2708.5953878406708</v>
      </c>
      <c r="BZ37" s="210">
        <f t="shared" si="23"/>
        <v>2805.8700209643607</v>
      </c>
      <c r="CA37" s="210">
        <f t="shared" si="23"/>
        <v>2903.1446540880502</v>
      </c>
      <c r="CB37" s="210">
        <f t="shared" si="23"/>
        <v>3000.4192872117401</v>
      </c>
      <c r="CC37" s="210">
        <f t="shared" si="23"/>
        <v>3097.6939203354295</v>
      </c>
      <c r="CD37" s="210">
        <f t="shared" si="23"/>
        <v>3194.9685534591194</v>
      </c>
      <c r="CE37" s="210">
        <f t="shared" si="23"/>
        <v>3292.2431865828094</v>
      </c>
      <c r="CF37" s="210">
        <f t="shared" si="23"/>
        <v>3389.5178197064988</v>
      </c>
      <c r="CG37" s="210">
        <f t="shared" si="23"/>
        <v>3486.7924528301883</v>
      </c>
      <c r="CH37" s="210">
        <f t="shared" si="24"/>
        <v>3584.0670859538786</v>
      </c>
      <c r="CI37" s="210">
        <f t="shared" si="24"/>
        <v>3681.3417190775681</v>
      </c>
      <c r="CJ37" s="210">
        <f t="shared" si="24"/>
        <v>3778.6163522012575</v>
      </c>
      <c r="CK37" s="210">
        <f t="shared" si="24"/>
        <v>3875.8909853249479</v>
      </c>
      <c r="CL37" s="210">
        <f t="shared" si="24"/>
        <v>3973.1656184486374</v>
      </c>
      <c r="CM37" s="210">
        <f t="shared" si="24"/>
        <v>4070.4402515723268</v>
      </c>
      <c r="CN37" s="210">
        <f t="shared" si="24"/>
        <v>4167.7148846960172</v>
      </c>
      <c r="CO37" s="210">
        <f t="shared" si="24"/>
        <v>4264.9895178197066</v>
      </c>
      <c r="CP37" s="210">
        <f t="shared" si="24"/>
        <v>4362.2641509433961</v>
      </c>
      <c r="CQ37" s="210">
        <f t="shared" si="24"/>
        <v>4459.5387840670865</v>
      </c>
      <c r="CR37" s="210">
        <f t="shared" si="25"/>
        <v>4556.8134171907759</v>
      </c>
      <c r="CS37" s="210">
        <f t="shared" si="25"/>
        <v>4654.0880503144654</v>
      </c>
      <c r="CT37" s="210">
        <f t="shared" si="25"/>
        <v>4751.3626834381548</v>
      </c>
      <c r="CU37" s="210">
        <f t="shared" si="25"/>
        <v>4800</v>
      </c>
      <c r="CV37" s="210">
        <f t="shared" si="25"/>
        <v>4800</v>
      </c>
      <c r="CW37" s="210">
        <f t="shared" si="25"/>
        <v>4800</v>
      </c>
      <c r="CX37" s="210">
        <f t="shared" si="25"/>
        <v>4800</v>
      </c>
      <c r="CY37" s="210">
        <f t="shared" si="25"/>
        <v>4800</v>
      </c>
      <c r="CZ37" s="210">
        <f t="shared" si="25"/>
        <v>4800</v>
      </c>
      <c r="DA37" s="210">
        <f t="shared" si="25"/>
        <v>4800</v>
      </c>
    </row>
    <row r="38" spans="1:105">
      <c r="A38" s="201" t="str">
        <f>Income!A88</f>
        <v>TOTAL</v>
      </c>
      <c r="B38" s="203">
        <f>Income!B88</f>
        <v>33909.592092354527</v>
      </c>
      <c r="C38" s="203">
        <f>Income!C88</f>
        <v>44956.649223367946</v>
      </c>
      <c r="D38" s="203">
        <f>Income!D88</f>
        <v>108121.69689006511</v>
      </c>
      <c r="E38" s="203">
        <f>Income!E88</f>
        <v>141854.19349102804</v>
      </c>
      <c r="F38" s="204">
        <f t="shared" ref="F38:AK38" si="26">SUM(F25:F37)</f>
        <v>33909.592092354527</v>
      </c>
      <c r="G38" s="204">
        <f t="shared" si="26"/>
        <v>33909.592092354527</v>
      </c>
      <c r="H38" s="204">
        <f t="shared" si="26"/>
        <v>33909.592092354527</v>
      </c>
      <c r="I38" s="204">
        <f t="shared" si="26"/>
        <v>33909.592092354527</v>
      </c>
      <c r="J38" s="204">
        <f t="shared" si="26"/>
        <v>33909.592092354527</v>
      </c>
      <c r="K38" s="204">
        <f t="shared" si="26"/>
        <v>33909.592092354527</v>
      </c>
      <c r="L38" s="204">
        <f t="shared" si="26"/>
        <v>33909.592092354527</v>
      </c>
      <c r="M38" s="204">
        <f t="shared" si="26"/>
        <v>33909.592092354527</v>
      </c>
      <c r="N38" s="204">
        <f t="shared" si="26"/>
        <v>33909.592092354527</v>
      </c>
      <c r="O38" s="204">
        <f t="shared" si="26"/>
        <v>33909.592092354527</v>
      </c>
      <c r="P38" s="204">
        <f t="shared" si="26"/>
        <v>33909.592092354527</v>
      </c>
      <c r="Q38" s="204">
        <f t="shared" si="26"/>
        <v>34147.339204312542</v>
      </c>
      <c r="R38" s="204">
        <f t="shared" si="26"/>
        <v>34385.086316270565</v>
      </c>
      <c r="S38" s="204">
        <f t="shared" si="26"/>
        <v>34622.83342822858</v>
      </c>
      <c r="T38" s="204">
        <f t="shared" si="26"/>
        <v>34860.580540186602</v>
      </c>
      <c r="U38" s="204">
        <f t="shared" si="26"/>
        <v>35098.327652144617</v>
      </c>
      <c r="V38" s="204">
        <f t="shared" si="26"/>
        <v>35336.074764102639</v>
      </c>
      <c r="W38" s="204">
        <f t="shared" si="26"/>
        <v>35573.821876060654</v>
      </c>
      <c r="X38" s="204">
        <f t="shared" si="26"/>
        <v>35811.568988018662</v>
      </c>
      <c r="Y38" s="204">
        <f t="shared" si="26"/>
        <v>36049.316099976684</v>
      </c>
      <c r="Z38" s="204">
        <f t="shared" si="26"/>
        <v>36287.063211934699</v>
      </c>
      <c r="AA38" s="204">
        <f t="shared" si="26"/>
        <v>36524.810323892721</v>
      </c>
      <c r="AB38" s="204">
        <f t="shared" si="26"/>
        <v>36762.557435850737</v>
      </c>
      <c r="AC38" s="204">
        <f t="shared" si="26"/>
        <v>37000.304547808759</v>
      </c>
      <c r="AD38" s="204">
        <f t="shared" si="26"/>
        <v>37238.051659766774</v>
      </c>
      <c r="AE38" s="204">
        <f t="shared" si="26"/>
        <v>37475.798771724789</v>
      </c>
      <c r="AF38" s="204">
        <f t="shared" si="26"/>
        <v>37713.545883682811</v>
      </c>
      <c r="AG38" s="204">
        <f t="shared" si="26"/>
        <v>37951.292995640826</v>
      </c>
      <c r="AH38" s="204">
        <f t="shared" si="26"/>
        <v>38189.040107598841</v>
      </c>
      <c r="AI38" s="204">
        <f t="shared" si="26"/>
        <v>38426.787219556863</v>
      </c>
      <c r="AJ38" s="204">
        <f t="shared" si="26"/>
        <v>38664.534331514886</v>
      </c>
      <c r="AK38" s="204">
        <f t="shared" si="26"/>
        <v>38902.281443472901</v>
      </c>
      <c r="AL38" s="204">
        <f t="shared" ref="AL38:BQ38" si="27">SUM(AL25:AL37)</f>
        <v>39140.028555430916</v>
      </c>
      <c r="AM38" s="204">
        <f t="shared" si="27"/>
        <v>39377.775667388938</v>
      </c>
      <c r="AN38" s="204">
        <f t="shared" si="27"/>
        <v>40312.419187470972</v>
      </c>
      <c r="AO38" s="204">
        <f t="shared" si="27"/>
        <v>41943.95911567704</v>
      </c>
      <c r="AP38" s="204">
        <f t="shared" si="27"/>
        <v>43575.499043883108</v>
      </c>
      <c r="AQ38" s="204">
        <f t="shared" si="27"/>
        <v>45207.038972089176</v>
      </c>
      <c r="AR38" s="204">
        <f t="shared" si="27"/>
        <v>46838.578900295237</v>
      </c>
      <c r="AS38" s="204">
        <f t="shared" si="27"/>
        <v>48470.118828501305</v>
      </c>
      <c r="AT38" s="204">
        <f t="shared" si="27"/>
        <v>50101.658756707373</v>
      </c>
      <c r="AU38" s="204">
        <f t="shared" si="27"/>
        <v>51733.198684913441</v>
      </c>
      <c r="AV38" s="204">
        <f t="shared" si="27"/>
        <v>53364.738613119502</v>
      </c>
      <c r="AW38" s="204">
        <f t="shared" si="27"/>
        <v>54996.27854132557</v>
      </c>
      <c r="AX38" s="204">
        <f t="shared" si="27"/>
        <v>56627.818469531645</v>
      </c>
      <c r="AY38" s="204">
        <f t="shared" si="27"/>
        <v>58259.358397737713</v>
      </c>
      <c r="AZ38" s="204">
        <f t="shared" si="27"/>
        <v>59890.898325943774</v>
      </c>
      <c r="BA38" s="204">
        <f t="shared" si="27"/>
        <v>61522.438254149842</v>
      </c>
      <c r="BB38" s="204">
        <f t="shared" si="27"/>
        <v>63153.97818235591</v>
      </c>
      <c r="BC38" s="204">
        <f t="shared" si="27"/>
        <v>64785.518110561978</v>
      </c>
      <c r="BD38" s="204">
        <f t="shared" si="27"/>
        <v>66417.058038768038</v>
      </c>
      <c r="BE38" s="204">
        <f t="shared" si="27"/>
        <v>68048.597966974121</v>
      </c>
      <c r="BF38" s="204">
        <f t="shared" si="27"/>
        <v>69680.137895180174</v>
      </c>
      <c r="BG38" s="204">
        <f t="shared" si="27"/>
        <v>71311.677823386228</v>
      </c>
      <c r="BH38" s="204">
        <f t="shared" si="27"/>
        <v>72943.21775159231</v>
      </c>
      <c r="BI38" s="204">
        <f t="shared" si="27"/>
        <v>74574.757679798378</v>
      </c>
      <c r="BJ38" s="204">
        <f t="shared" si="27"/>
        <v>76206.297608004432</v>
      </c>
      <c r="BK38" s="204">
        <f t="shared" si="27"/>
        <v>77837.8375362105</v>
      </c>
      <c r="BL38" s="204">
        <f t="shared" si="27"/>
        <v>79469.377464416568</v>
      </c>
      <c r="BM38" s="204">
        <f t="shared" si="27"/>
        <v>81100.917392622636</v>
      </c>
      <c r="BN38" s="204">
        <f t="shared" si="27"/>
        <v>82732.457320828704</v>
      </c>
      <c r="BO38" s="204">
        <f t="shared" si="27"/>
        <v>84363.997249034757</v>
      </c>
      <c r="BP38" s="204">
        <f t="shared" si="27"/>
        <v>85995.53717724084</v>
      </c>
      <c r="BQ38" s="204">
        <f t="shared" si="27"/>
        <v>87627.077105446908</v>
      </c>
      <c r="BR38" s="204">
        <f t="shared" ref="BR38:CW38" si="28">SUM(BR25:BR37)</f>
        <v>89258.617033652961</v>
      </c>
      <c r="BS38" s="204">
        <f t="shared" si="28"/>
        <v>90890.156961859029</v>
      </c>
      <c r="BT38" s="204">
        <f t="shared" si="28"/>
        <v>92521.696890065097</v>
      </c>
      <c r="BU38" s="204">
        <f t="shared" si="28"/>
        <v>94383.300535384464</v>
      </c>
      <c r="BV38" s="204">
        <f t="shared" si="28"/>
        <v>96244.904180703816</v>
      </c>
      <c r="BW38" s="204">
        <f t="shared" si="28"/>
        <v>98106.507826023168</v>
      </c>
      <c r="BX38" s="204">
        <f t="shared" si="28"/>
        <v>99968.111471342534</v>
      </c>
      <c r="BY38" s="204">
        <f t="shared" si="28"/>
        <v>101829.71511666189</v>
      </c>
      <c r="BZ38" s="204">
        <f t="shared" si="28"/>
        <v>103691.31876198124</v>
      </c>
      <c r="CA38" s="204">
        <f t="shared" si="28"/>
        <v>105552.9224073006</v>
      </c>
      <c r="CB38" s="204">
        <f t="shared" si="28"/>
        <v>107414.52605261997</v>
      </c>
      <c r="CC38" s="204">
        <f t="shared" si="28"/>
        <v>109276.12969793931</v>
      </c>
      <c r="CD38" s="204">
        <f t="shared" si="28"/>
        <v>111137.73334325867</v>
      </c>
      <c r="CE38" s="204">
        <f t="shared" si="28"/>
        <v>112999.33698857803</v>
      </c>
      <c r="CF38" s="204">
        <f t="shared" si="28"/>
        <v>114860.94063389738</v>
      </c>
      <c r="CG38" s="204">
        <f t="shared" si="28"/>
        <v>116722.54427921673</v>
      </c>
      <c r="CH38" s="204">
        <f t="shared" si="28"/>
        <v>118584.1479245361</v>
      </c>
      <c r="CI38" s="204">
        <f t="shared" si="28"/>
        <v>120445.75156985546</v>
      </c>
      <c r="CJ38" s="204">
        <f t="shared" si="28"/>
        <v>122307.35521517482</v>
      </c>
      <c r="CK38" s="204">
        <f t="shared" si="28"/>
        <v>124168.95886049417</v>
      </c>
      <c r="CL38" s="204">
        <f t="shared" si="28"/>
        <v>126030.56250581355</v>
      </c>
      <c r="CM38" s="204">
        <f t="shared" si="28"/>
        <v>127892.16615113287</v>
      </c>
      <c r="CN38" s="204">
        <f t="shared" si="28"/>
        <v>129753.76979645224</v>
      </c>
      <c r="CO38" s="204">
        <f t="shared" si="28"/>
        <v>131615.3734417716</v>
      </c>
      <c r="CP38" s="204">
        <f t="shared" si="28"/>
        <v>133476.97708709099</v>
      </c>
      <c r="CQ38" s="204">
        <f t="shared" si="28"/>
        <v>135338.58073241028</v>
      </c>
      <c r="CR38" s="204">
        <f t="shared" si="28"/>
        <v>137200.18437772966</v>
      </c>
      <c r="CS38" s="204">
        <f t="shared" si="28"/>
        <v>139061.78802304901</v>
      </c>
      <c r="CT38" s="204">
        <f t="shared" si="28"/>
        <v>140923.39166836836</v>
      </c>
      <c r="CU38" s="204">
        <f t="shared" si="28"/>
        <v>141854.19349102804</v>
      </c>
      <c r="CV38" s="204">
        <f t="shared" si="28"/>
        <v>141854.19349102804</v>
      </c>
      <c r="CW38" s="204">
        <f t="shared" si="28"/>
        <v>141854.19349102804</v>
      </c>
      <c r="CX38" s="204">
        <f>SUM(CX25:CX37)</f>
        <v>141854.19349102804</v>
      </c>
      <c r="CY38" s="204">
        <f>SUM(CY25:CY37)</f>
        <v>141854.19349102804</v>
      </c>
      <c r="CZ38" s="204">
        <f>SUM(CZ25:CZ37)</f>
        <v>141854.19349102804</v>
      </c>
      <c r="DA38" s="204">
        <f>SUM(DA25:DA37)</f>
        <v>141854.19349102804</v>
      </c>
    </row>
    <row r="39" spans="1:105">
      <c r="A39" s="201" t="str">
        <f>Income!A89</f>
        <v>Food Poverty line</v>
      </c>
      <c r="B39" s="203">
        <f>Income!B89</f>
        <v>34102.170442277798</v>
      </c>
      <c r="C39" s="203">
        <f>Income!C89</f>
        <v>34102.170442277798</v>
      </c>
      <c r="D39" s="203">
        <f>Income!D89</f>
        <v>34102.170442277798</v>
      </c>
      <c r="E39" s="203">
        <f>Income!E89</f>
        <v>34102.170442277798</v>
      </c>
      <c r="F39" s="204">
        <f t="shared" ref="F39:U39" si="29">IF(F$2&lt;=($B$2+$C$2+$D$2),IF(F$2&lt;=($B$2+$C$2),IF(F$2&lt;=$B$2,$B39,$C39),$D39),$E39)</f>
        <v>34102.170442277798</v>
      </c>
      <c r="G39" s="204">
        <f t="shared" si="29"/>
        <v>34102.170442277798</v>
      </c>
      <c r="H39" s="204">
        <f t="shared" si="29"/>
        <v>34102.170442277798</v>
      </c>
      <c r="I39" s="204">
        <f t="shared" si="29"/>
        <v>34102.170442277798</v>
      </c>
      <c r="J39" s="204">
        <f t="shared" si="29"/>
        <v>34102.170442277798</v>
      </c>
      <c r="K39" s="204">
        <f t="shared" si="29"/>
        <v>34102.170442277798</v>
      </c>
      <c r="L39" s="204">
        <f t="shared" si="29"/>
        <v>34102.170442277798</v>
      </c>
      <c r="M39" s="204">
        <f t="shared" si="29"/>
        <v>34102.170442277798</v>
      </c>
      <c r="N39" s="204">
        <f t="shared" si="29"/>
        <v>34102.170442277798</v>
      </c>
      <c r="O39" s="204">
        <f t="shared" si="29"/>
        <v>34102.170442277798</v>
      </c>
      <c r="P39" s="204">
        <f t="shared" si="29"/>
        <v>34102.170442277798</v>
      </c>
      <c r="Q39" s="204">
        <f t="shared" si="29"/>
        <v>34102.170442277798</v>
      </c>
      <c r="R39" s="204">
        <f t="shared" si="29"/>
        <v>34102.170442277798</v>
      </c>
      <c r="S39" s="204">
        <f t="shared" si="29"/>
        <v>34102.170442277798</v>
      </c>
      <c r="T39" s="204">
        <f t="shared" si="29"/>
        <v>34102.170442277798</v>
      </c>
      <c r="U39" s="204">
        <f t="shared" si="29"/>
        <v>34102.170442277798</v>
      </c>
      <c r="V39" s="204">
        <f t="shared" ref="V39:AK40" si="30">IF(V$2&lt;=($B$2+$C$2+$D$2),IF(V$2&lt;=($B$2+$C$2),IF(V$2&lt;=$B$2,$B39,$C39),$D39),$E39)</f>
        <v>34102.170442277798</v>
      </c>
      <c r="W39" s="204">
        <f t="shared" si="30"/>
        <v>34102.170442277798</v>
      </c>
      <c r="X39" s="204">
        <f t="shared" si="30"/>
        <v>34102.170442277798</v>
      </c>
      <c r="Y39" s="204">
        <f t="shared" si="30"/>
        <v>34102.170442277798</v>
      </c>
      <c r="Z39" s="204">
        <f t="shared" si="30"/>
        <v>34102.170442277798</v>
      </c>
      <c r="AA39" s="204">
        <f t="shared" si="30"/>
        <v>34102.170442277798</v>
      </c>
      <c r="AB39" s="204">
        <f t="shared" si="30"/>
        <v>34102.170442277798</v>
      </c>
      <c r="AC39" s="204">
        <f t="shared" si="30"/>
        <v>34102.170442277798</v>
      </c>
      <c r="AD39" s="204">
        <f t="shared" si="30"/>
        <v>34102.170442277798</v>
      </c>
      <c r="AE39" s="204">
        <f t="shared" si="30"/>
        <v>34102.170442277798</v>
      </c>
      <c r="AF39" s="204">
        <f t="shared" si="30"/>
        <v>34102.170442277798</v>
      </c>
      <c r="AG39" s="204">
        <f t="shared" si="30"/>
        <v>34102.170442277798</v>
      </c>
      <c r="AH39" s="204">
        <f t="shared" si="30"/>
        <v>34102.170442277798</v>
      </c>
      <c r="AI39" s="204">
        <f t="shared" si="30"/>
        <v>34102.170442277798</v>
      </c>
      <c r="AJ39" s="204">
        <f t="shared" si="30"/>
        <v>34102.170442277798</v>
      </c>
      <c r="AK39" s="204">
        <f t="shared" si="30"/>
        <v>34102.170442277798</v>
      </c>
      <c r="AL39" s="204">
        <f t="shared" ref="AL39:BA40" si="31">IF(AL$2&lt;=($B$2+$C$2+$D$2),IF(AL$2&lt;=($B$2+$C$2),IF(AL$2&lt;=$B$2,$B39,$C39),$D39),$E39)</f>
        <v>34102.170442277798</v>
      </c>
      <c r="AM39" s="204">
        <f t="shared" si="31"/>
        <v>34102.170442277798</v>
      </c>
      <c r="AN39" s="204">
        <f t="shared" si="31"/>
        <v>34102.170442277798</v>
      </c>
      <c r="AO39" s="204">
        <f t="shared" si="31"/>
        <v>34102.170442277798</v>
      </c>
      <c r="AP39" s="204">
        <f t="shared" si="31"/>
        <v>34102.170442277798</v>
      </c>
      <c r="AQ39" s="204">
        <f t="shared" si="31"/>
        <v>34102.170442277798</v>
      </c>
      <c r="AR39" s="204">
        <f t="shared" si="31"/>
        <v>34102.170442277798</v>
      </c>
      <c r="AS39" s="204">
        <f t="shared" si="31"/>
        <v>34102.170442277798</v>
      </c>
      <c r="AT39" s="204">
        <f t="shared" si="31"/>
        <v>34102.170442277798</v>
      </c>
      <c r="AU39" s="204">
        <f t="shared" si="31"/>
        <v>34102.170442277798</v>
      </c>
      <c r="AV39" s="204">
        <f t="shared" si="31"/>
        <v>34102.170442277798</v>
      </c>
      <c r="AW39" s="204">
        <f t="shared" si="31"/>
        <v>34102.170442277798</v>
      </c>
      <c r="AX39" s="204">
        <f t="shared" si="31"/>
        <v>34102.170442277798</v>
      </c>
      <c r="AY39" s="204">
        <f t="shared" si="31"/>
        <v>34102.170442277798</v>
      </c>
      <c r="AZ39" s="204">
        <f t="shared" si="31"/>
        <v>34102.170442277798</v>
      </c>
      <c r="BA39" s="204">
        <f t="shared" si="31"/>
        <v>34102.170442277798</v>
      </c>
      <c r="BB39" s="204">
        <f t="shared" ref="BB39:CD40" si="32">IF(BB$2&lt;=($B$2+$C$2+$D$2),IF(BB$2&lt;=($B$2+$C$2),IF(BB$2&lt;=$B$2,$B39,$C39),$D39),$E39)</f>
        <v>34102.170442277798</v>
      </c>
      <c r="BC39" s="204">
        <f t="shared" si="32"/>
        <v>34102.170442277798</v>
      </c>
      <c r="BD39" s="204">
        <f t="shared" si="32"/>
        <v>34102.170442277798</v>
      </c>
      <c r="BE39" s="204">
        <f t="shared" si="32"/>
        <v>34102.170442277798</v>
      </c>
      <c r="BF39" s="204">
        <f t="shared" si="32"/>
        <v>34102.170442277798</v>
      </c>
      <c r="BG39" s="204">
        <f t="shared" si="32"/>
        <v>34102.170442277798</v>
      </c>
      <c r="BH39" s="204">
        <f t="shared" si="32"/>
        <v>34102.170442277798</v>
      </c>
      <c r="BI39" s="204">
        <f t="shared" si="32"/>
        <v>34102.170442277798</v>
      </c>
      <c r="BJ39" s="204">
        <f t="shared" si="32"/>
        <v>34102.170442277798</v>
      </c>
      <c r="BK39" s="204">
        <f t="shared" si="32"/>
        <v>34102.170442277798</v>
      </c>
      <c r="BL39" s="204">
        <f t="shared" si="32"/>
        <v>34102.170442277798</v>
      </c>
      <c r="BM39" s="204">
        <f t="shared" si="32"/>
        <v>34102.170442277798</v>
      </c>
      <c r="BN39" s="204">
        <f t="shared" si="32"/>
        <v>34102.170442277798</v>
      </c>
      <c r="BO39" s="204">
        <f t="shared" si="32"/>
        <v>34102.170442277798</v>
      </c>
      <c r="BP39" s="204">
        <f t="shared" si="32"/>
        <v>34102.170442277798</v>
      </c>
      <c r="BQ39" s="204">
        <f t="shared" si="32"/>
        <v>34102.170442277798</v>
      </c>
      <c r="BR39" s="204">
        <f t="shared" si="32"/>
        <v>34102.170442277798</v>
      </c>
      <c r="BS39" s="204">
        <f t="shared" si="32"/>
        <v>34102.170442277798</v>
      </c>
      <c r="BT39" s="204">
        <f t="shared" si="32"/>
        <v>34102.170442277798</v>
      </c>
      <c r="BU39" s="204">
        <f t="shared" si="32"/>
        <v>34102.170442277798</v>
      </c>
      <c r="BV39" s="204">
        <f t="shared" si="32"/>
        <v>34102.170442277798</v>
      </c>
      <c r="BW39" s="204">
        <f t="shared" si="32"/>
        <v>34102.170442277798</v>
      </c>
      <c r="BX39" s="204">
        <f t="shared" si="32"/>
        <v>34102.170442277798</v>
      </c>
      <c r="BY39" s="204">
        <f t="shared" si="32"/>
        <v>34102.170442277798</v>
      </c>
      <c r="BZ39" s="204">
        <f t="shared" si="32"/>
        <v>34102.170442277798</v>
      </c>
      <c r="CA39" s="204">
        <f t="shared" si="32"/>
        <v>34102.170442277798</v>
      </c>
      <c r="CB39" s="204">
        <f t="shared" si="32"/>
        <v>34102.170442277798</v>
      </c>
      <c r="CC39" s="204">
        <f t="shared" si="32"/>
        <v>34102.170442277798</v>
      </c>
      <c r="CD39" s="204">
        <f t="shared" si="32"/>
        <v>34102.170442277798</v>
      </c>
      <c r="CE39" s="204">
        <f t="shared" ref="CE39:CR40" si="33">IF(CE$2&lt;=($B$2+$C$2+$D$2),IF(CE$2&lt;=($B$2+$C$2),IF(CE$2&lt;=$B$2,$B39,$C39),$D39),$E39)</f>
        <v>34102.170442277798</v>
      </c>
      <c r="CF39" s="204">
        <f t="shared" si="33"/>
        <v>34102.170442277798</v>
      </c>
      <c r="CG39" s="204">
        <f t="shared" si="33"/>
        <v>34102.170442277798</v>
      </c>
      <c r="CH39" s="204">
        <f t="shared" si="33"/>
        <v>34102.170442277798</v>
      </c>
      <c r="CI39" s="204">
        <f t="shared" si="33"/>
        <v>34102.170442277798</v>
      </c>
      <c r="CJ39" s="204">
        <f t="shared" si="33"/>
        <v>34102.170442277798</v>
      </c>
      <c r="CK39" s="204">
        <f t="shared" si="33"/>
        <v>34102.170442277798</v>
      </c>
      <c r="CL39" s="204">
        <f t="shared" si="33"/>
        <v>34102.170442277798</v>
      </c>
      <c r="CM39" s="204">
        <f t="shared" si="33"/>
        <v>34102.170442277798</v>
      </c>
      <c r="CN39" s="204">
        <f t="shared" si="33"/>
        <v>34102.170442277798</v>
      </c>
      <c r="CO39" s="204">
        <f t="shared" si="33"/>
        <v>34102.170442277798</v>
      </c>
      <c r="CP39" s="204">
        <f t="shared" si="33"/>
        <v>34102.170442277798</v>
      </c>
      <c r="CQ39" s="204">
        <f t="shared" si="33"/>
        <v>34102.170442277798</v>
      </c>
      <c r="CR39" s="204">
        <f t="shared" si="33"/>
        <v>34102.170442277798</v>
      </c>
      <c r="CS39" s="204">
        <f t="shared" ref="CS39:DA40" si="34">IF(CS$2&lt;=($B$2+$C$2+$D$2),IF(CS$2&lt;=($B$2+$C$2),IF(CS$2&lt;=$B$2,$B39,$C39),$D39),$E39)</f>
        <v>34102.170442277798</v>
      </c>
      <c r="CT39" s="204">
        <f t="shared" si="34"/>
        <v>34102.170442277798</v>
      </c>
      <c r="CU39" s="204">
        <f t="shared" si="34"/>
        <v>34102.170442277798</v>
      </c>
      <c r="CV39" s="204">
        <f t="shared" si="34"/>
        <v>34102.170442277798</v>
      </c>
      <c r="CW39" s="204">
        <f t="shared" si="34"/>
        <v>34102.170442277798</v>
      </c>
      <c r="CX39" s="204">
        <f t="shared" si="34"/>
        <v>34102.170442277798</v>
      </c>
      <c r="CY39" s="204">
        <f t="shared" si="34"/>
        <v>34102.170442277798</v>
      </c>
      <c r="CZ39" s="204">
        <f t="shared" si="34"/>
        <v>34102.170442277798</v>
      </c>
      <c r="DA39" s="204">
        <f t="shared" si="34"/>
        <v>34102.170442277798</v>
      </c>
    </row>
    <row r="40" spans="1:105">
      <c r="A40" s="201" t="str">
        <f>Income!A90</f>
        <v>Lower Bound Poverty line</v>
      </c>
      <c r="B40" s="203">
        <f>Income!B90</f>
        <v>51575.503775611134</v>
      </c>
      <c r="C40" s="203">
        <f>Income!C90</f>
        <v>51575.503775611134</v>
      </c>
      <c r="D40" s="203">
        <f>Income!D90</f>
        <v>51575.503775611134</v>
      </c>
      <c r="E40" s="203">
        <f>Income!E90</f>
        <v>51575.503775611134</v>
      </c>
      <c r="F40" s="204">
        <f t="shared" ref="F40:U40" si="35">IF(F$2&lt;=($B$2+$C$2+$D$2),IF(F$2&lt;=($B$2+$C$2),IF(F$2&lt;=$B$2,$B40,$C40),$D40),$E40)</f>
        <v>51575.503775611134</v>
      </c>
      <c r="G40" s="204">
        <f t="shared" si="35"/>
        <v>51575.503775611134</v>
      </c>
      <c r="H40" s="204">
        <f t="shared" si="35"/>
        <v>51575.503775611134</v>
      </c>
      <c r="I40" s="204">
        <f t="shared" si="35"/>
        <v>51575.503775611134</v>
      </c>
      <c r="J40" s="204">
        <f t="shared" si="35"/>
        <v>51575.503775611134</v>
      </c>
      <c r="K40" s="204">
        <f t="shared" si="35"/>
        <v>51575.503775611134</v>
      </c>
      <c r="L40" s="204">
        <f t="shared" si="35"/>
        <v>51575.503775611134</v>
      </c>
      <c r="M40" s="204">
        <f t="shared" si="35"/>
        <v>51575.503775611134</v>
      </c>
      <c r="N40" s="204">
        <f t="shared" si="35"/>
        <v>51575.503775611134</v>
      </c>
      <c r="O40" s="204">
        <f t="shared" si="35"/>
        <v>51575.503775611134</v>
      </c>
      <c r="P40" s="204">
        <f t="shared" si="35"/>
        <v>51575.503775611134</v>
      </c>
      <c r="Q40" s="204">
        <f t="shared" si="35"/>
        <v>51575.503775611134</v>
      </c>
      <c r="R40" s="204">
        <f t="shared" si="35"/>
        <v>51575.503775611134</v>
      </c>
      <c r="S40" s="204">
        <f t="shared" si="35"/>
        <v>51575.503775611134</v>
      </c>
      <c r="T40" s="204">
        <f t="shared" si="35"/>
        <v>51575.503775611134</v>
      </c>
      <c r="U40" s="204">
        <f t="shared" si="35"/>
        <v>51575.503775611134</v>
      </c>
      <c r="V40" s="204">
        <f t="shared" si="30"/>
        <v>51575.503775611134</v>
      </c>
      <c r="W40" s="204">
        <f t="shared" si="30"/>
        <v>51575.503775611134</v>
      </c>
      <c r="X40" s="204">
        <f t="shared" si="30"/>
        <v>51575.503775611134</v>
      </c>
      <c r="Y40" s="204">
        <f t="shared" si="30"/>
        <v>51575.503775611134</v>
      </c>
      <c r="Z40" s="204">
        <f t="shared" si="30"/>
        <v>51575.503775611134</v>
      </c>
      <c r="AA40" s="204">
        <f t="shared" si="30"/>
        <v>51575.503775611134</v>
      </c>
      <c r="AB40" s="204">
        <f t="shared" si="30"/>
        <v>51575.503775611134</v>
      </c>
      <c r="AC40" s="204">
        <f t="shared" si="30"/>
        <v>51575.503775611134</v>
      </c>
      <c r="AD40" s="204">
        <f t="shared" si="30"/>
        <v>51575.503775611134</v>
      </c>
      <c r="AE40" s="204">
        <f t="shared" si="30"/>
        <v>51575.503775611134</v>
      </c>
      <c r="AF40" s="204">
        <f t="shared" si="30"/>
        <v>51575.503775611134</v>
      </c>
      <c r="AG40" s="204">
        <f t="shared" si="30"/>
        <v>51575.503775611134</v>
      </c>
      <c r="AH40" s="204">
        <f t="shared" si="30"/>
        <v>51575.503775611134</v>
      </c>
      <c r="AI40" s="204">
        <f t="shared" si="30"/>
        <v>51575.503775611134</v>
      </c>
      <c r="AJ40" s="204">
        <f t="shared" si="30"/>
        <v>51575.503775611134</v>
      </c>
      <c r="AK40" s="204">
        <f t="shared" si="30"/>
        <v>51575.503775611134</v>
      </c>
      <c r="AL40" s="204">
        <f t="shared" si="31"/>
        <v>51575.503775611134</v>
      </c>
      <c r="AM40" s="204">
        <f t="shared" si="31"/>
        <v>51575.503775611134</v>
      </c>
      <c r="AN40" s="204">
        <f t="shared" si="31"/>
        <v>51575.503775611134</v>
      </c>
      <c r="AO40" s="204">
        <f t="shared" si="31"/>
        <v>51575.503775611134</v>
      </c>
      <c r="AP40" s="204">
        <f t="shared" si="31"/>
        <v>51575.503775611134</v>
      </c>
      <c r="AQ40" s="204">
        <f t="shared" si="31"/>
        <v>51575.503775611134</v>
      </c>
      <c r="AR40" s="204">
        <f t="shared" si="31"/>
        <v>51575.503775611134</v>
      </c>
      <c r="AS40" s="204">
        <f t="shared" si="31"/>
        <v>51575.503775611134</v>
      </c>
      <c r="AT40" s="204">
        <f t="shared" si="31"/>
        <v>51575.503775611134</v>
      </c>
      <c r="AU40" s="204">
        <f t="shared" si="31"/>
        <v>51575.503775611134</v>
      </c>
      <c r="AV40" s="204">
        <f t="shared" si="31"/>
        <v>51575.503775611134</v>
      </c>
      <c r="AW40" s="204">
        <f t="shared" si="31"/>
        <v>51575.503775611134</v>
      </c>
      <c r="AX40" s="204">
        <f t="shared" si="31"/>
        <v>51575.503775611134</v>
      </c>
      <c r="AY40" s="204">
        <f t="shared" si="31"/>
        <v>51575.503775611134</v>
      </c>
      <c r="AZ40" s="204">
        <f t="shared" si="31"/>
        <v>51575.503775611134</v>
      </c>
      <c r="BA40" s="204">
        <f t="shared" si="31"/>
        <v>51575.503775611134</v>
      </c>
      <c r="BB40" s="204">
        <f t="shared" si="32"/>
        <v>51575.503775611134</v>
      </c>
      <c r="BC40" s="204">
        <f t="shared" si="32"/>
        <v>51575.503775611134</v>
      </c>
      <c r="BD40" s="204">
        <f t="shared" si="32"/>
        <v>51575.503775611134</v>
      </c>
      <c r="BE40" s="204">
        <f t="shared" si="32"/>
        <v>51575.503775611134</v>
      </c>
      <c r="BF40" s="204">
        <f t="shared" si="32"/>
        <v>51575.503775611134</v>
      </c>
      <c r="BG40" s="204">
        <f t="shared" si="32"/>
        <v>51575.503775611134</v>
      </c>
      <c r="BH40" s="204">
        <f t="shared" si="32"/>
        <v>51575.503775611134</v>
      </c>
      <c r="BI40" s="204">
        <f t="shared" si="32"/>
        <v>51575.503775611134</v>
      </c>
      <c r="BJ40" s="204">
        <f t="shared" si="32"/>
        <v>51575.503775611134</v>
      </c>
      <c r="BK40" s="204">
        <f t="shared" si="32"/>
        <v>51575.503775611134</v>
      </c>
      <c r="BL40" s="204">
        <f t="shared" si="32"/>
        <v>51575.503775611134</v>
      </c>
      <c r="BM40" s="204">
        <f t="shared" si="32"/>
        <v>51575.503775611134</v>
      </c>
      <c r="BN40" s="204">
        <f t="shared" si="32"/>
        <v>51575.503775611134</v>
      </c>
      <c r="BO40" s="204">
        <f t="shared" si="32"/>
        <v>51575.503775611134</v>
      </c>
      <c r="BP40" s="204">
        <f t="shared" si="32"/>
        <v>51575.503775611134</v>
      </c>
      <c r="BQ40" s="204">
        <f t="shared" si="32"/>
        <v>51575.503775611134</v>
      </c>
      <c r="BR40" s="204">
        <f t="shared" si="32"/>
        <v>51575.503775611134</v>
      </c>
      <c r="BS40" s="204">
        <f t="shared" si="32"/>
        <v>51575.503775611134</v>
      </c>
      <c r="BT40" s="204">
        <f t="shared" si="32"/>
        <v>51575.503775611134</v>
      </c>
      <c r="BU40" s="204">
        <f t="shared" si="32"/>
        <v>51575.503775611134</v>
      </c>
      <c r="BV40" s="204">
        <f t="shared" si="32"/>
        <v>51575.503775611134</v>
      </c>
      <c r="BW40" s="204">
        <f t="shared" si="32"/>
        <v>51575.503775611134</v>
      </c>
      <c r="BX40" s="204">
        <f t="shared" si="32"/>
        <v>51575.503775611134</v>
      </c>
      <c r="BY40" s="204">
        <f t="shared" si="32"/>
        <v>51575.503775611134</v>
      </c>
      <c r="BZ40" s="204">
        <f t="shared" si="32"/>
        <v>51575.503775611134</v>
      </c>
      <c r="CA40" s="204">
        <f t="shared" si="32"/>
        <v>51575.503775611134</v>
      </c>
      <c r="CB40" s="204">
        <f t="shared" si="32"/>
        <v>51575.503775611134</v>
      </c>
      <c r="CC40" s="204">
        <f t="shared" si="32"/>
        <v>51575.503775611134</v>
      </c>
      <c r="CD40" s="204">
        <f t="shared" si="32"/>
        <v>51575.503775611134</v>
      </c>
      <c r="CE40" s="204">
        <f t="shared" si="33"/>
        <v>51575.503775611134</v>
      </c>
      <c r="CF40" s="204">
        <f t="shared" si="33"/>
        <v>51575.503775611134</v>
      </c>
      <c r="CG40" s="204">
        <f t="shared" si="33"/>
        <v>51575.503775611134</v>
      </c>
      <c r="CH40" s="204">
        <f t="shared" si="33"/>
        <v>51575.503775611134</v>
      </c>
      <c r="CI40" s="204">
        <f t="shared" si="33"/>
        <v>51575.503775611134</v>
      </c>
      <c r="CJ40" s="204">
        <f t="shared" si="33"/>
        <v>51575.503775611134</v>
      </c>
      <c r="CK40" s="204">
        <f t="shared" si="33"/>
        <v>51575.503775611134</v>
      </c>
      <c r="CL40" s="204">
        <f t="shared" si="33"/>
        <v>51575.503775611134</v>
      </c>
      <c r="CM40" s="204">
        <f t="shared" si="33"/>
        <v>51575.503775611134</v>
      </c>
      <c r="CN40" s="204">
        <f t="shared" si="33"/>
        <v>51575.503775611134</v>
      </c>
      <c r="CO40" s="204">
        <f t="shared" si="33"/>
        <v>51575.503775611134</v>
      </c>
      <c r="CP40" s="204">
        <f t="shared" si="33"/>
        <v>51575.503775611134</v>
      </c>
      <c r="CQ40" s="204">
        <f t="shared" si="33"/>
        <v>51575.503775611134</v>
      </c>
      <c r="CR40" s="204">
        <f t="shared" si="33"/>
        <v>51575.503775611134</v>
      </c>
      <c r="CS40" s="204">
        <f t="shared" si="34"/>
        <v>51575.503775611134</v>
      </c>
      <c r="CT40" s="204">
        <f t="shared" si="34"/>
        <v>51575.503775611134</v>
      </c>
      <c r="CU40" s="204">
        <f t="shared" si="34"/>
        <v>51575.503775611134</v>
      </c>
      <c r="CV40" s="204">
        <f t="shared" si="34"/>
        <v>51575.503775611134</v>
      </c>
      <c r="CW40" s="204">
        <f t="shared" si="34"/>
        <v>51575.503775611134</v>
      </c>
      <c r="CX40" s="204">
        <f t="shared" si="34"/>
        <v>51575.503775611134</v>
      </c>
      <c r="CY40" s="204">
        <f t="shared" si="34"/>
        <v>51575.503775611134</v>
      </c>
      <c r="CZ40" s="204">
        <f t="shared" si="34"/>
        <v>51575.503775611134</v>
      </c>
      <c r="DA40" s="204">
        <f t="shared" si="34"/>
        <v>51575.503775611134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-4.9848133612298859</v>
      </c>
      <c r="R42" s="210">
        <f t="shared" si="36"/>
        <v>-4.9848133612298859</v>
      </c>
      <c r="S42" s="210">
        <f t="shared" si="36"/>
        <v>-4.9848133612298859</v>
      </c>
      <c r="T42" s="210">
        <f t="shared" si="36"/>
        <v>-4.9848133612298859</v>
      </c>
      <c r="U42" s="210">
        <f t="shared" si="36"/>
        <v>-4.9848133612298859</v>
      </c>
      <c r="V42" s="210">
        <f t="shared" si="36"/>
        <v>-4.9848133612298859</v>
      </c>
      <c r="W42" s="210">
        <f t="shared" si="36"/>
        <v>-4.9848133612298859</v>
      </c>
      <c r="X42" s="210">
        <f t="shared" si="36"/>
        <v>-4.9848133612298859</v>
      </c>
      <c r="Y42" s="210">
        <f t="shared" si="36"/>
        <v>-4.9848133612298859</v>
      </c>
      <c r="Z42" s="210">
        <f t="shared" si="36"/>
        <v>-4.9848133612298859</v>
      </c>
      <c r="AA42" s="210">
        <f t="shared" si="36"/>
        <v>-4.9848133612298859</v>
      </c>
      <c r="AB42" s="210">
        <f t="shared" si="36"/>
        <v>-4.9848133612298859</v>
      </c>
      <c r="AC42" s="210">
        <f t="shared" si="36"/>
        <v>-4.9848133612298859</v>
      </c>
      <c r="AD42" s="210">
        <f t="shared" si="36"/>
        <v>-4.9848133612298859</v>
      </c>
      <c r="AE42" s="210">
        <f t="shared" si="36"/>
        <v>-4.9848133612298859</v>
      </c>
      <c r="AF42" s="210">
        <f t="shared" si="36"/>
        <v>-4.9848133612298859</v>
      </c>
      <c r="AG42" s="210">
        <f t="shared" si="36"/>
        <v>-4.9848133612298859</v>
      </c>
      <c r="AH42" s="210">
        <f t="shared" si="36"/>
        <v>-4.9848133612298859</v>
      </c>
      <c r="AI42" s="210">
        <f t="shared" si="36"/>
        <v>-4.9848133612298859</v>
      </c>
      <c r="AJ42" s="210">
        <f t="shared" si="36"/>
        <v>-4.9848133612298859</v>
      </c>
      <c r="AK42" s="210">
        <f t="shared" si="36"/>
        <v>-4.9848133612298859</v>
      </c>
      <c r="AL42" s="210">
        <f t="shared" ref="AL42:BQ42" si="37">IF(AL$22&lt;=$E$24,IF(AL$22&lt;=$D$24,IF(AL$22&lt;=$C$24,IF(AL$22&lt;=$B$24,$B108,($C25-$B25)/($C$24-$B$24)),($D25-$C25)/($D$24-$C$24)),($E25-$D25)/($E$24-$D$24)),$F108)</f>
        <v>-4.9848133612298859</v>
      </c>
      <c r="AM42" s="210">
        <f t="shared" si="37"/>
        <v>-4.9848133612298859</v>
      </c>
      <c r="AN42" s="210">
        <f t="shared" si="37"/>
        <v>40.826303060344003</v>
      </c>
      <c r="AO42" s="210">
        <f t="shared" si="37"/>
        <v>40.826303060344003</v>
      </c>
      <c r="AP42" s="210">
        <f t="shared" si="37"/>
        <v>40.826303060344003</v>
      </c>
      <c r="AQ42" s="210">
        <f t="shared" si="37"/>
        <v>40.826303060344003</v>
      </c>
      <c r="AR42" s="210">
        <f t="shared" si="37"/>
        <v>40.826303060344003</v>
      </c>
      <c r="AS42" s="210">
        <f t="shared" si="37"/>
        <v>40.826303060344003</v>
      </c>
      <c r="AT42" s="210">
        <f t="shared" si="37"/>
        <v>40.826303060344003</v>
      </c>
      <c r="AU42" s="210">
        <f t="shared" si="37"/>
        <v>40.826303060344003</v>
      </c>
      <c r="AV42" s="210">
        <f t="shared" si="37"/>
        <v>40.826303060344003</v>
      </c>
      <c r="AW42" s="210">
        <f t="shared" si="37"/>
        <v>40.826303060344003</v>
      </c>
      <c r="AX42" s="210">
        <f t="shared" si="37"/>
        <v>40.826303060344003</v>
      </c>
      <c r="AY42" s="210">
        <f t="shared" si="37"/>
        <v>40.826303060344003</v>
      </c>
      <c r="AZ42" s="210">
        <f t="shared" si="37"/>
        <v>40.826303060344003</v>
      </c>
      <c r="BA42" s="210">
        <f t="shared" si="37"/>
        <v>40.826303060344003</v>
      </c>
      <c r="BB42" s="210">
        <f t="shared" si="37"/>
        <v>40.826303060344003</v>
      </c>
      <c r="BC42" s="210">
        <f t="shared" si="37"/>
        <v>40.826303060344003</v>
      </c>
      <c r="BD42" s="210">
        <f t="shared" si="37"/>
        <v>40.826303060344003</v>
      </c>
      <c r="BE42" s="210">
        <f t="shared" si="37"/>
        <v>40.826303060344003</v>
      </c>
      <c r="BF42" s="210">
        <f t="shared" si="37"/>
        <v>40.826303060344003</v>
      </c>
      <c r="BG42" s="210">
        <f t="shared" si="37"/>
        <v>40.826303060344003</v>
      </c>
      <c r="BH42" s="210">
        <f t="shared" si="37"/>
        <v>40.826303060344003</v>
      </c>
      <c r="BI42" s="210">
        <f t="shared" si="37"/>
        <v>40.826303060344003</v>
      </c>
      <c r="BJ42" s="210">
        <f t="shared" si="37"/>
        <v>40.826303060344003</v>
      </c>
      <c r="BK42" s="210">
        <f t="shared" si="37"/>
        <v>40.826303060344003</v>
      </c>
      <c r="BL42" s="210">
        <f t="shared" si="37"/>
        <v>40.826303060344003</v>
      </c>
      <c r="BM42" s="210">
        <f t="shared" si="37"/>
        <v>40.826303060344003</v>
      </c>
      <c r="BN42" s="210">
        <f t="shared" si="37"/>
        <v>40.826303060344003</v>
      </c>
      <c r="BO42" s="210">
        <f t="shared" si="37"/>
        <v>40.826303060344003</v>
      </c>
      <c r="BP42" s="210">
        <f t="shared" si="37"/>
        <v>40.826303060344003</v>
      </c>
      <c r="BQ42" s="210">
        <f t="shared" si="37"/>
        <v>40.826303060344003</v>
      </c>
      <c r="BR42" s="210">
        <f t="shared" ref="BR42:DA42" si="38">IF(BR$22&lt;=$E$24,IF(BR$22&lt;=$D$24,IF(BR$22&lt;=$C$24,IF(BR$22&lt;=$B$24,$B108,($C25-$B25)/($C$24-$B$24)),($D25-$C25)/($D$24-$C$24)),($E25-$D25)/($E$24-$D$24)),$F108)</f>
        <v>40.826303060344003</v>
      </c>
      <c r="BS42" s="210">
        <f t="shared" si="38"/>
        <v>40.826303060344003</v>
      </c>
      <c r="BT42" s="210">
        <f t="shared" si="38"/>
        <v>40.826303060344003</v>
      </c>
      <c r="BU42" s="210">
        <f t="shared" si="38"/>
        <v>92.276974659018563</v>
      </c>
      <c r="BV42" s="210">
        <f t="shared" si="38"/>
        <v>92.276974659018563</v>
      </c>
      <c r="BW42" s="210">
        <f t="shared" si="38"/>
        <v>92.276974659018563</v>
      </c>
      <c r="BX42" s="210">
        <f t="shared" si="38"/>
        <v>92.276974659018563</v>
      </c>
      <c r="BY42" s="210">
        <f t="shared" si="38"/>
        <v>92.276974659018563</v>
      </c>
      <c r="BZ42" s="210">
        <f t="shared" si="38"/>
        <v>92.276974659018563</v>
      </c>
      <c r="CA42" s="210">
        <f t="shared" si="38"/>
        <v>92.276974659018563</v>
      </c>
      <c r="CB42" s="210">
        <f t="shared" si="38"/>
        <v>92.276974659018563</v>
      </c>
      <c r="CC42" s="210">
        <f t="shared" si="38"/>
        <v>92.276974659018563</v>
      </c>
      <c r="CD42" s="210">
        <f t="shared" si="38"/>
        <v>92.276974659018563</v>
      </c>
      <c r="CE42" s="210">
        <f t="shared" si="38"/>
        <v>92.276974659018563</v>
      </c>
      <c r="CF42" s="210">
        <f t="shared" si="38"/>
        <v>92.276974659018563</v>
      </c>
      <c r="CG42" s="210">
        <f t="shared" si="38"/>
        <v>92.276974659018563</v>
      </c>
      <c r="CH42" s="210">
        <f t="shared" si="38"/>
        <v>92.276974659018563</v>
      </c>
      <c r="CI42" s="210">
        <f t="shared" si="38"/>
        <v>92.276974659018563</v>
      </c>
      <c r="CJ42" s="210">
        <f t="shared" si="38"/>
        <v>92.276974659018563</v>
      </c>
      <c r="CK42" s="210">
        <f t="shared" si="38"/>
        <v>92.276974659018563</v>
      </c>
      <c r="CL42" s="210">
        <f t="shared" si="38"/>
        <v>92.276974659018563</v>
      </c>
      <c r="CM42" s="210">
        <f t="shared" si="38"/>
        <v>92.276974659018563</v>
      </c>
      <c r="CN42" s="210">
        <f t="shared" si="38"/>
        <v>92.276974659018563</v>
      </c>
      <c r="CO42" s="210">
        <f t="shared" si="38"/>
        <v>92.276974659018563</v>
      </c>
      <c r="CP42" s="210">
        <f t="shared" si="38"/>
        <v>92.276974659018563</v>
      </c>
      <c r="CQ42" s="210">
        <f t="shared" si="38"/>
        <v>92.276974659018563</v>
      </c>
      <c r="CR42" s="210">
        <f t="shared" si="38"/>
        <v>92.276974659018563</v>
      </c>
      <c r="CS42" s="210">
        <f t="shared" si="38"/>
        <v>92.276974659018563</v>
      </c>
      <c r="CT42" s="210">
        <f t="shared" si="38"/>
        <v>92.276974659018563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-4.2553191489361701</v>
      </c>
      <c r="R43" s="210">
        <f t="shared" si="39"/>
        <v>-4.2553191489361701</v>
      </c>
      <c r="S43" s="210">
        <f t="shared" si="39"/>
        <v>-4.2553191489361701</v>
      </c>
      <c r="T43" s="210">
        <f t="shared" si="39"/>
        <v>-4.2553191489361701</v>
      </c>
      <c r="U43" s="210">
        <f t="shared" si="39"/>
        <v>-4.2553191489361701</v>
      </c>
      <c r="V43" s="210">
        <f t="shared" si="39"/>
        <v>-4.2553191489361701</v>
      </c>
      <c r="W43" s="210">
        <f t="shared" si="39"/>
        <v>-4.2553191489361701</v>
      </c>
      <c r="X43" s="210">
        <f t="shared" si="39"/>
        <v>-4.2553191489361701</v>
      </c>
      <c r="Y43" s="210">
        <f t="shared" si="39"/>
        <v>-4.2553191489361701</v>
      </c>
      <c r="Z43" s="210">
        <f t="shared" si="39"/>
        <v>-4.2553191489361701</v>
      </c>
      <c r="AA43" s="210">
        <f t="shared" si="39"/>
        <v>-4.2553191489361701</v>
      </c>
      <c r="AB43" s="210">
        <f t="shared" si="39"/>
        <v>-4.2553191489361701</v>
      </c>
      <c r="AC43" s="210">
        <f t="shared" si="39"/>
        <v>-4.2553191489361701</v>
      </c>
      <c r="AD43" s="210">
        <f t="shared" si="39"/>
        <v>-4.2553191489361701</v>
      </c>
      <c r="AE43" s="210">
        <f t="shared" si="39"/>
        <v>-4.2553191489361701</v>
      </c>
      <c r="AF43" s="210">
        <f t="shared" si="39"/>
        <v>-4.2553191489361701</v>
      </c>
      <c r="AG43" s="210">
        <f t="shared" si="39"/>
        <v>-4.2553191489361701</v>
      </c>
      <c r="AH43" s="210">
        <f t="shared" si="39"/>
        <v>-4.2553191489361701</v>
      </c>
      <c r="AI43" s="210">
        <f t="shared" si="39"/>
        <v>-4.2553191489361701</v>
      </c>
      <c r="AJ43" s="210">
        <f t="shared" si="39"/>
        <v>-4.2553191489361701</v>
      </c>
      <c r="AK43" s="210">
        <f t="shared" si="39"/>
        <v>-4.2553191489361701</v>
      </c>
      <c r="AL43" s="210">
        <f t="shared" ref="AL43:BQ43" si="40">IF(AL$22&lt;=$E$24,IF(AL$22&lt;=$D$24,IF(AL$22&lt;=$C$24,IF(AL$22&lt;=$B$24,$B109,($C26-$B26)/($C$24-$B$24)),($D26-$C26)/($D$24-$C$24)),($E26-$D26)/($E$24-$D$24)),$F109)</f>
        <v>-4.2553191489361701</v>
      </c>
      <c r="AM43" s="210">
        <f t="shared" si="40"/>
        <v>-4.2553191489361701</v>
      </c>
      <c r="AN43" s="210">
        <f t="shared" si="40"/>
        <v>-4.615384615384615</v>
      </c>
      <c r="AO43" s="210">
        <f t="shared" si="40"/>
        <v>-4.615384615384615</v>
      </c>
      <c r="AP43" s="210">
        <f t="shared" si="40"/>
        <v>-4.615384615384615</v>
      </c>
      <c r="AQ43" s="210">
        <f t="shared" si="40"/>
        <v>-4.615384615384615</v>
      </c>
      <c r="AR43" s="210">
        <f t="shared" si="40"/>
        <v>-4.615384615384615</v>
      </c>
      <c r="AS43" s="210">
        <f t="shared" si="40"/>
        <v>-4.615384615384615</v>
      </c>
      <c r="AT43" s="210">
        <f t="shared" si="40"/>
        <v>-4.615384615384615</v>
      </c>
      <c r="AU43" s="210">
        <f t="shared" si="40"/>
        <v>-4.615384615384615</v>
      </c>
      <c r="AV43" s="210">
        <f t="shared" si="40"/>
        <v>-4.615384615384615</v>
      </c>
      <c r="AW43" s="210">
        <f t="shared" si="40"/>
        <v>-4.615384615384615</v>
      </c>
      <c r="AX43" s="210">
        <f t="shared" si="40"/>
        <v>-4.615384615384615</v>
      </c>
      <c r="AY43" s="210">
        <f t="shared" si="40"/>
        <v>-4.615384615384615</v>
      </c>
      <c r="AZ43" s="210">
        <f t="shared" si="40"/>
        <v>-4.615384615384615</v>
      </c>
      <c r="BA43" s="210">
        <f t="shared" si="40"/>
        <v>-4.615384615384615</v>
      </c>
      <c r="BB43" s="210">
        <f t="shared" si="40"/>
        <v>-4.615384615384615</v>
      </c>
      <c r="BC43" s="210">
        <f t="shared" si="40"/>
        <v>-4.615384615384615</v>
      </c>
      <c r="BD43" s="210">
        <f t="shared" si="40"/>
        <v>-4.615384615384615</v>
      </c>
      <c r="BE43" s="210">
        <f t="shared" si="40"/>
        <v>-4.615384615384615</v>
      </c>
      <c r="BF43" s="210">
        <f t="shared" si="40"/>
        <v>-4.615384615384615</v>
      </c>
      <c r="BG43" s="210">
        <f t="shared" si="40"/>
        <v>-4.615384615384615</v>
      </c>
      <c r="BH43" s="210">
        <f t="shared" si="40"/>
        <v>-4.615384615384615</v>
      </c>
      <c r="BI43" s="210">
        <f t="shared" si="40"/>
        <v>-4.615384615384615</v>
      </c>
      <c r="BJ43" s="210">
        <f t="shared" si="40"/>
        <v>-4.615384615384615</v>
      </c>
      <c r="BK43" s="210">
        <f t="shared" si="40"/>
        <v>-4.615384615384615</v>
      </c>
      <c r="BL43" s="210">
        <f t="shared" si="40"/>
        <v>-4.615384615384615</v>
      </c>
      <c r="BM43" s="210">
        <f t="shared" si="40"/>
        <v>-4.615384615384615</v>
      </c>
      <c r="BN43" s="210">
        <f t="shared" si="40"/>
        <v>-4.615384615384615</v>
      </c>
      <c r="BO43" s="210">
        <f t="shared" si="40"/>
        <v>-4.615384615384615</v>
      </c>
      <c r="BP43" s="210">
        <f t="shared" si="40"/>
        <v>-4.615384615384615</v>
      </c>
      <c r="BQ43" s="210">
        <f t="shared" si="40"/>
        <v>-4.615384615384615</v>
      </c>
      <c r="BR43" s="210">
        <f t="shared" ref="BR43:DA43" si="41">IF(BR$22&lt;=$E$24,IF(BR$22&lt;=$D$24,IF(BR$22&lt;=$C$24,IF(BR$22&lt;=$B$24,$B109,($C26-$B26)/($C$24-$B$24)),($D26-$C26)/($D$24-$C$24)),($E26-$D26)/($E$24-$D$24)),$F109)</f>
        <v>-4.615384615384615</v>
      </c>
      <c r="BS43" s="210">
        <f t="shared" si="41"/>
        <v>-4.615384615384615</v>
      </c>
      <c r="BT43" s="210">
        <f t="shared" si="41"/>
        <v>-4.615384615384615</v>
      </c>
      <c r="BU43" s="210">
        <f t="shared" si="41"/>
        <v>683.01886792452842</v>
      </c>
      <c r="BV43" s="210">
        <f t="shared" si="41"/>
        <v>683.01886792452842</v>
      </c>
      <c r="BW43" s="210">
        <f t="shared" si="41"/>
        <v>683.01886792452842</v>
      </c>
      <c r="BX43" s="210">
        <f t="shared" si="41"/>
        <v>683.01886792452842</v>
      </c>
      <c r="BY43" s="210">
        <f t="shared" si="41"/>
        <v>683.01886792452842</v>
      </c>
      <c r="BZ43" s="210">
        <f t="shared" si="41"/>
        <v>683.01886792452842</v>
      </c>
      <c r="CA43" s="210">
        <f t="shared" si="41"/>
        <v>683.01886792452842</v>
      </c>
      <c r="CB43" s="210">
        <f t="shared" si="41"/>
        <v>683.01886792452842</v>
      </c>
      <c r="CC43" s="210">
        <f t="shared" si="41"/>
        <v>683.01886792452842</v>
      </c>
      <c r="CD43" s="210">
        <f t="shared" si="41"/>
        <v>683.01886792452842</v>
      </c>
      <c r="CE43" s="210">
        <f t="shared" si="41"/>
        <v>683.01886792452842</v>
      </c>
      <c r="CF43" s="210">
        <f t="shared" si="41"/>
        <v>683.01886792452842</v>
      </c>
      <c r="CG43" s="210">
        <f t="shared" si="41"/>
        <v>683.01886792452842</v>
      </c>
      <c r="CH43" s="210">
        <f t="shared" si="41"/>
        <v>683.01886792452842</v>
      </c>
      <c r="CI43" s="210">
        <f t="shared" si="41"/>
        <v>683.01886792452842</v>
      </c>
      <c r="CJ43" s="210">
        <f t="shared" si="41"/>
        <v>683.01886792452842</v>
      </c>
      <c r="CK43" s="210">
        <f t="shared" si="41"/>
        <v>683.01886792452842</v>
      </c>
      <c r="CL43" s="210">
        <f t="shared" si="41"/>
        <v>683.01886792452842</v>
      </c>
      <c r="CM43" s="210">
        <f t="shared" si="41"/>
        <v>683.01886792452842</v>
      </c>
      <c r="CN43" s="210">
        <f t="shared" si="41"/>
        <v>683.01886792452842</v>
      </c>
      <c r="CO43" s="210">
        <f t="shared" si="41"/>
        <v>683.01886792452842</v>
      </c>
      <c r="CP43" s="210">
        <f t="shared" si="41"/>
        <v>683.01886792452842</v>
      </c>
      <c r="CQ43" s="210">
        <f t="shared" si="41"/>
        <v>683.01886792452842</v>
      </c>
      <c r="CR43" s="210">
        <f t="shared" si="41"/>
        <v>683.01886792452842</v>
      </c>
      <c r="CS43" s="210">
        <f t="shared" si="41"/>
        <v>683.01886792452842</v>
      </c>
      <c r="CT43" s="210">
        <f t="shared" si="41"/>
        <v>683.01886792452842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6.840764618313889</v>
      </c>
      <c r="R44" s="210">
        <f t="shared" si="42"/>
        <v>6.840764618313889</v>
      </c>
      <c r="S44" s="210">
        <f t="shared" si="42"/>
        <v>6.840764618313889</v>
      </c>
      <c r="T44" s="210">
        <f t="shared" si="42"/>
        <v>6.840764618313889</v>
      </c>
      <c r="U44" s="210">
        <f t="shared" si="42"/>
        <v>6.840764618313889</v>
      </c>
      <c r="V44" s="210">
        <f t="shared" si="42"/>
        <v>6.840764618313889</v>
      </c>
      <c r="W44" s="210">
        <f t="shared" si="42"/>
        <v>6.840764618313889</v>
      </c>
      <c r="X44" s="210">
        <f t="shared" si="42"/>
        <v>6.840764618313889</v>
      </c>
      <c r="Y44" s="210">
        <f t="shared" si="42"/>
        <v>6.840764618313889</v>
      </c>
      <c r="Z44" s="210">
        <f t="shared" si="42"/>
        <v>6.840764618313889</v>
      </c>
      <c r="AA44" s="210">
        <f t="shared" si="42"/>
        <v>6.840764618313889</v>
      </c>
      <c r="AB44" s="210">
        <f t="shared" si="42"/>
        <v>6.840764618313889</v>
      </c>
      <c r="AC44" s="210">
        <f t="shared" si="42"/>
        <v>6.840764618313889</v>
      </c>
      <c r="AD44" s="210">
        <f t="shared" si="42"/>
        <v>6.840764618313889</v>
      </c>
      <c r="AE44" s="210">
        <f t="shared" si="42"/>
        <v>6.840764618313889</v>
      </c>
      <c r="AF44" s="210">
        <f t="shared" si="42"/>
        <v>6.840764618313889</v>
      </c>
      <c r="AG44" s="210">
        <f t="shared" si="42"/>
        <v>6.840764618313889</v>
      </c>
      <c r="AH44" s="210">
        <f t="shared" si="42"/>
        <v>6.840764618313889</v>
      </c>
      <c r="AI44" s="210">
        <f t="shared" si="42"/>
        <v>6.840764618313889</v>
      </c>
      <c r="AJ44" s="210">
        <f t="shared" si="42"/>
        <v>6.840764618313889</v>
      </c>
      <c r="AK44" s="210">
        <f t="shared" si="42"/>
        <v>6.840764618313889</v>
      </c>
      <c r="AL44" s="210">
        <f t="shared" ref="AL44:BQ44" si="43">IF(AL$22&lt;=$E$24,IF(AL$22&lt;=$D$24,IF(AL$22&lt;=$C$24,IF(AL$22&lt;=$B$24,$B110,($C27-$B27)/($C$24-$B$24)),($D27-$C27)/($D$24-$C$24)),($E27-$D27)/($E$24-$D$24)),$F110)</f>
        <v>6.840764618313889</v>
      </c>
      <c r="AM44" s="210">
        <f t="shared" si="43"/>
        <v>6.840764618313889</v>
      </c>
      <c r="AN44" s="210">
        <f t="shared" si="43"/>
        <v>53.941769290812246</v>
      </c>
      <c r="AO44" s="210">
        <f t="shared" si="43"/>
        <v>53.941769290812246</v>
      </c>
      <c r="AP44" s="210">
        <f t="shared" si="43"/>
        <v>53.941769290812246</v>
      </c>
      <c r="AQ44" s="210">
        <f t="shared" si="43"/>
        <v>53.941769290812246</v>
      </c>
      <c r="AR44" s="210">
        <f t="shared" si="43"/>
        <v>53.941769290812246</v>
      </c>
      <c r="AS44" s="210">
        <f t="shared" si="43"/>
        <v>53.941769290812246</v>
      </c>
      <c r="AT44" s="210">
        <f t="shared" si="43"/>
        <v>53.941769290812246</v>
      </c>
      <c r="AU44" s="210">
        <f t="shared" si="43"/>
        <v>53.941769290812246</v>
      </c>
      <c r="AV44" s="210">
        <f t="shared" si="43"/>
        <v>53.941769290812246</v>
      </c>
      <c r="AW44" s="210">
        <f t="shared" si="43"/>
        <v>53.941769290812246</v>
      </c>
      <c r="AX44" s="210">
        <f t="shared" si="43"/>
        <v>53.941769290812246</v>
      </c>
      <c r="AY44" s="210">
        <f t="shared" si="43"/>
        <v>53.941769290812246</v>
      </c>
      <c r="AZ44" s="210">
        <f t="shared" si="43"/>
        <v>53.941769290812246</v>
      </c>
      <c r="BA44" s="210">
        <f t="shared" si="43"/>
        <v>53.941769290812246</v>
      </c>
      <c r="BB44" s="210">
        <f t="shared" si="43"/>
        <v>53.941769290812246</v>
      </c>
      <c r="BC44" s="210">
        <f t="shared" si="43"/>
        <v>53.941769290812246</v>
      </c>
      <c r="BD44" s="210">
        <f t="shared" si="43"/>
        <v>53.941769290812246</v>
      </c>
      <c r="BE44" s="210">
        <f t="shared" si="43"/>
        <v>53.941769290812246</v>
      </c>
      <c r="BF44" s="210">
        <f t="shared" si="43"/>
        <v>53.941769290812246</v>
      </c>
      <c r="BG44" s="210">
        <f t="shared" si="43"/>
        <v>53.941769290812246</v>
      </c>
      <c r="BH44" s="210">
        <f t="shared" si="43"/>
        <v>53.941769290812246</v>
      </c>
      <c r="BI44" s="210">
        <f t="shared" si="43"/>
        <v>53.941769290812246</v>
      </c>
      <c r="BJ44" s="210">
        <f t="shared" si="43"/>
        <v>53.941769290812246</v>
      </c>
      <c r="BK44" s="210">
        <f t="shared" si="43"/>
        <v>53.941769290812246</v>
      </c>
      <c r="BL44" s="210">
        <f t="shared" si="43"/>
        <v>53.941769290812246</v>
      </c>
      <c r="BM44" s="210">
        <f t="shared" si="43"/>
        <v>53.941769290812246</v>
      </c>
      <c r="BN44" s="210">
        <f t="shared" si="43"/>
        <v>53.941769290812246</v>
      </c>
      <c r="BO44" s="210">
        <f t="shared" si="43"/>
        <v>53.941769290812246</v>
      </c>
      <c r="BP44" s="210">
        <f t="shared" si="43"/>
        <v>53.941769290812246</v>
      </c>
      <c r="BQ44" s="210">
        <f t="shared" si="43"/>
        <v>53.941769290812246</v>
      </c>
      <c r="BR44" s="210">
        <f t="shared" ref="BR44:DA44" si="44">IF(BR$22&lt;=$E$24,IF(BR$22&lt;=$D$24,IF(BR$22&lt;=$C$24,IF(BR$22&lt;=$B$24,$B110,($C27-$B27)/($C$24-$B$24)),($D27-$C27)/($D$24-$C$24)),($E27-$D27)/($E$24-$D$24)),$F110)</f>
        <v>53.941769290812246</v>
      </c>
      <c r="BS44" s="210">
        <f t="shared" si="44"/>
        <v>53.941769290812246</v>
      </c>
      <c r="BT44" s="210">
        <f t="shared" si="44"/>
        <v>53.941769290812246</v>
      </c>
      <c r="BU44" s="210">
        <f t="shared" si="44"/>
        <v>83.795777186648763</v>
      </c>
      <c r="BV44" s="210">
        <f t="shared" si="44"/>
        <v>83.795777186648763</v>
      </c>
      <c r="BW44" s="210">
        <f t="shared" si="44"/>
        <v>83.795777186648763</v>
      </c>
      <c r="BX44" s="210">
        <f t="shared" si="44"/>
        <v>83.795777186648763</v>
      </c>
      <c r="BY44" s="210">
        <f t="shared" si="44"/>
        <v>83.795777186648763</v>
      </c>
      <c r="BZ44" s="210">
        <f t="shared" si="44"/>
        <v>83.795777186648763</v>
      </c>
      <c r="CA44" s="210">
        <f t="shared" si="44"/>
        <v>83.795777186648763</v>
      </c>
      <c r="CB44" s="210">
        <f t="shared" si="44"/>
        <v>83.795777186648763</v>
      </c>
      <c r="CC44" s="210">
        <f t="shared" si="44"/>
        <v>83.795777186648763</v>
      </c>
      <c r="CD44" s="210">
        <f t="shared" si="44"/>
        <v>83.795777186648763</v>
      </c>
      <c r="CE44" s="210">
        <f t="shared" si="44"/>
        <v>83.795777186648763</v>
      </c>
      <c r="CF44" s="210">
        <f t="shared" si="44"/>
        <v>83.795777186648763</v>
      </c>
      <c r="CG44" s="210">
        <f t="shared" si="44"/>
        <v>83.795777186648763</v>
      </c>
      <c r="CH44" s="210">
        <f t="shared" si="44"/>
        <v>83.795777186648763</v>
      </c>
      <c r="CI44" s="210">
        <f t="shared" si="44"/>
        <v>83.795777186648763</v>
      </c>
      <c r="CJ44" s="210">
        <f t="shared" si="44"/>
        <v>83.795777186648763</v>
      </c>
      <c r="CK44" s="210">
        <f t="shared" si="44"/>
        <v>83.795777186648763</v>
      </c>
      <c r="CL44" s="210">
        <f t="shared" si="44"/>
        <v>83.795777186648763</v>
      </c>
      <c r="CM44" s="210">
        <f t="shared" si="44"/>
        <v>83.795777186648763</v>
      </c>
      <c r="CN44" s="210">
        <f t="shared" si="44"/>
        <v>83.795777186648763</v>
      </c>
      <c r="CO44" s="210">
        <f t="shared" si="44"/>
        <v>83.795777186648763</v>
      </c>
      <c r="CP44" s="210">
        <f t="shared" si="44"/>
        <v>83.795777186648763</v>
      </c>
      <c r="CQ44" s="210">
        <f t="shared" si="44"/>
        <v>83.795777186648763</v>
      </c>
      <c r="CR44" s="210">
        <f t="shared" si="44"/>
        <v>83.795777186648763</v>
      </c>
      <c r="CS44" s="210">
        <f t="shared" si="44"/>
        <v>83.795777186648763</v>
      </c>
      <c r="CT44" s="210">
        <f t="shared" si="44"/>
        <v>83.795777186648763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130.31914893617017</v>
      </c>
      <c r="R46" s="210">
        <f t="shared" si="48"/>
        <v>130.31914893617017</v>
      </c>
      <c r="S46" s="210">
        <f t="shared" si="48"/>
        <v>130.31914893617017</v>
      </c>
      <c r="T46" s="210">
        <f t="shared" si="48"/>
        <v>130.31914893617017</v>
      </c>
      <c r="U46" s="210">
        <f t="shared" si="48"/>
        <v>130.31914893617017</v>
      </c>
      <c r="V46" s="210">
        <f t="shared" si="48"/>
        <v>130.31914893617017</v>
      </c>
      <c r="W46" s="210">
        <f t="shared" si="48"/>
        <v>130.31914893617017</v>
      </c>
      <c r="X46" s="210">
        <f t="shared" si="48"/>
        <v>130.31914893617017</v>
      </c>
      <c r="Y46" s="210">
        <f t="shared" si="48"/>
        <v>130.31914893617017</v>
      </c>
      <c r="Z46" s="210">
        <f t="shared" si="48"/>
        <v>130.31914893617017</v>
      </c>
      <c r="AA46" s="210">
        <f t="shared" si="48"/>
        <v>130.31914893617017</v>
      </c>
      <c r="AB46" s="210">
        <f t="shared" si="48"/>
        <v>130.31914893617017</v>
      </c>
      <c r="AC46" s="210">
        <f t="shared" si="48"/>
        <v>130.31914893617017</v>
      </c>
      <c r="AD46" s="210">
        <f t="shared" si="48"/>
        <v>130.31914893617017</v>
      </c>
      <c r="AE46" s="210">
        <f t="shared" si="48"/>
        <v>130.31914893617017</v>
      </c>
      <c r="AF46" s="210">
        <f t="shared" si="48"/>
        <v>130.31914893617017</v>
      </c>
      <c r="AG46" s="210">
        <f t="shared" si="48"/>
        <v>130.31914893617017</v>
      </c>
      <c r="AH46" s="210">
        <f t="shared" si="48"/>
        <v>130.31914893617017</v>
      </c>
      <c r="AI46" s="210">
        <f t="shared" si="48"/>
        <v>130.31914893617017</v>
      </c>
      <c r="AJ46" s="210">
        <f t="shared" si="48"/>
        <v>130.31914893617017</v>
      </c>
      <c r="AK46" s="210">
        <f t="shared" si="48"/>
        <v>130.31914893617017</v>
      </c>
      <c r="AL46" s="210">
        <f t="shared" ref="AL46:BQ46" si="49">IF(AL$22&lt;=$E$24,IF(AL$22&lt;=$D$24,IF(AL$22&lt;=$C$24,IF(AL$22&lt;=$B$24,$B112,($C29-$B29)/($C$24-$B$24)),($D29-$C29)/($D$24-$C$24)),($E29-$D29)/($E$24-$D$24)),$F112)</f>
        <v>130.31914893617017</v>
      </c>
      <c r="AM46" s="210">
        <f t="shared" si="49"/>
        <v>130.31914893617017</v>
      </c>
      <c r="AN46" s="210">
        <f t="shared" si="49"/>
        <v>210.25641025641031</v>
      </c>
      <c r="AO46" s="210">
        <f t="shared" si="49"/>
        <v>210.25641025641031</v>
      </c>
      <c r="AP46" s="210">
        <f t="shared" si="49"/>
        <v>210.25641025641031</v>
      </c>
      <c r="AQ46" s="210">
        <f t="shared" si="49"/>
        <v>210.25641025641031</v>
      </c>
      <c r="AR46" s="210">
        <f t="shared" si="49"/>
        <v>210.25641025641031</v>
      </c>
      <c r="AS46" s="210">
        <f t="shared" si="49"/>
        <v>210.25641025641031</v>
      </c>
      <c r="AT46" s="210">
        <f t="shared" si="49"/>
        <v>210.25641025641031</v>
      </c>
      <c r="AU46" s="210">
        <f t="shared" si="49"/>
        <v>210.25641025641031</v>
      </c>
      <c r="AV46" s="210">
        <f t="shared" si="49"/>
        <v>210.25641025641031</v>
      </c>
      <c r="AW46" s="210">
        <f t="shared" si="49"/>
        <v>210.25641025641031</v>
      </c>
      <c r="AX46" s="210">
        <f t="shared" si="49"/>
        <v>210.25641025641031</v>
      </c>
      <c r="AY46" s="210">
        <f t="shared" si="49"/>
        <v>210.25641025641031</v>
      </c>
      <c r="AZ46" s="210">
        <f t="shared" si="49"/>
        <v>210.25641025641031</v>
      </c>
      <c r="BA46" s="210">
        <f t="shared" si="49"/>
        <v>210.25641025641031</v>
      </c>
      <c r="BB46" s="210">
        <f t="shared" si="49"/>
        <v>210.25641025641031</v>
      </c>
      <c r="BC46" s="210">
        <f t="shared" si="49"/>
        <v>210.25641025641031</v>
      </c>
      <c r="BD46" s="210">
        <f t="shared" si="49"/>
        <v>210.25641025641031</v>
      </c>
      <c r="BE46" s="210">
        <f t="shared" si="49"/>
        <v>210.25641025641031</v>
      </c>
      <c r="BF46" s="210">
        <f t="shared" si="49"/>
        <v>210.25641025641031</v>
      </c>
      <c r="BG46" s="210">
        <f t="shared" si="49"/>
        <v>210.25641025641031</v>
      </c>
      <c r="BH46" s="210">
        <f t="shared" si="49"/>
        <v>210.25641025641031</v>
      </c>
      <c r="BI46" s="210">
        <f t="shared" si="49"/>
        <v>210.25641025641031</v>
      </c>
      <c r="BJ46" s="210">
        <f t="shared" si="49"/>
        <v>210.25641025641031</v>
      </c>
      <c r="BK46" s="210">
        <f t="shared" si="49"/>
        <v>210.25641025641031</v>
      </c>
      <c r="BL46" s="210">
        <f t="shared" si="49"/>
        <v>210.25641025641031</v>
      </c>
      <c r="BM46" s="210">
        <f t="shared" si="49"/>
        <v>210.25641025641031</v>
      </c>
      <c r="BN46" s="210">
        <f t="shared" si="49"/>
        <v>210.25641025641031</v>
      </c>
      <c r="BO46" s="210">
        <f t="shared" si="49"/>
        <v>210.25641025641031</v>
      </c>
      <c r="BP46" s="210">
        <f t="shared" si="49"/>
        <v>210.25641025641031</v>
      </c>
      <c r="BQ46" s="210">
        <f t="shared" si="49"/>
        <v>210.25641025641031</v>
      </c>
      <c r="BR46" s="210">
        <f t="shared" ref="BR46:DA46" si="50">IF(BR$22&lt;=$E$24,IF(BR$22&lt;=$D$24,IF(BR$22&lt;=$C$24,IF(BR$22&lt;=$B$24,$B112,($C29-$B29)/($C$24-$B$24)),($D29-$C29)/($D$24-$C$24)),($E29-$D29)/($E$24-$D$24)),$F112)</f>
        <v>210.25641025641031</v>
      </c>
      <c r="BS46" s="210">
        <f t="shared" si="50"/>
        <v>210.25641025641031</v>
      </c>
      <c r="BT46" s="210">
        <f t="shared" si="50"/>
        <v>210.25641025641031</v>
      </c>
      <c r="BU46" s="210">
        <f t="shared" si="50"/>
        <v>874.21383647798734</v>
      </c>
      <c r="BV46" s="210">
        <f t="shared" si="50"/>
        <v>874.21383647798734</v>
      </c>
      <c r="BW46" s="210">
        <f t="shared" si="50"/>
        <v>874.21383647798734</v>
      </c>
      <c r="BX46" s="210">
        <f t="shared" si="50"/>
        <v>874.21383647798734</v>
      </c>
      <c r="BY46" s="210">
        <f t="shared" si="50"/>
        <v>874.21383647798734</v>
      </c>
      <c r="BZ46" s="210">
        <f t="shared" si="50"/>
        <v>874.21383647798734</v>
      </c>
      <c r="CA46" s="210">
        <f t="shared" si="50"/>
        <v>874.21383647798734</v>
      </c>
      <c r="CB46" s="210">
        <f t="shared" si="50"/>
        <v>874.21383647798734</v>
      </c>
      <c r="CC46" s="210">
        <f t="shared" si="50"/>
        <v>874.21383647798734</v>
      </c>
      <c r="CD46" s="210">
        <f t="shared" si="50"/>
        <v>874.21383647798734</v>
      </c>
      <c r="CE46" s="210">
        <f t="shared" si="50"/>
        <v>874.21383647798734</v>
      </c>
      <c r="CF46" s="210">
        <f t="shared" si="50"/>
        <v>874.21383647798734</v>
      </c>
      <c r="CG46" s="210">
        <f t="shared" si="50"/>
        <v>874.21383647798734</v>
      </c>
      <c r="CH46" s="210">
        <f t="shared" si="50"/>
        <v>874.21383647798734</v>
      </c>
      <c r="CI46" s="210">
        <f t="shared" si="50"/>
        <v>874.21383647798734</v>
      </c>
      <c r="CJ46" s="210">
        <f t="shared" si="50"/>
        <v>874.21383647798734</v>
      </c>
      <c r="CK46" s="210">
        <f t="shared" si="50"/>
        <v>874.21383647798734</v>
      </c>
      <c r="CL46" s="210">
        <f t="shared" si="50"/>
        <v>874.21383647798734</v>
      </c>
      <c r="CM46" s="210">
        <f t="shared" si="50"/>
        <v>874.21383647798734</v>
      </c>
      <c r="CN46" s="210">
        <f t="shared" si="50"/>
        <v>874.21383647798734</v>
      </c>
      <c r="CO46" s="210">
        <f t="shared" si="50"/>
        <v>874.21383647798734</v>
      </c>
      <c r="CP46" s="210">
        <f t="shared" si="50"/>
        <v>874.21383647798734</v>
      </c>
      <c r="CQ46" s="210">
        <f t="shared" si="50"/>
        <v>874.21383647798734</v>
      </c>
      <c r="CR46" s="210">
        <f t="shared" si="50"/>
        <v>874.21383647798734</v>
      </c>
      <c r="CS46" s="210">
        <f t="shared" si="50"/>
        <v>874.21383647798734</v>
      </c>
      <c r="CT46" s="210">
        <f t="shared" si="50"/>
        <v>874.21383647798734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22.56791521968707</v>
      </c>
      <c r="R47" s="210">
        <f t="shared" si="51"/>
        <v>22.56791521968707</v>
      </c>
      <c r="S47" s="210">
        <f t="shared" si="51"/>
        <v>22.56791521968707</v>
      </c>
      <c r="T47" s="210">
        <f t="shared" si="51"/>
        <v>22.56791521968707</v>
      </c>
      <c r="U47" s="210">
        <f t="shared" si="51"/>
        <v>22.56791521968707</v>
      </c>
      <c r="V47" s="210">
        <f t="shared" si="51"/>
        <v>22.56791521968707</v>
      </c>
      <c r="W47" s="210">
        <f t="shared" si="51"/>
        <v>22.56791521968707</v>
      </c>
      <c r="X47" s="210">
        <f t="shared" si="51"/>
        <v>22.56791521968707</v>
      </c>
      <c r="Y47" s="210">
        <f t="shared" si="51"/>
        <v>22.56791521968707</v>
      </c>
      <c r="Z47" s="210">
        <f t="shared" si="51"/>
        <v>22.56791521968707</v>
      </c>
      <c r="AA47" s="210">
        <f t="shared" si="51"/>
        <v>22.56791521968707</v>
      </c>
      <c r="AB47" s="210">
        <f t="shared" si="51"/>
        <v>22.56791521968707</v>
      </c>
      <c r="AC47" s="210">
        <f t="shared" si="51"/>
        <v>22.56791521968707</v>
      </c>
      <c r="AD47" s="210">
        <f t="shared" si="51"/>
        <v>22.56791521968707</v>
      </c>
      <c r="AE47" s="210">
        <f t="shared" si="51"/>
        <v>22.56791521968707</v>
      </c>
      <c r="AF47" s="210">
        <f t="shared" si="51"/>
        <v>22.56791521968707</v>
      </c>
      <c r="AG47" s="210">
        <f t="shared" si="51"/>
        <v>22.56791521968707</v>
      </c>
      <c r="AH47" s="210">
        <f t="shared" si="51"/>
        <v>22.56791521968707</v>
      </c>
      <c r="AI47" s="210">
        <f t="shared" si="51"/>
        <v>22.56791521968707</v>
      </c>
      <c r="AJ47" s="210">
        <f t="shared" si="51"/>
        <v>22.56791521968707</v>
      </c>
      <c r="AK47" s="210">
        <f t="shared" si="51"/>
        <v>22.56791521968707</v>
      </c>
      <c r="AL47" s="210">
        <f t="shared" ref="AL47:BQ47" si="52">IF(AL$22&lt;=$E$24,IF(AL$22&lt;=$D$24,IF(AL$22&lt;=$C$24,IF(AL$22&lt;=$B$24,$B113,($C30-$B30)/($C$24-$B$24)),($D30-$C30)/($D$24-$C$24)),($E30-$D30)/($E$24-$D$24)),$F113)</f>
        <v>22.56791521968707</v>
      </c>
      <c r="AM47" s="210">
        <f t="shared" si="52"/>
        <v>22.56791521968707</v>
      </c>
      <c r="AN47" s="210">
        <f t="shared" si="52"/>
        <v>-8.8061234849266175</v>
      </c>
      <c r="AO47" s="210">
        <f t="shared" si="52"/>
        <v>-8.8061234849266175</v>
      </c>
      <c r="AP47" s="210">
        <f t="shared" si="52"/>
        <v>-8.8061234849266175</v>
      </c>
      <c r="AQ47" s="210">
        <f t="shared" si="52"/>
        <v>-8.8061234849266175</v>
      </c>
      <c r="AR47" s="210">
        <f t="shared" si="52"/>
        <v>-8.8061234849266175</v>
      </c>
      <c r="AS47" s="210">
        <f t="shared" si="52"/>
        <v>-8.8061234849266175</v>
      </c>
      <c r="AT47" s="210">
        <f t="shared" si="52"/>
        <v>-8.8061234849266175</v>
      </c>
      <c r="AU47" s="210">
        <f t="shared" si="52"/>
        <v>-8.8061234849266175</v>
      </c>
      <c r="AV47" s="210">
        <f t="shared" si="52"/>
        <v>-8.8061234849266175</v>
      </c>
      <c r="AW47" s="210">
        <f t="shared" si="52"/>
        <v>-8.8061234849266175</v>
      </c>
      <c r="AX47" s="210">
        <f t="shared" si="52"/>
        <v>-8.8061234849266175</v>
      </c>
      <c r="AY47" s="210">
        <f t="shared" si="52"/>
        <v>-8.8061234849266175</v>
      </c>
      <c r="AZ47" s="210">
        <f t="shared" si="52"/>
        <v>-8.8061234849266175</v>
      </c>
      <c r="BA47" s="210">
        <f t="shared" si="52"/>
        <v>-8.8061234849266175</v>
      </c>
      <c r="BB47" s="210">
        <f t="shared" si="52"/>
        <v>-8.8061234849266175</v>
      </c>
      <c r="BC47" s="210">
        <f t="shared" si="52"/>
        <v>-8.8061234849266175</v>
      </c>
      <c r="BD47" s="210">
        <f t="shared" si="52"/>
        <v>-8.8061234849266175</v>
      </c>
      <c r="BE47" s="210">
        <f t="shared" si="52"/>
        <v>-8.8061234849266175</v>
      </c>
      <c r="BF47" s="210">
        <f t="shared" si="52"/>
        <v>-8.8061234849266175</v>
      </c>
      <c r="BG47" s="210">
        <f t="shared" si="52"/>
        <v>-8.8061234849266175</v>
      </c>
      <c r="BH47" s="210">
        <f t="shared" si="52"/>
        <v>-8.8061234849266175</v>
      </c>
      <c r="BI47" s="210">
        <f t="shared" si="52"/>
        <v>-8.8061234849266175</v>
      </c>
      <c r="BJ47" s="210">
        <f t="shared" si="52"/>
        <v>-8.8061234849266175</v>
      </c>
      <c r="BK47" s="210">
        <f t="shared" si="52"/>
        <v>-8.8061234849266175</v>
      </c>
      <c r="BL47" s="210">
        <f t="shared" si="52"/>
        <v>-8.8061234849266175</v>
      </c>
      <c r="BM47" s="210">
        <f t="shared" si="52"/>
        <v>-8.8061234849266175</v>
      </c>
      <c r="BN47" s="210">
        <f t="shared" si="52"/>
        <v>-8.8061234849266175</v>
      </c>
      <c r="BO47" s="210">
        <f t="shared" si="52"/>
        <v>-8.8061234849266175</v>
      </c>
      <c r="BP47" s="210">
        <f t="shared" si="52"/>
        <v>-8.8061234849266175</v>
      </c>
      <c r="BQ47" s="210">
        <f t="shared" si="52"/>
        <v>-8.8061234849266175</v>
      </c>
      <c r="BR47" s="210">
        <f t="shared" ref="BR47:DA47" si="53">IF(BR$22&lt;=$E$24,IF(BR$22&lt;=$D$24,IF(BR$22&lt;=$C$24,IF(BR$22&lt;=$B$24,$B113,($C30-$B30)/($C$24-$B$24)),($D30-$C30)/($D$24-$C$24)),($E30-$D30)/($E$24-$D$24)),$F113)</f>
        <v>-8.8061234849266175</v>
      </c>
      <c r="BS47" s="210">
        <f t="shared" si="53"/>
        <v>-8.8061234849266175</v>
      </c>
      <c r="BT47" s="210">
        <f t="shared" si="53"/>
        <v>-8.8061234849266175</v>
      </c>
      <c r="BU47" s="210">
        <f t="shared" si="53"/>
        <v>-9.2130941283973975</v>
      </c>
      <c r="BV47" s="210">
        <f t="shared" si="53"/>
        <v>-9.2130941283973975</v>
      </c>
      <c r="BW47" s="210">
        <f t="shared" si="53"/>
        <v>-9.2130941283973975</v>
      </c>
      <c r="BX47" s="210">
        <f t="shared" si="53"/>
        <v>-9.2130941283973975</v>
      </c>
      <c r="BY47" s="210">
        <f t="shared" si="53"/>
        <v>-9.2130941283973975</v>
      </c>
      <c r="BZ47" s="210">
        <f t="shared" si="53"/>
        <v>-9.2130941283973975</v>
      </c>
      <c r="CA47" s="210">
        <f t="shared" si="53"/>
        <v>-9.2130941283973975</v>
      </c>
      <c r="CB47" s="210">
        <f t="shared" si="53"/>
        <v>-9.2130941283973975</v>
      </c>
      <c r="CC47" s="210">
        <f t="shared" si="53"/>
        <v>-9.2130941283973975</v>
      </c>
      <c r="CD47" s="210">
        <f t="shared" si="53"/>
        <v>-9.2130941283973975</v>
      </c>
      <c r="CE47" s="210">
        <f t="shared" si="53"/>
        <v>-9.2130941283973975</v>
      </c>
      <c r="CF47" s="210">
        <f t="shared" si="53"/>
        <v>-9.2130941283973975</v>
      </c>
      <c r="CG47" s="210">
        <f t="shared" si="53"/>
        <v>-9.2130941283973975</v>
      </c>
      <c r="CH47" s="210">
        <f t="shared" si="53"/>
        <v>-9.2130941283973975</v>
      </c>
      <c r="CI47" s="210">
        <f t="shared" si="53"/>
        <v>-9.2130941283973975</v>
      </c>
      <c r="CJ47" s="210">
        <f t="shared" si="53"/>
        <v>-9.2130941283973975</v>
      </c>
      <c r="CK47" s="210">
        <f t="shared" si="53"/>
        <v>-9.2130941283973975</v>
      </c>
      <c r="CL47" s="210">
        <f t="shared" si="53"/>
        <v>-9.2130941283973975</v>
      </c>
      <c r="CM47" s="210">
        <f t="shared" si="53"/>
        <v>-9.2130941283973975</v>
      </c>
      <c r="CN47" s="210">
        <f t="shared" si="53"/>
        <v>-9.2130941283973975</v>
      </c>
      <c r="CO47" s="210">
        <f t="shared" si="53"/>
        <v>-9.2130941283973975</v>
      </c>
      <c r="CP47" s="210">
        <f t="shared" si="53"/>
        <v>-9.2130941283973975</v>
      </c>
      <c r="CQ47" s="210">
        <f t="shared" si="53"/>
        <v>-9.2130941283973975</v>
      </c>
      <c r="CR47" s="210">
        <f t="shared" si="53"/>
        <v>-9.2130941283973975</v>
      </c>
      <c r="CS47" s="210">
        <f t="shared" si="53"/>
        <v>-9.2130941283973975</v>
      </c>
      <c r="CT47" s="210">
        <f t="shared" si="53"/>
        <v>-9.2130941283973975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28.085106382978722</v>
      </c>
      <c r="R48" s="210">
        <f t="shared" si="54"/>
        <v>28.085106382978722</v>
      </c>
      <c r="S48" s="210">
        <f t="shared" si="54"/>
        <v>28.085106382978722</v>
      </c>
      <c r="T48" s="210">
        <f t="shared" si="54"/>
        <v>28.085106382978722</v>
      </c>
      <c r="U48" s="210">
        <f t="shared" si="54"/>
        <v>28.085106382978722</v>
      </c>
      <c r="V48" s="210">
        <f t="shared" si="54"/>
        <v>28.085106382978722</v>
      </c>
      <c r="W48" s="210">
        <f t="shared" si="54"/>
        <v>28.085106382978722</v>
      </c>
      <c r="X48" s="210">
        <f t="shared" si="54"/>
        <v>28.085106382978722</v>
      </c>
      <c r="Y48" s="210">
        <f t="shared" si="54"/>
        <v>28.085106382978722</v>
      </c>
      <c r="Z48" s="210">
        <f t="shared" si="54"/>
        <v>28.085106382978722</v>
      </c>
      <c r="AA48" s="210">
        <f t="shared" si="54"/>
        <v>28.085106382978722</v>
      </c>
      <c r="AB48" s="210">
        <f t="shared" si="54"/>
        <v>28.085106382978722</v>
      </c>
      <c r="AC48" s="210">
        <f t="shared" si="54"/>
        <v>28.085106382978722</v>
      </c>
      <c r="AD48" s="210">
        <f t="shared" si="54"/>
        <v>28.085106382978722</v>
      </c>
      <c r="AE48" s="210">
        <f t="shared" si="54"/>
        <v>28.085106382978722</v>
      </c>
      <c r="AF48" s="210">
        <f t="shared" si="54"/>
        <v>28.085106382978722</v>
      </c>
      <c r="AG48" s="210">
        <f t="shared" si="54"/>
        <v>28.085106382978722</v>
      </c>
      <c r="AH48" s="210">
        <f t="shared" si="54"/>
        <v>28.085106382978722</v>
      </c>
      <c r="AI48" s="210">
        <f t="shared" si="54"/>
        <v>28.085106382978722</v>
      </c>
      <c r="AJ48" s="210">
        <f t="shared" si="54"/>
        <v>28.085106382978722</v>
      </c>
      <c r="AK48" s="210">
        <f t="shared" si="54"/>
        <v>28.085106382978722</v>
      </c>
      <c r="AL48" s="210">
        <f t="shared" ref="AL48:BQ48" si="55">IF(AL$22&lt;=$E$24,IF(AL$22&lt;=$D$24,IF(AL$22&lt;=$C$24,IF(AL$22&lt;=$B$24,$B114,($C31-$B31)/($C$24-$B$24)),($D31-$C31)/($D$24-$C$24)),($E31-$D31)/($E$24-$D$24)),$F114)</f>
        <v>28.085106382978722</v>
      </c>
      <c r="AM48" s="210">
        <f t="shared" si="55"/>
        <v>28.085106382978722</v>
      </c>
      <c r="AN48" s="210">
        <f t="shared" si="55"/>
        <v>-20.307692307692307</v>
      </c>
      <c r="AO48" s="210">
        <f t="shared" si="55"/>
        <v>-20.307692307692307</v>
      </c>
      <c r="AP48" s="210">
        <f t="shared" si="55"/>
        <v>-20.307692307692307</v>
      </c>
      <c r="AQ48" s="210">
        <f t="shared" si="55"/>
        <v>-20.307692307692307</v>
      </c>
      <c r="AR48" s="210">
        <f t="shared" si="55"/>
        <v>-20.307692307692307</v>
      </c>
      <c r="AS48" s="210">
        <f t="shared" si="55"/>
        <v>-20.307692307692307</v>
      </c>
      <c r="AT48" s="210">
        <f t="shared" si="55"/>
        <v>-20.307692307692307</v>
      </c>
      <c r="AU48" s="210">
        <f t="shared" si="55"/>
        <v>-20.307692307692307</v>
      </c>
      <c r="AV48" s="210">
        <f t="shared" si="55"/>
        <v>-20.307692307692307</v>
      </c>
      <c r="AW48" s="210">
        <f t="shared" si="55"/>
        <v>-20.307692307692307</v>
      </c>
      <c r="AX48" s="210">
        <f t="shared" si="55"/>
        <v>-20.307692307692307</v>
      </c>
      <c r="AY48" s="210">
        <f t="shared" si="55"/>
        <v>-20.307692307692307</v>
      </c>
      <c r="AZ48" s="210">
        <f t="shared" si="55"/>
        <v>-20.307692307692307</v>
      </c>
      <c r="BA48" s="210">
        <f t="shared" si="55"/>
        <v>-20.307692307692307</v>
      </c>
      <c r="BB48" s="210">
        <f t="shared" si="55"/>
        <v>-20.307692307692307</v>
      </c>
      <c r="BC48" s="210">
        <f t="shared" si="55"/>
        <v>-20.307692307692307</v>
      </c>
      <c r="BD48" s="210">
        <f t="shared" si="55"/>
        <v>-20.307692307692307</v>
      </c>
      <c r="BE48" s="210">
        <f t="shared" si="55"/>
        <v>-20.307692307692307</v>
      </c>
      <c r="BF48" s="210">
        <f t="shared" si="55"/>
        <v>-20.307692307692307</v>
      </c>
      <c r="BG48" s="210">
        <f t="shared" si="55"/>
        <v>-20.307692307692307</v>
      </c>
      <c r="BH48" s="210">
        <f t="shared" si="55"/>
        <v>-20.307692307692307</v>
      </c>
      <c r="BI48" s="210">
        <f t="shared" si="55"/>
        <v>-20.307692307692307</v>
      </c>
      <c r="BJ48" s="210">
        <f t="shared" si="55"/>
        <v>-20.307692307692307</v>
      </c>
      <c r="BK48" s="210">
        <f t="shared" si="55"/>
        <v>-20.307692307692307</v>
      </c>
      <c r="BL48" s="210">
        <f t="shared" si="55"/>
        <v>-20.307692307692307</v>
      </c>
      <c r="BM48" s="210">
        <f t="shared" si="55"/>
        <v>-20.307692307692307</v>
      </c>
      <c r="BN48" s="210">
        <f t="shared" si="55"/>
        <v>-20.307692307692307</v>
      </c>
      <c r="BO48" s="210">
        <f t="shared" si="55"/>
        <v>-20.307692307692307</v>
      </c>
      <c r="BP48" s="210">
        <f t="shared" si="55"/>
        <v>-20.307692307692307</v>
      </c>
      <c r="BQ48" s="210">
        <f t="shared" si="55"/>
        <v>-20.307692307692307</v>
      </c>
      <c r="BR48" s="210">
        <f t="shared" ref="BR48:DA48" si="56">IF(BR$22&lt;=$E$24,IF(BR$22&lt;=$D$24,IF(BR$22&lt;=$C$24,IF(BR$22&lt;=$B$24,$B114,($C31-$B31)/($C$24-$B$24)),($D31-$C31)/($D$24-$C$24)),($E31-$D31)/($E$24-$D$24)),$F114)</f>
        <v>-20.307692307692307</v>
      </c>
      <c r="BS48" s="210">
        <f t="shared" si="56"/>
        <v>-20.307692307692307</v>
      </c>
      <c r="BT48" s="210">
        <f t="shared" si="56"/>
        <v>-20.307692307692307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2390.9433962264152</v>
      </c>
      <c r="BV49" s="210">
        <f t="shared" si="59"/>
        <v>2390.9433962264152</v>
      </c>
      <c r="BW49" s="210">
        <f t="shared" si="59"/>
        <v>2390.9433962264152</v>
      </c>
      <c r="BX49" s="210">
        <f t="shared" si="59"/>
        <v>2390.9433962264152</v>
      </c>
      <c r="BY49" s="210">
        <f t="shared" si="59"/>
        <v>2390.9433962264152</v>
      </c>
      <c r="BZ49" s="210">
        <f t="shared" si="59"/>
        <v>2390.9433962264152</v>
      </c>
      <c r="CA49" s="210">
        <f t="shared" si="59"/>
        <v>2390.9433962264152</v>
      </c>
      <c r="CB49" s="210">
        <f t="shared" si="59"/>
        <v>2390.9433962264152</v>
      </c>
      <c r="CC49" s="210">
        <f t="shared" si="59"/>
        <v>2390.9433962264152</v>
      </c>
      <c r="CD49" s="210">
        <f t="shared" si="59"/>
        <v>2390.9433962264152</v>
      </c>
      <c r="CE49" s="210">
        <f t="shared" si="59"/>
        <v>2390.9433962264152</v>
      </c>
      <c r="CF49" s="210">
        <f t="shared" si="59"/>
        <v>2390.9433962264152</v>
      </c>
      <c r="CG49" s="210">
        <f t="shared" si="59"/>
        <v>2390.9433962264152</v>
      </c>
      <c r="CH49" s="210">
        <f t="shared" si="59"/>
        <v>2390.9433962264152</v>
      </c>
      <c r="CI49" s="210">
        <f t="shared" si="59"/>
        <v>2390.9433962264152</v>
      </c>
      <c r="CJ49" s="210">
        <f t="shared" si="59"/>
        <v>2390.9433962264152</v>
      </c>
      <c r="CK49" s="210">
        <f t="shared" si="59"/>
        <v>2390.9433962264152</v>
      </c>
      <c r="CL49" s="210">
        <f t="shared" si="59"/>
        <v>2390.9433962264152</v>
      </c>
      <c r="CM49" s="210">
        <f t="shared" si="59"/>
        <v>2390.9433962264152</v>
      </c>
      <c r="CN49" s="210">
        <f t="shared" si="59"/>
        <v>2390.9433962264152</v>
      </c>
      <c r="CO49" s="210">
        <f t="shared" si="59"/>
        <v>2390.9433962264152</v>
      </c>
      <c r="CP49" s="210">
        <f t="shared" si="59"/>
        <v>2390.9433962264152</v>
      </c>
      <c r="CQ49" s="210">
        <f t="shared" si="59"/>
        <v>2390.9433962264152</v>
      </c>
      <c r="CR49" s="210">
        <f t="shared" si="59"/>
        <v>2390.9433962264152</v>
      </c>
      <c r="CS49" s="210">
        <f t="shared" si="59"/>
        <v>2390.9433962264152</v>
      </c>
      <c r="CT49" s="210">
        <f t="shared" si="59"/>
        <v>2390.9433962264152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1230.7692307692307</v>
      </c>
      <c r="AO51" s="210">
        <f t="shared" si="64"/>
        <v>1230.7692307692307</v>
      </c>
      <c r="AP51" s="210">
        <f t="shared" si="64"/>
        <v>1230.7692307692307</v>
      </c>
      <c r="AQ51" s="210">
        <f t="shared" si="64"/>
        <v>1230.7692307692307</v>
      </c>
      <c r="AR51" s="210">
        <f t="shared" si="64"/>
        <v>1230.7692307692307</v>
      </c>
      <c r="AS51" s="210">
        <f t="shared" si="64"/>
        <v>1230.7692307692307</v>
      </c>
      <c r="AT51" s="210">
        <f t="shared" si="64"/>
        <v>1230.7692307692307</v>
      </c>
      <c r="AU51" s="210">
        <f t="shared" si="64"/>
        <v>1230.7692307692307</v>
      </c>
      <c r="AV51" s="210">
        <f t="shared" si="64"/>
        <v>1230.7692307692307</v>
      </c>
      <c r="AW51" s="210">
        <f t="shared" si="64"/>
        <v>1230.7692307692307</v>
      </c>
      <c r="AX51" s="210">
        <f t="shared" si="64"/>
        <v>1230.7692307692307</v>
      </c>
      <c r="AY51" s="210">
        <f t="shared" si="64"/>
        <v>1230.7692307692307</v>
      </c>
      <c r="AZ51" s="210">
        <f t="shared" si="64"/>
        <v>1230.7692307692307</v>
      </c>
      <c r="BA51" s="210">
        <f t="shared" si="64"/>
        <v>1230.7692307692307</v>
      </c>
      <c r="BB51" s="210">
        <f t="shared" si="64"/>
        <v>1230.7692307692307</v>
      </c>
      <c r="BC51" s="210">
        <f t="shared" si="64"/>
        <v>1230.7692307692307</v>
      </c>
      <c r="BD51" s="210">
        <f t="shared" si="64"/>
        <v>1230.7692307692307</v>
      </c>
      <c r="BE51" s="210">
        <f t="shared" si="64"/>
        <v>1230.7692307692307</v>
      </c>
      <c r="BF51" s="210">
        <f t="shared" si="64"/>
        <v>1230.7692307692307</v>
      </c>
      <c r="BG51" s="210">
        <f t="shared" si="64"/>
        <v>1230.7692307692307</v>
      </c>
      <c r="BH51" s="210">
        <f t="shared" si="64"/>
        <v>1230.7692307692307</v>
      </c>
      <c r="BI51" s="210">
        <f t="shared" si="64"/>
        <v>1230.7692307692307</v>
      </c>
      <c r="BJ51" s="210">
        <f t="shared" si="64"/>
        <v>1230.7692307692307</v>
      </c>
      <c r="BK51" s="210">
        <f t="shared" si="64"/>
        <v>1230.7692307692307</v>
      </c>
      <c r="BL51" s="210">
        <f t="shared" si="64"/>
        <v>1230.7692307692307</v>
      </c>
      <c r="BM51" s="210">
        <f t="shared" si="64"/>
        <v>1230.7692307692307</v>
      </c>
      <c r="BN51" s="210">
        <f t="shared" si="64"/>
        <v>1230.7692307692307</v>
      </c>
      <c r="BO51" s="210">
        <f t="shared" si="64"/>
        <v>1230.7692307692307</v>
      </c>
      <c r="BP51" s="210">
        <f t="shared" si="64"/>
        <v>1230.7692307692307</v>
      </c>
      <c r="BQ51" s="210">
        <f t="shared" si="64"/>
        <v>1230.7692307692307</v>
      </c>
      <c r="BR51" s="210">
        <f t="shared" ref="BR51:DA51" si="65">IF(BR$22&lt;=$E$24,IF(BR$22&lt;=$D$24,IF(BR$22&lt;=$C$24,IF(BR$22&lt;=$B$24,$B117,($C34-$B34)/($C$24-$B$24)),($D34-$C34)/($D$24-$C$24)),($E34-$D34)/($E$24-$D$24)),$F117)</f>
        <v>1230.7692307692307</v>
      </c>
      <c r="BS51" s="210">
        <f t="shared" si="65"/>
        <v>1230.7692307692307</v>
      </c>
      <c r="BT51" s="210">
        <f t="shared" si="65"/>
        <v>1230.7692307692307</v>
      </c>
      <c r="BU51" s="210">
        <f t="shared" si="65"/>
        <v>-1509.433962264151</v>
      </c>
      <c r="BV51" s="210">
        <f t="shared" si="65"/>
        <v>-1509.433962264151</v>
      </c>
      <c r="BW51" s="210">
        <f t="shared" si="65"/>
        <v>-1509.433962264151</v>
      </c>
      <c r="BX51" s="210">
        <f t="shared" si="65"/>
        <v>-1509.433962264151</v>
      </c>
      <c r="BY51" s="210">
        <f t="shared" si="65"/>
        <v>-1509.433962264151</v>
      </c>
      <c r="BZ51" s="210">
        <f t="shared" si="65"/>
        <v>-1509.433962264151</v>
      </c>
      <c r="CA51" s="210">
        <f t="shared" si="65"/>
        <v>-1509.433962264151</v>
      </c>
      <c r="CB51" s="210">
        <f t="shared" si="65"/>
        <v>-1509.433962264151</v>
      </c>
      <c r="CC51" s="210">
        <f t="shared" si="65"/>
        <v>-1509.433962264151</v>
      </c>
      <c r="CD51" s="210">
        <f t="shared" si="65"/>
        <v>-1509.433962264151</v>
      </c>
      <c r="CE51" s="210">
        <f t="shared" si="65"/>
        <v>-1509.433962264151</v>
      </c>
      <c r="CF51" s="210">
        <f t="shared" si="65"/>
        <v>-1509.433962264151</v>
      </c>
      <c r="CG51" s="210">
        <f t="shared" si="65"/>
        <v>-1509.433962264151</v>
      </c>
      <c r="CH51" s="210">
        <f t="shared" si="65"/>
        <v>-1509.433962264151</v>
      </c>
      <c r="CI51" s="210">
        <f t="shared" si="65"/>
        <v>-1509.433962264151</v>
      </c>
      <c r="CJ51" s="210">
        <f t="shared" si="65"/>
        <v>-1509.433962264151</v>
      </c>
      <c r="CK51" s="210">
        <f t="shared" si="65"/>
        <v>-1509.433962264151</v>
      </c>
      <c r="CL51" s="210">
        <f t="shared" si="65"/>
        <v>-1509.433962264151</v>
      </c>
      <c r="CM51" s="210">
        <f t="shared" si="65"/>
        <v>-1509.433962264151</v>
      </c>
      <c r="CN51" s="210">
        <f t="shared" si="65"/>
        <v>-1509.433962264151</v>
      </c>
      <c r="CO51" s="210">
        <f t="shared" si="65"/>
        <v>-1509.433962264151</v>
      </c>
      <c r="CP51" s="210">
        <f t="shared" si="65"/>
        <v>-1509.433962264151</v>
      </c>
      <c r="CQ51" s="210">
        <f t="shared" si="65"/>
        <v>-1509.433962264151</v>
      </c>
      <c r="CR51" s="210">
        <f t="shared" si="65"/>
        <v>-1509.433962264151</v>
      </c>
      <c r="CS51" s="210">
        <f t="shared" si="65"/>
        <v>-1509.433962264151</v>
      </c>
      <c r="CT51" s="210">
        <f t="shared" si="65"/>
        <v>-1509.433962264151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8.3232454812466834</v>
      </c>
      <c r="R52" s="210">
        <f t="shared" si="66"/>
        <v>8.3232454812466834</v>
      </c>
      <c r="S52" s="210">
        <f t="shared" si="66"/>
        <v>8.3232454812466834</v>
      </c>
      <c r="T52" s="210">
        <f t="shared" si="66"/>
        <v>8.3232454812466834</v>
      </c>
      <c r="U52" s="210">
        <f t="shared" si="66"/>
        <v>8.3232454812466834</v>
      </c>
      <c r="V52" s="210">
        <f t="shared" si="66"/>
        <v>8.3232454812466834</v>
      </c>
      <c r="W52" s="210">
        <f t="shared" si="66"/>
        <v>8.3232454812466834</v>
      </c>
      <c r="X52" s="210">
        <f t="shared" si="66"/>
        <v>8.3232454812466834</v>
      </c>
      <c r="Y52" s="210">
        <f t="shared" si="66"/>
        <v>8.3232454812466834</v>
      </c>
      <c r="Z52" s="210">
        <f t="shared" si="66"/>
        <v>8.3232454812466834</v>
      </c>
      <c r="AA52" s="210">
        <f t="shared" si="66"/>
        <v>8.3232454812466834</v>
      </c>
      <c r="AB52" s="210">
        <f t="shared" si="66"/>
        <v>8.3232454812466834</v>
      </c>
      <c r="AC52" s="210">
        <f t="shared" si="66"/>
        <v>8.3232454812466834</v>
      </c>
      <c r="AD52" s="210">
        <f t="shared" si="66"/>
        <v>8.3232454812466834</v>
      </c>
      <c r="AE52" s="210">
        <f t="shared" si="66"/>
        <v>8.3232454812466834</v>
      </c>
      <c r="AF52" s="210">
        <f t="shared" si="66"/>
        <v>8.3232454812466834</v>
      </c>
      <c r="AG52" s="210">
        <f t="shared" si="66"/>
        <v>8.3232454812466834</v>
      </c>
      <c r="AH52" s="210">
        <f t="shared" si="66"/>
        <v>8.3232454812466834</v>
      </c>
      <c r="AI52" s="210">
        <f t="shared" si="66"/>
        <v>8.3232454812466834</v>
      </c>
      <c r="AJ52" s="210">
        <f t="shared" si="66"/>
        <v>8.3232454812466834</v>
      </c>
      <c r="AK52" s="210">
        <f t="shared" si="66"/>
        <v>8.3232454812466834</v>
      </c>
      <c r="AL52" s="210">
        <f t="shared" ref="AL52:BQ52" si="67">IF(AL$22&lt;=$E$24,IF(AL$22&lt;=$D$24,IF(AL$22&lt;=$C$24,IF(AL$22&lt;=$B$24,$B118,($C35-$B35)/($C$24-$B$24)),($D35-$C35)/($D$24-$C$24)),($E35-$D35)/($E$24-$D$24)),$F118)</f>
        <v>8.3232454812466834</v>
      </c>
      <c r="AM52" s="210">
        <f t="shared" si="67"/>
        <v>8.3232454812466834</v>
      </c>
      <c r="AN52" s="210">
        <f t="shared" si="67"/>
        <v>7.3557571176145551</v>
      </c>
      <c r="AO52" s="210">
        <f t="shared" si="67"/>
        <v>7.3557571176145551</v>
      </c>
      <c r="AP52" s="210">
        <f t="shared" si="67"/>
        <v>7.3557571176145551</v>
      </c>
      <c r="AQ52" s="210">
        <f t="shared" si="67"/>
        <v>7.3557571176145551</v>
      </c>
      <c r="AR52" s="210">
        <f t="shared" si="67"/>
        <v>7.3557571176145551</v>
      </c>
      <c r="AS52" s="210">
        <f t="shared" si="67"/>
        <v>7.3557571176145551</v>
      </c>
      <c r="AT52" s="210">
        <f t="shared" si="67"/>
        <v>7.3557571176145551</v>
      </c>
      <c r="AU52" s="210">
        <f t="shared" si="67"/>
        <v>7.3557571176145551</v>
      </c>
      <c r="AV52" s="210">
        <f t="shared" si="67"/>
        <v>7.3557571176145551</v>
      </c>
      <c r="AW52" s="210">
        <f t="shared" si="67"/>
        <v>7.3557571176145551</v>
      </c>
      <c r="AX52" s="210">
        <f t="shared" si="67"/>
        <v>7.3557571176145551</v>
      </c>
      <c r="AY52" s="210">
        <f t="shared" si="67"/>
        <v>7.3557571176145551</v>
      </c>
      <c r="AZ52" s="210">
        <f t="shared" si="67"/>
        <v>7.3557571176145551</v>
      </c>
      <c r="BA52" s="210">
        <f t="shared" si="67"/>
        <v>7.3557571176145551</v>
      </c>
      <c r="BB52" s="210">
        <f t="shared" si="67"/>
        <v>7.3557571176145551</v>
      </c>
      <c r="BC52" s="210">
        <f t="shared" si="67"/>
        <v>7.3557571176145551</v>
      </c>
      <c r="BD52" s="210">
        <f t="shared" si="67"/>
        <v>7.3557571176145551</v>
      </c>
      <c r="BE52" s="210">
        <f t="shared" si="67"/>
        <v>7.3557571176145551</v>
      </c>
      <c r="BF52" s="210">
        <f t="shared" si="67"/>
        <v>7.3557571176145551</v>
      </c>
      <c r="BG52" s="210">
        <f t="shared" si="67"/>
        <v>7.3557571176145551</v>
      </c>
      <c r="BH52" s="210">
        <f t="shared" si="67"/>
        <v>7.3557571176145551</v>
      </c>
      <c r="BI52" s="210">
        <f t="shared" si="67"/>
        <v>7.3557571176145551</v>
      </c>
      <c r="BJ52" s="210">
        <f t="shared" si="67"/>
        <v>7.3557571176145551</v>
      </c>
      <c r="BK52" s="210">
        <f t="shared" si="67"/>
        <v>7.3557571176145551</v>
      </c>
      <c r="BL52" s="210">
        <f t="shared" si="67"/>
        <v>7.3557571176145551</v>
      </c>
      <c r="BM52" s="210">
        <f t="shared" si="67"/>
        <v>7.3557571176145551</v>
      </c>
      <c r="BN52" s="210">
        <f t="shared" si="67"/>
        <v>7.3557571176145551</v>
      </c>
      <c r="BO52" s="210">
        <f t="shared" si="67"/>
        <v>7.3557571176145551</v>
      </c>
      <c r="BP52" s="210">
        <f t="shared" si="67"/>
        <v>7.3557571176145551</v>
      </c>
      <c r="BQ52" s="210">
        <f t="shared" si="67"/>
        <v>7.3557571176145551</v>
      </c>
      <c r="BR52" s="210">
        <f t="shared" ref="BR52:DA52" si="68">IF(BR$22&lt;=$E$24,IF(BR$22&lt;=$D$24,IF(BR$22&lt;=$C$24,IF(BR$22&lt;=$B$24,$B118,($C35-$B35)/($C$24-$B$24)),($D35-$C35)/($D$24-$C$24)),($E35-$D35)/($E$24-$D$24)),$F118)</f>
        <v>7.3557571176145551</v>
      </c>
      <c r="BS52" s="210">
        <f t="shared" si="68"/>
        <v>7.3557571176145551</v>
      </c>
      <c r="BT52" s="210">
        <f t="shared" si="68"/>
        <v>7.3557571176145551</v>
      </c>
      <c r="BU52" s="210">
        <f t="shared" si="68"/>
        <v>-9.0212115593386049</v>
      </c>
      <c r="BV52" s="210">
        <f t="shared" si="68"/>
        <v>-9.0212115593386049</v>
      </c>
      <c r="BW52" s="210">
        <f t="shared" si="68"/>
        <v>-9.0212115593386049</v>
      </c>
      <c r="BX52" s="210">
        <f t="shared" si="68"/>
        <v>-9.0212115593386049</v>
      </c>
      <c r="BY52" s="210">
        <f t="shared" si="68"/>
        <v>-9.0212115593386049</v>
      </c>
      <c r="BZ52" s="210">
        <f t="shared" si="68"/>
        <v>-9.0212115593386049</v>
      </c>
      <c r="CA52" s="210">
        <f t="shared" si="68"/>
        <v>-9.0212115593386049</v>
      </c>
      <c r="CB52" s="210">
        <f t="shared" si="68"/>
        <v>-9.0212115593386049</v>
      </c>
      <c r="CC52" s="210">
        <f t="shared" si="68"/>
        <v>-9.0212115593386049</v>
      </c>
      <c r="CD52" s="210">
        <f t="shared" si="68"/>
        <v>-9.0212115593386049</v>
      </c>
      <c r="CE52" s="210">
        <f t="shared" si="68"/>
        <v>-9.0212115593386049</v>
      </c>
      <c r="CF52" s="210">
        <f t="shared" si="68"/>
        <v>-9.0212115593386049</v>
      </c>
      <c r="CG52" s="210">
        <f t="shared" si="68"/>
        <v>-9.0212115593386049</v>
      </c>
      <c r="CH52" s="210">
        <f t="shared" si="68"/>
        <v>-9.0212115593386049</v>
      </c>
      <c r="CI52" s="210">
        <f t="shared" si="68"/>
        <v>-9.0212115593386049</v>
      </c>
      <c r="CJ52" s="210">
        <f t="shared" si="68"/>
        <v>-9.0212115593386049</v>
      </c>
      <c r="CK52" s="210">
        <f t="shared" si="68"/>
        <v>-9.0212115593386049</v>
      </c>
      <c r="CL52" s="210">
        <f t="shared" si="68"/>
        <v>-9.0212115593386049</v>
      </c>
      <c r="CM52" s="210">
        <f t="shared" si="68"/>
        <v>-9.0212115593386049</v>
      </c>
      <c r="CN52" s="210">
        <f t="shared" si="68"/>
        <v>-9.0212115593386049</v>
      </c>
      <c r="CO52" s="210">
        <f t="shared" si="68"/>
        <v>-9.0212115593386049</v>
      </c>
      <c r="CP52" s="210">
        <f t="shared" si="68"/>
        <v>-9.0212115593386049</v>
      </c>
      <c r="CQ52" s="210">
        <f t="shared" si="68"/>
        <v>-9.0212115593386049</v>
      </c>
      <c r="CR52" s="210">
        <f t="shared" si="68"/>
        <v>-9.0212115593386049</v>
      </c>
      <c r="CS52" s="210">
        <f t="shared" si="68"/>
        <v>-9.0212115593386049</v>
      </c>
      <c r="CT52" s="210">
        <f t="shared" si="68"/>
        <v>-9.0212115593386049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-4.4680851063829783</v>
      </c>
      <c r="R53" s="210">
        <f t="shared" si="69"/>
        <v>-4.4680851063829783</v>
      </c>
      <c r="S53" s="210">
        <f t="shared" si="69"/>
        <v>-4.4680851063829783</v>
      </c>
      <c r="T53" s="210">
        <f t="shared" si="69"/>
        <v>-4.4680851063829783</v>
      </c>
      <c r="U53" s="210">
        <f t="shared" si="69"/>
        <v>-4.4680851063829783</v>
      </c>
      <c r="V53" s="210">
        <f t="shared" si="69"/>
        <v>-4.4680851063829783</v>
      </c>
      <c r="W53" s="210">
        <f t="shared" si="69"/>
        <v>-4.4680851063829783</v>
      </c>
      <c r="X53" s="210">
        <f t="shared" si="69"/>
        <v>-4.4680851063829783</v>
      </c>
      <c r="Y53" s="210">
        <f t="shared" si="69"/>
        <v>-4.4680851063829783</v>
      </c>
      <c r="Z53" s="210">
        <f t="shared" si="69"/>
        <v>-4.4680851063829783</v>
      </c>
      <c r="AA53" s="210">
        <f t="shared" si="69"/>
        <v>-4.4680851063829783</v>
      </c>
      <c r="AB53" s="210">
        <f t="shared" si="69"/>
        <v>-4.4680851063829783</v>
      </c>
      <c r="AC53" s="210">
        <f t="shared" si="69"/>
        <v>-4.4680851063829783</v>
      </c>
      <c r="AD53" s="210">
        <f t="shared" si="69"/>
        <v>-4.4680851063829783</v>
      </c>
      <c r="AE53" s="210">
        <f t="shared" si="69"/>
        <v>-4.4680851063829783</v>
      </c>
      <c r="AF53" s="210">
        <f t="shared" si="69"/>
        <v>-4.4680851063829783</v>
      </c>
      <c r="AG53" s="210">
        <f t="shared" si="69"/>
        <v>-4.4680851063829783</v>
      </c>
      <c r="AH53" s="210">
        <f t="shared" si="69"/>
        <v>-4.4680851063829783</v>
      </c>
      <c r="AI53" s="210">
        <f t="shared" si="69"/>
        <v>-4.4680851063829783</v>
      </c>
      <c r="AJ53" s="210">
        <f t="shared" si="69"/>
        <v>-4.4680851063829783</v>
      </c>
      <c r="AK53" s="210">
        <f t="shared" si="69"/>
        <v>-4.4680851063829783</v>
      </c>
      <c r="AL53" s="210">
        <f t="shared" ref="AL53:BQ53" si="70">IF(AL$22&lt;=$E$24,IF(AL$22&lt;=$D$24,IF(AL$22&lt;=$C$24,IF(AL$22&lt;=$B$24,$B119,($C36-$B36)/($C$24-$B$24)),($D36-$C36)/($D$24-$C$24)),($E36-$D36)/($E$24-$D$24)),$F119)</f>
        <v>-4.4680851063829783</v>
      </c>
      <c r="AM53" s="210">
        <f t="shared" si="70"/>
        <v>-4.4680851063829783</v>
      </c>
      <c r="AN53" s="210">
        <f t="shared" si="70"/>
        <v>93.74358974358978</v>
      </c>
      <c r="AO53" s="210">
        <f t="shared" si="70"/>
        <v>93.74358974358978</v>
      </c>
      <c r="AP53" s="210">
        <f t="shared" si="70"/>
        <v>93.74358974358978</v>
      </c>
      <c r="AQ53" s="210">
        <f t="shared" si="70"/>
        <v>93.74358974358978</v>
      </c>
      <c r="AR53" s="210">
        <f t="shared" si="70"/>
        <v>93.74358974358978</v>
      </c>
      <c r="AS53" s="210">
        <f t="shared" si="70"/>
        <v>93.74358974358978</v>
      </c>
      <c r="AT53" s="210">
        <f t="shared" si="70"/>
        <v>93.74358974358978</v>
      </c>
      <c r="AU53" s="210">
        <f t="shared" si="70"/>
        <v>93.74358974358978</v>
      </c>
      <c r="AV53" s="210">
        <f t="shared" si="70"/>
        <v>93.74358974358978</v>
      </c>
      <c r="AW53" s="210">
        <f t="shared" si="70"/>
        <v>93.74358974358978</v>
      </c>
      <c r="AX53" s="210">
        <f t="shared" si="70"/>
        <v>93.74358974358978</v>
      </c>
      <c r="AY53" s="210">
        <f t="shared" si="70"/>
        <v>93.74358974358978</v>
      </c>
      <c r="AZ53" s="210">
        <f t="shared" si="70"/>
        <v>93.74358974358978</v>
      </c>
      <c r="BA53" s="210">
        <f t="shared" si="70"/>
        <v>93.74358974358978</v>
      </c>
      <c r="BB53" s="210">
        <f t="shared" si="70"/>
        <v>93.74358974358978</v>
      </c>
      <c r="BC53" s="210">
        <f t="shared" si="70"/>
        <v>93.74358974358978</v>
      </c>
      <c r="BD53" s="210">
        <f t="shared" si="70"/>
        <v>93.74358974358978</v>
      </c>
      <c r="BE53" s="210">
        <f t="shared" si="70"/>
        <v>93.74358974358978</v>
      </c>
      <c r="BF53" s="210">
        <f t="shared" si="70"/>
        <v>93.74358974358978</v>
      </c>
      <c r="BG53" s="210">
        <f t="shared" si="70"/>
        <v>93.74358974358978</v>
      </c>
      <c r="BH53" s="210">
        <f t="shared" si="70"/>
        <v>93.74358974358978</v>
      </c>
      <c r="BI53" s="210">
        <f t="shared" si="70"/>
        <v>93.74358974358978</v>
      </c>
      <c r="BJ53" s="210">
        <f t="shared" si="70"/>
        <v>93.74358974358978</v>
      </c>
      <c r="BK53" s="210">
        <f t="shared" si="70"/>
        <v>93.74358974358978</v>
      </c>
      <c r="BL53" s="210">
        <f t="shared" si="70"/>
        <v>93.74358974358978</v>
      </c>
      <c r="BM53" s="210">
        <f t="shared" si="70"/>
        <v>93.74358974358978</v>
      </c>
      <c r="BN53" s="210">
        <f t="shared" si="70"/>
        <v>93.74358974358978</v>
      </c>
      <c r="BO53" s="210">
        <f t="shared" si="70"/>
        <v>93.74358974358978</v>
      </c>
      <c r="BP53" s="210">
        <f t="shared" si="70"/>
        <v>93.74358974358978</v>
      </c>
      <c r="BQ53" s="210">
        <f t="shared" si="70"/>
        <v>93.74358974358978</v>
      </c>
      <c r="BR53" s="210">
        <f t="shared" ref="BR53:DA53" si="71">IF(BR$22&lt;=$E$24,IF(BR$22&lt;=$D$24,IF(BR$22&lt;=$C$24,IF(BR$22&lt;=$B$24,$B119,($C36-$B36)/($C$24-$B$24)),($D36-$C36)/($D$24-$C$24)),($E36-$D36)/($E$24-$D$24)),$F119)</f>
        <v>93.74358974358978</v>
      </c>
      <c r="BS53" s="210">
        <f t="shared" si="71"/>
        <v>93.74358974358978</v>
      </c>
      <c r="BT53" s="210">
        <f t="shared" si="71"/>
        <v>93.74358974358978</v>
      </c>
      <c r="BU53" s="210">
        <f t="shared" si="71"/>
        <v>-832.25157232704407</v>
      </c>
      <c r="BV53" s="210">
        <f t="shared" si="71"/>
        <v>-832.25157232704407</v>
      </c>
      <c r="BW53" s="210">
        <f t="shared" si="71"/>
        <v>-832.25157232704407</v>
      </c>
      <c r="BX53" s="210">
        <f t="shared" si="71"/>
        <v>-832.25157232704407</v>
      </c>
      <c r="BY53" s="210">
        <f t="shared" si="71"/>
        <v>-832.25157232704407</v>
      </c>
      <c r="BZ53" s="210">
        <f t="shared" si="71"/>
        <v>-832.25157232704407</v>
      </c>
      <c r="CA53" s="210">
        <f t="shared" si="71"/>
        <v>-832.25157232704407</v>
      </c>
      <c r="CB53" s="210">
        <f t="shared" si="71"/>
        <v>-832.25157232704407</v>
      </c>
      <c r="CC53" s="210">
        <f t="shared" si="71"/>
        <v>-832.25157232704407</v>
      </c>
      <c r="CD53" s="210">
        <f t="shared" si="71"/>
        <v>-832.25157232704407</v>
      </c>
      <c r="CE53" s="210">
        <f t="shared" si="71"/>
        <v>-832.25157232704407</v>
      </c>
      <c r="CF53" s="210">
        <f t="shared" si="71"/>
        <v>-832.25157232704407</v>
      </c>
      <c r="CG53" s="210">
        <f t="shared" si="71"/>
        <v>-832.25157232704407</v>
      </c>
      <c r="CH53" s="210">
        <f t="shared" si="71"/>
        <v>-832.25157232704407</v>
      </c>
      <c r="CI53" s="210">
        <f t="shared" si="71"/>
        <v>-832.25157232704407</v>
      </c>
      <c r="CJ53" s="210">
        <f t="shared" si="71"/>
        <v>-832.25157232704407</v>
      </c>
      <c r="CK53" s="210">
        <f t="shared" si="71"/>
        <v>-832.25157232704407</v>
      </c>
      <c r="CL53" s="210">
        <f t="shared" si="71"/>
        <v>-832.25157232704407</v>
      </c>
      <c r="CM53" s="210">
        <f t="shared" si="71"/>
        <v>-832.25157232704407</v>
      </c>
      <c r="CN53" s="210">
        <f t="shared" si="71"/>
        <v>-832.25157232704407</v>
      </c>
      <c r="CO53" s="210">
        <f t="shared" si="71"/>
        <v>-832.25157232704407</v>
      </c>
      <c r="CP53" s="210">
        <f t="shared" si="71"/>
        <v>-832.25157232704407</v>
      </c>
      <c r="CQ53" s="210">
        <f t="shared" si="71"/>
        <v>-832.25157232704407</v>
      </c>
      <c r="CR53" s="210">
        <f t="shared" si="71"/>
        <v>-832.25157232704407</v>
      </c>
      <c r="CS53" s="210">
        <f t="shared" si="71"/>
        <v>-832.25157232704407</v>
      </c>
      <c r="CT53" s="210">
        <f t="shared" si="71"/>
        <v>-832.25157232704407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55.319148936170215</v>
      </c>
      <c r="R54" s="210">
        <f t="shared" si="72"/>
        <v>55.319148936170215</v>
      </c>
      <c r="S54" s="210">
        <f t="shared" si="72"/>
        <v>55.319148936170215</v>
      </c>
      <c r="T54" s="210">
        <f t="shared" si="72"/>
        <v>55.319148936170215</v>
      </c>
      <c r="U54" s="210">
        <f t="shared" si="72"/>
        <v>55.319148936170215</v>
      </c>
      <c r="V54" s="210">
        <f t="shared" si="72"/>
        <v>55.319148936170215</v>
      </c>
      <c r="W54" s="210">
        <f t="shared" si="72"/>
        <v>55.319148936170215</v>
      </c>
      <c r="X54" s="210">
        <f t="shared" si="72"/>
        <v>55.319148936170215</v>
      </c>
      <c r="Y54" s="210">
        <f t="shared" si="72"/>
        <v>55.319148936170215</v>
      </c>
      <c r="Z54" s="210">
        <f t="shared" si="72"/>
        <v>55.319148936170215</v>
      </c>
      <c r="AA54" s="210">
        <f t="shared" si="72"/>
        <v>55.319148936170215</v>
      </c>
      <c r="AB54" s="210">
        <f t="shared" si="72"/>
        <v>55.319148936170215</v>
      </c>
      <c r="AC54" s="210">
        <f t="shared" si="72"/>
        <v>55.319148936170215</v>
      </c>
      <c r="AD54" s="210">
        <f t="shared" si="72"/>
        <v>55.319148936170215</v>
      </c>
      <c r="AE54" s="210">
        <f t="shared" si="72"/>
        <v>55.319148936170215</v>
      </c>
      <c r="AF54" s="210">
        <f t="shared" si="72"/>
        <v>55.319148936170215</v>
      </c>
      <c r="AG54" s="210">
        <f t="shared" si="72"/>
        <v>55.319148936170215</v>
      </c>
      <c r="AH54" s="210">
        <f t="shared" si="72"/>
        <v>55.319148936170215</v>
      </c>
      <c r="AI54" s="210">
        <f t="shared" si="72"/>
        <v>55.319148936170215</v>
      </c>
      <c r="AJ54" s="210">
        <f t="shared" si="72"/>
        <v>55.319148936170215</v>
      </c>
      <c r="AK54" s="210">
        <f t="shared" si="72"/>
        <v>55.319148936170215</v>
      </c>
      <c r="AL54" s="210">
        <f t="shared" ref="AL54:BQ54" si="73">IF(AL$22&lt;=$E$24,IF(AL$22&lt;=$D$24,IF(AL$22&lt;=$C$24,IF(AL$22&lt;=$B$24,$B120,($C37-$B37)/($C$24-$B$24)),($D37-$C37)/($D$24-$C$24)),($E37-$D37)/($E$24-$D$24)),$F120)</f>
        <v>55.319148936170215</v>
      </c>
      <c r="AM54" s="210">
        <f t="shared" si="73"/>
        <v>55.319148936170215</v>
      </c>
      <c r="AN54" s="210">
        <f t="shared" si="73"/>
        <v>28.376068376068375</v>
      </c>
      <c r="AO54" s="210">
        <f t="shared" si="73"/>
        <v>28.376068376068375</v>
      </c>
      <c r="AP54" s="210">
        <f t="shared" si="73"/>
        <v>28.376068376068375</v>
      </c>
      <c r="AQ54" s="210">
        <f t="shared" si="73"/>
        <v>28.376068376068375</v>
      </c>
      <c r="AR54" s="210">
        <f t="shared" si="73"/>
        <v>28.376068376068375</v>
      </c>
      <c r="AS54" s="210">
        <f t="shared" si="73"/>
        <v>28.376068376068375</v>
      </c>
      <c r="AT54" s="210">
        <f t="shared" si="73"/>
        <v>28.376068376068375</v>
      </c>
      <c r="AU54" s="210">
        <f t="shared" si="73"/>
        <v>28.376068376068375</v>
      </c>
      <c r="AV54" s="210">
        <f t="shared" si="73"/>
        <v>28.376068376068375</v>
      </c>
      <c r="AW54" s="210">
        <f t="shared" si="73"/>
        <v>28.376068376068375</v>
      </c>
      <c r="AX54" s="210">
        <f t="shared" si="73"/>
        <v>28.376068376068375</v>
      </c>
      <c r="AY54" s="210">
        <f t="shared" si="73"/>
        <v>28.376068376068375</v>
      </c>
      <c r="AZ54" s="210">
        <f t="shared" si="73"/>
        <v>28.376068376068375</v>
      </c>
      <c r="BA54" s="210">
        <f t="shared" si="73"/>
        <v>28.376068376068375</v>
      </c>
      <c r="BB54" s="210">
        <f t="shared" si="73"/>
        <v>28.376068376068375</v>
      </c>
      <c r="BC54" s="210">
        <f t="shared" si="73"/>
        <v>28.376068376068375</v>
      </c>
      <c r="BD54" s="210">
        <f t="shared" si="73"/>
        <v>28.376068376068375</v>
      </c>
      <c r="BE54" s="210">
        <f t="shared" si="73"/>
        <v>28.376068376068375</v>
      </c>
      <c r="BF54" s="210">
        <f t="shared" si="73"/>
        <v>28.376068376068375</v>
      </c>
      <c r="BG54" s="210">
        <f t="shared" si="73"/>
        <v>28.376068376068375</v>
      </c>
      <c r="BH54" s="210">
        <f t="shared" si="73"/>
        <v>28.376068376068375</v>
      </c>
      <c r="BI54" s="210">
        <f t="shared" si="73"/>
        <v>28.376068376068375</v>
      </c>
      <c r="BJ54" s="210">
        <f t="shared" si="73"/>
        <v>28.376068376068375</v>
      </c>
      <c r="BK54" s="210">
        <f t="shared" si="73"/>
        <v>28.376068376068375</v>
      </c>
      <c r="BL54" s="210">
        <f t="shared" si="73"/>
        <v>28.376068376068375</v>
      </c>
      <c r="BM54" s="210">
        <f t="shared" si="73"/>
        <v>28.376068376068375</v>
      </c>
      <c r="BN54" s="210">
        <f t="shared" si="73"/>
        <v>28.376068376068375</v>
      </c>
      <c r="BO54" s="210">
        <f t="shared" si="73"/>
        <v>28.376068376068375</v>
      </c>
      <c r="BP54" s="210">
        <f t="shared" si="73"/>
        <v>28.376068376068375</v>
      </c>
      <c r="BQ54" s="210">
        <f t="shared" si="73"/>
        <v>28.376068376068375</v>
      </c>
      <c r="BR54" s="210">
        <f t="shared" ref="BR54:DA54" si="74">IF(BR$22&lt;=$E$24,IF(BR$22&lt;=$D$24,IF(BR$22&lt;=$C$24,IF(BR$22&lt;=$B$24,$B120,($C37-$B37)/($C$24-$B$24)),($D37-$C37)/($D$24-$C$24)),($E37-$D37)/($E$24-$D$24)),$F120)</f>
        <v>28.376068376068375</v>
      </c>
      <c r="BS54" s="210">
        <f t="shared" si="74"/>
        <v>28.376068376068375</v>
      </c>
      <c r="BT54" s="210">
        <f t="shared" si="74"/>
        <v>28.376068376068375</v>
      </c>
      <c r="BU54" s="210">
        <f t="shared" si="74"/>
        <v>97.274633123689725</v>
      </c>
      <c r="BV54" s="210">
        <f t="shared" si="74"/>
        <v>97.274633123689725</v>
      </c>
      <c r="BW54" s="210">
        <f t="shared" si="74"/>
        <v>97.274633123689725</v>
      </c>
      <c r="BX54" s="210">
        <f t="shared" si="74"/>
        <v>97.274633123689725</v>
      </c>
      <c r="BY54" s="210">
        <f t="shared" si="74"/>
        <v>97.274633123689725</v>
      </c>
      <c r="BZ54" s="210">
        <f t="shared" si="74"/>
        <v>97.274633123689725</v>
      </c>
      <c r="CA54" s="210">
        <f t="shared" si="74"/>
        <v>97.274633123689725</v>
      </c>
      <c r="CB54" s="210">
        <f t="shared" si="74"/>
        <v>97.274633123689725</v>
      </c>
      <c r="CC54" s="210">
        <f t="shared" si="74"/>
        <v>97.274633123689725</v>
      </c>
      <c r="CD54" s="210">
        <f t="shared" si="74"/>
        <v>97.274633123689725</v>
      </c>
      <c r="CE54" s="210">
        <f t="shared" si="74"/>
        <v>97.274633123689725</v>
      </c>
      <c r="CF54" s="210">
        <f t="shared" si="74"/>
        <v>97.274633123689725</v>
      </c>
      <c r="CG54" s="210">
        <f t="shared" si="74"/>
        <v>97.274633123689725</v>
      </c>
      <c r="CH54" s="210">
        <f t="shared" si="74"/>
        <v>97.274633123689725</v>
      </c>
      <c r="CI54" s="210">
        <f t="shared" si="74"/>
        <v>97.274633123689725</v>
      </c>
      <c r="CJ54" s="210">
        <f t="shared" si="74"/>
        <v>97.274633123689725</v>
      </c>
      <c r="CK54" s="210">
        <f t="shared" si="74"/>
        <v>97.274633123689725</v>
      </c>
      <c r="CL54" s="210">
        <f t="shared" si="74"/>
        <v>97.274633123689725</v>
      </c>
      <c r="CM54" s="210">
        <f t="shared" si="74"/>
        <v>97.274633123689725</v>
      </c>
      <c r="CN54" s="210">
        <f t="shared" si="74"/>
        <v>97.274633123689725</v>
      </c>
      <c r="CO54" s="210">
        <f t="shared" si="74"/>
        <v>97.274633123689725</v>
      </c>
      <c r="CP54" s="210">
        <f t="shared" si="74"/>
        <v>97.274633123689725</v>
      </c>
      <c r="CQ54" s="210">
        <f t="shared" si="74"/>
        <v>97.274633123689725</v>
      </c>
      <c r="CR54" s="210">
        <f t="shared" si="74"/>
        <v>97.274633123689725</v>
      </c>
      <c r="CS54" s="210">
        <f t="shared" si="74"/>
        <v>97.274633123689725</v>
      </c>
      <c r="CT54" s="210">
        <f t="shared" si="74"/>
        <v>97.274633123689725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2502.680422547242</v>
      </c>
      <c r="G59" s="204">
        <f t="shared" si="75"/>
        <v>2502.680422547242</v>
      </c>
      <c r="H59" s="204">
        <f t="shared" si="75"/>
        <v>2502.680422547242</v>
      </c>
      <c r="I59" s="204">
        <f t="shared" si="75"/>
        <v>2502.680422547242</v>
      </c>
      <c r="J59" s="204">
        <f t="shared" si="75"/>
        <v>2502.680422547242</v>
      </c>
      <c r="K59" s="204">
        <f t="shared" si="75"/>
        <v>2502.680422547242</v>
      </c>
      <c r="L59" s="204">
        <f t="shared" si="75"/>
        <v>2502.680422547242</v>
      </c>
      <c r="M59" s="204">
        <f t="shared" si="75"/>
        <v>2502.680422547242</v>
      </c>
      <c r="N59" s="204">
        <f t="shared" si="75"/>
        <v>2502.680422547242</v>
      </c>
      <c r="O59" s="204">
        <f t="shared" si="75"/>
        <v>2502.680422547242</v>
      </c>
      <c r="P59" s="204">
        <f t="shared" si="75"/>
        <v>2502.680422547242</v>
      </c>
      <c r="Q59" s="204">
        <f t="shared" si="75"/>
        <v>2497.695609186012</v>
      </c>
      <c r="R59" s="204">
        <f t="shared" si="75"/>
        <v>2492.7107958247821</v>
      </c>
      <c r="S59" s="204">
        <f t="shared" si="75"/>
        <v>2487.7259824635521</v>
      </c>
      <c r="T59" s="204">
        <f t="shared" si="75"/>
        <v>2482.7411691023226</v>
      </c>
      <c r="U59" s="204">
        <f t="shared" si="75"/>
        <v>2477.7563557410926</v>
      </c>
      <c r="V59" s="204">
        <f t="shared" si="75"/>
        <v>2472.7715423798627</v>
      </c>
      <c r="W59" s="204">
        <f t="shared" si="75"/>
        <v>2467.7867290186327</v>
      </c>
      <c r="X59" s="204">
        <f t="shared" si="75"/>
        <v>2462.8019156574028</v>
      </c>
      <c r="Y59" s="204">
        <f t="shared" si="75"/>
        <v>2457.8171022961728</v>
      </c>
      <c r="Z59" s="204">
        <f t="shared" si="75"/>
        <v>2452.8322889349429</v>
      </c>
      <c r="AA59" s="204">
        <f t="shared" si="75"/>
        <v>2447.8474755737134</v>
      </c>
      <c r="AB59" s="204">
        <f t="shared" si="75"/>
        <v>2442.8626622124834</v>
      </c>
      <c r="AC59" s="204">
        <f t="shared" si="75"/>
        <v>2437.8778488512535</v>
      </c>
      <c r="AD59" s="204">
        <f t="shared" si="75"/>
        <v>2432.8930354900235</v>
      </c>
      <c r="AE59" s="204">
        <f t="shared" si="75"/>
        <v>2427.9082221287936</v>
      </c>
      <c r="AF59" s="204">
        <f t="shared" si="75"/>
        <v>2422.9234087675636</v>
      </c>
      <c r="AG59" s="204">
        <f t="shared" si="75"/>
        <v>2417.9385954063341</v>
      </c>
      <c r="AH59" s="204">
        <f t="shared" si="75"/>
        <v>2412.9537820451042</v>
      </c>
      <c r="AI59" s="204">
        <f t="shared" si="75"/>
        <v>2407.9689686838742</v>
      </c>
      <c r="AJ59" s="204">
        <f t="shared" si="75"/>
        <v>2402.9841553226443</v>
      </c>
      <c r="AK59" s="204">
        <f t="shared" si="75"/>
        <v>2397.9993419614143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2393.0145286001843</v>
      </c>
      <c r="AM59" s="204">
        <f t="shared" si="76"/>
        <v>2388.0297152389544</v>
      </c>
      <c r="AN59" s="204">
        <f t="shared" si="76"/>
        <v>2405.9504600885116</v>
      </c>
      <c r="AO59" s="204">
        <f t="shared" si="76"/>
        <v>2446.7767631488555</v>
      </c>
      <c r="AP59" s="204">
        <f t="shared" si="76"/>
        <v>2487.6030662091998</v>
      </c>
      <c r="AQ59" s="204">
        <f t="shared" si="76"/>
        <v>2528.4293692695437</v>
      </c>
      <c r="AR59" s="204">
        <f t="shared" si="76"/>
        <v>2569.2556723298876</v>
      </c>
      <c r="AS59" s="204">
        <f t="shared" si="76"/>
        <v>2610.0819753902315</v>
      </c>
      <c r="AT59" s="204">
        <f t="shared" si="76"/>
        <v>2650.9082784505758</v>
      </c>
      <c r="AU59" s="204">
        <f t="shared" si="76"/>
        <v>2691.7345815109197</v>
      </c>
      <c r="AV59" s="204">
        <f t="shared" si="76"/>
        <v>2732.5608845712636</v>
      </c>
      <c r="AW59" s="204">
        <f t="shared" si="76"/>
        <v>2773.3871876316075</v>
      </c>
      <c r="AX59" s="204">
        <f t="shared" si="76"/>
        <v>2814.2134906919518</v>
      </c>
      <c r="AY59" s="204">
        <f t="shared" si="76"/>
        <v>2855.0397937522957</v>
      </c>
      <c r="AZ59" s="204">
        <f t="shared" si="76"/>
        <v>2895.8660968126396</v>
      </c>
      <c r="BA59" s="204">
        <f t="shared" si="76"/>
        <v>2936.6923998729835</v>
      </c>
      <c r="BB59" s="204">
        <f t="shared" si="76"/>
        <v>2977.5187029333274</v>
      </c>
      <c r="BC59" s="204">
        <f t="shared" si="76"/>
        <v>3018.3450059936717</v>
      </c>
      <c r="BD59" s="204">
        <f t="shared" si="76"/>
        <v>3059.1713090540156</v>
      </c>
      <c r="BE59" s="204">
        <f t="shared" si="76"/>
        <v>3099.99761211436</v>
      </c>
      <c r="BF59" s="204">
        <f t="shared" si="76"/>
        <v>3140.8239151747039</v>
      </c>
      <c r="BG59" s="204">
        <f t="shared" si="76"/>
        <v>3181.6502182350478</v>
      </c>
      <c r="BH59" s="204">
        <f t="shared" si="76"/>
        <v>3222.4765212953916</v>
      </c>
      <c r="BI59" s="204">
        <f t="shared" si="76"/>
        <v>3263.3028243557355</v>
      </c>
      <c r="BJ59" s="204">
        <f t="shared" si="76"/>
        <v>3304.1291274160794</v>
      </c>
      <c r="BK59" s="204">
        <f t="shared" si="76"/>
        <v>3344.9554304764238</v>
      </c>
      <c r="BL59" s="204">
        <f t="shared" si="76"/>
        <v>3385.7817335367677</v>
      </c>
      <c r="BM59" s="204">
        <f t="shared" si="76"/>
        <v>3426.608036597112</v>
      </c>
      <c r="BN59" s="204">
        <f t="shared" si="76"/>
        <v>3467.4343396574559</v>
      </c>
      <c r="BO59" s="204">
        <f t="shared" si="76"/>
        <v>3508.2606427177998</v>
      </c>
      <c r="BP59" s="204">
        <f t="shared" si="76"/>
        <v>3549.0869457781437</v>
      </c>
      <c r="BQ59" s="204">
        <f t="shared" si="76"/>
        <v>3589.9132488384876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3630.7395518988315</v>
      </c>
      <c r="BS59" s="204">
        <f t="shared" si="77"/>
        <v>3671.5658549591758</v>
      </c>
      <c r="BT59" s="204">
        <f t="shared" si="77"/>
        <v>3712.3921580195197</v>
      </c>
      <c r="BU59" s="204">
        <f t="shared" si="77"/>
        <v>3804.6691326785381</v>
      </c>
      <c r="BV59" s="204">
        <f t="shared" si="77"/>
        <v>3896.9461073375569</v>
      </c>
      <c r="BW59" s="204">
        <f t="shared" si="77"/>
        <v>3989.2230819965753</v>
      </c>
      <c r="BX59" s="204">
        <f t="shared" si="77"/>
        <v>4081.5000566555941</v>
      </c>
      <c r="BY59" s="204">
        <f t="shared" si="77"/>
        <v>4173.777031314612</v>
      </c>
      <c r="BZ59" s="204">
        <f t="shared" si="77"/>
        <v>4266.0540059736313</v>
      </c>
      <c r="CA59" s="204">
        <f t="shared" si="77"/>
        <v>4358.3309806326497</v>
      </c>
      <c r="CB59" s="204">
        <f t="shared" si="77"/>
        <v>4450.6079552916681</v>
      </c>
      <c r="CC59" s="204">
        <f t="shared" si="77"/>
        <v>4542.8849299506865</v>
      </c>
      <c r="CD59" s="204">
        <f t="shared" si="77"/>
        <v>4635.1619046097057</v>
      </c>
      <c r="CE59" s="204">
        <f t="shared" si="77"/>
        <v>4727.4388792687241</v>
      </c>
      <c r="CF59" s="204">
        <f t="shared" si="77"/>
        <v>4819.7158539277425</v>
      </c>
      <c r="CG59" s="204">
        <f t="shared" si="77"/>
        <v>4911.9928285867609</v>
      </c>
      <c r="CH59" s="204">
        <f t="shared" si="77"/>
        <v>5004.2698032457793</v>
      </c>
      <c r="CI59" s="204">
        <f t="shared" si="77"/>
        <v>5096.5467779047976</v>
      </c>
      <c r="CJ59" s="204">
        <f t="shared" si="77"/>
        <v>5188.8237525638169</v>
      </c>
      <c r="CK59" s="204">
        <f t="shared" si="77"/>
        <v>5281.1007272228353</v>
      </c>
      <c r="CL59" s="204">
        <f t="shared" si="77"/>
        <v>5373.3777018818537</v>
      </c>
      <c r="CM59" s="204">
        <f t="shared" si="77"/>
        <v>5465.6546765408721</v>
      </c>
      <c r="CN59" s="204">
        <f t="shared" si="77"/>
        <v>5557.9316511998913</v>
      </c>
      <c r="CO59" s="204">
        <f t="shared" si="77"/>
        <v>5650.2086258589097</v>
      </c>
      <c r="CP59" s="204">
        <f t="shared" si="77"/>
        <v>5742.4856005179281</v>
      </c>
      <c r="CQ59" s="204">
        <f t="shared" si="77"/>
        <v>5834.7625751769465</v>
      </c>
      <c r="CR59" s="204">
        <f t="shared" si="77"/>
        <v>5927.0395498359649</v>
      </c>
      <c r="CS59" s="204">
        <f t="shared" si="77"/>
        <v>6019.3165244949832</v>
      </c>
      <c r="CT59" s="204">
        <f t="shared" si="77"/>
        <v>6111.5934991540025</v>
      </c>
      <c r="CU59" s="204">
        <f t="shared" si="77"/>
        <v>6210.911986483512</v>
      </c>
      <c r="CV59" s="204">
        <f t="shared" si="77"/>
        <v>6317.2719864835117</v>
      </c>
      <c r="CW59" s="204">
        <f t="shared" si="77"/>
        <v>6423.6319864835123</v>
      </c>
      <c r="CX59" s="204">
        <f t="shared" si="77"/>
        <v>6529.9919864835119</v>
      </c>
      <c r="CY59" s="204">
        <f t="shared" si="77"/>
        <v>6636.3519864835125</v>
      </c>
      <c r="CZ59" s="204">
        <f t="shared" si="77"/>
        <v>6742.7119864835122</v>
      </c>
      <c r="DA59" s="204">
        <f t="shared" si="77"/>
        <v>6849.0719864835119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3652.6</v>
      </c>
      <c r="G60" s="204">
        <f t="shared" si="78"/>
        <v>3312.34</v>
      </c>
      <c r="H60" s="204">
        <f t="shared" si="78"/>
        <v>2972.08</v>
      </c>
      <c r="I60" s="204">
        <f t="shared" si="78"/>
        <v>2631.8199999999997</v>
      </c>
      <c r="J60" s="204">
        <f t="shared" si="78"/>
        <v>2291.56</v>
      </c>
      <c r="K60" s="204">
        <f t="shared" si="78"/>
        <v>1951.3</v>
      </c>
      <c r="L60" s="204">
        <f t="shared" si="78"/>
        <v>1611.04</v>
      </c>
      <c r="M60" s="204">
        <f t="shared" si="78"/>
        <v>1270.78</v>
      </c>
      <c r="N60" s="204">
        <f t="shared" si="78"/>
        <v>930.52</v>
      </c>
      <c r="O60" s="204">
        <f t="shared" si="78"/>
        <v>590.26</v>
      </c>
      <c r="P60" s="204">
        <f t="shared" si="78"/>
        <v>250</v>
      </c>
      <c r="Q60" s="204">
        <f t="shared" si="78"/>
        <v>245.74468085106383</v>
      </c>
      <c r="R60" s="204">
        <f t="shared" si="78"/>
        <v>241.48936170212767</v>
      </c>
      <c r="S60" s="204">
        <f t="shared" si="78"/>
        <v>237.2340425531915</v>
      </c>
      <c r="T60" s="204">
        <f t="shared" si="78"/>
        <v>232.97872340425533</v>
      </c>
      <c r="U60" s="204">
        <f t="shared" si="78"/>
        <v>228.72340425531914</v>
      </c>
      <c r="V60" s="204">
        <f t="shared" si="78"/>
        <v>224.46808510638297</v>
      </c>
      <c r="W60" s="204">
        <f t="shared" si="78"/>
        <v>220.21276595744681</v>
      </c>
      <c r="X60" s="204">
        <f t="shared" si="78"/>
        <v>215.95744680851064</v>
      </c>
      <c r="Y60" s="204">
        <f t="shared" si="78"/>
        <v>211.70212765957447</v>
      </c>
      <c r="Z60" s="204">
        <f t="shared" si="78"/>
        <v>207.44680851063831</v>
      </c>
      <c r="AA60" s="204">
        <f t="shared" si="78"/>
        <v>203.19148936170211</v>
      </c>
      <c r="AB60" s="204">
        <f t="shared" si="78"/>
        <v>198.93617021276594</v>
      </c>
      <c r="AC60" s="204">
        <f t="shared" si="78"/>
        <v>194.68085106382978</v>
      </c>
      <c r="AD60" s="204">
        <f t="shared" si="78"/>
        <v>190.42553191489361</v>
      </c>
      <c r="AE60" s="204">
        <f t="shared" si="78"/>
        <v>186.17021276595744</v>
      </c>
      <c r="AF60" s="204">
        <f t="shared" si="78"/>
        <v>181.91489361702128</v>
      </c>
      <c r="AG60" s="204">
        <f t="shared" si="78"/>
        <v>177.65957446808511</v>
      </c>
      <c r="AH60" s="204">
        <f t="shared" si="78"/>
        <v>173.40425531914894</v>
      </c>
      <c r="AI60" s="204">
        <f t="shared" si="78"/>
        <v>169.14893617021278</v>
      </c>
      <c r="AJ60" s="204">
        <f t="shared" si="78"/>
        <v>164.89361702127661</v>
      </c>
      <c r="AK60" s="204">
        <f t="shared" si="78"/>
        <v>160.63829787234044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156.38297872340425</v>
      </c>
      <c r="AM60" s="204">
        <f t="shared" si="79"/>
        <v>152.12765957446808</v>
      </c>
      <c r="AN60" s="204">
        <f t="shared" si="79"/>
        <v>147.69230769230768</v>
      </c>
      <c r="AO60" s="204">
        <f t="shared" si="79"/>
        <v>143.07692307692307</v>
      </c>
      <c r="AP60" s="204">
        <f t="shared" si="79"/>
        <v>138.46153846153845</v>
      </c>
      <c r="AQ60" s="204">
        <f t="shared" si="79"/>
        <v>133.84615384615384</v>
      </c>
      <c r="AR60" s="204">
        <f t="shared" si="79"/>
        <v>129.23076923076923</v>
      </c>
      <c r="AS60" s="204">
        <f t="shared" si="79"/>
        <v>124.61538461538461</v>
      </c>
      <c r="AT60" s="204">
        <f t="shared" si="79"/>
        <v>120</v>
      </c>
      <c r="AU60" s="204">
        <f t="shared" si="79"/>
        <v>115.38461538461539</v>
      </c>
      <c r="AV60" s="204">
        <f t="shared" si="79"/>
        <v>110.76923076923077</v>
      </c>
      <c r="AW60" s="204">
        <f t="shared" si="79"/>
        <v>106.15384615384616</v>
      </c>
      <c r="AX60" s="204">
        <f t="shared" si="79"/>
        <v>101.53846153846155</v>
      </c>
      <c r="AY60" s="204">
        <f t="shared" si="79"/>
        <v>96.923076923076934</v>
      </c>
      <c r="AZ60" s="204">
        <f t="shared" si="79"/>
        <v>92.307692307692321</v>
      </c>
      <c r="BA60" s="204">
        <f t="shared" si="79"/>
        <v>87.692307692307708</v>
      </c>
      <c r="BB60" s="204">
        <f t="shared" si="79"/>
        <v>83.07692307692308</v>
      </c>
      <c r="BC60" s="204">
        <f t="shared" si="79"/>
        <v>78.461538461538467</v>
      </c>
      <c r="BD60" s="204">
        <f t="shared" si="79"/>
        <v>73.846153846153854</v>
      </c>
      <c r="BE60" s="204">
        <f t="shared" si="79"/>
        <v>69.230769230769241</v>
      </c>
      <c r="BF60" s="204">
        <f t="shared" si="79"/>
        <v>64.615384615384627</v>
      </c>
      <c r="BG60" s="204">
        <f t="shared" si="79"/>
        <v>60.000000000000014</v>
      </c>
      <c r="BH60" s="204">
        <f t="shared" si="79"/>
        <v>55.384615384615387</v>
      </c>
      <c r="BI60" s="204">
        <f t="shared" si="79"/>
        <v>50.769230769230774</v>
      </c>
      <c r="BJ60" s="204">
        <f t="shared" si="79"/>
        <v>46.15384615384616</v>
      </c>
      <c r="BK60" s="204">
        <f t="shared" si="79"/>
        <v>41.538461538461547</v>
      </c>
      <c r="BL60" s="204">
        <f t="shared" si="79"/>
        <v>36.923076923076934</v>
      </c>
      <c r="BM60" s="204">
        <f t="shared" si="79"/>
        <v>32.307692307692321</v>
      </c>
      <c r="BN60" s="204">
        <f t="shared" si="79"/>
        <v>27.692307692307708</v>
      </c>
      <c r="BO60" s="204">
        <f t="shared" si="79"/>
        <v>23.076923076923094</v>
      </c>
      <c r="BP60" s="204">
        <f t="shared" si="79"/>
        <v>18.461538461538481</v>
      </c>
      <c r="BQ60" s="204">
        <f t="shared" si="79"/>
        <v>13.846153846153868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9.2307692307692548</v>
      </c>
      <c r="BS60" s="204">
        <f t="shared" si="80"/>
        <v>4.6153846153846416</v>
      </c>
      <c r="BT60" s="204">
        <f t="shared" si="80"/>
        <v>0</v>
      </c>
      <c r="BU60" s="204">
        <f t="shared" si="80"/>
        <v>683.01886792452842</v>
      </c>
      <c r="BV60" s="204">
        <f t="shared" si="80"/>
        <v>1366.0377358490568</v>
      </c>
      <c r="BW60" s="204">
        <f t="shared" si="80"/>
        <v>2049.0566037735853</v>
      </c>
      <c r="BX60" s="204">
        <f t="shared" si="80"/>
        <v>2732.0754716981137</v>
      </c>
      <c r="BY60" s="204">
        <f t="shared" si="80"/>
        <v>3415.0943396226421</v>
      </c>
      <c r="BZ60" s="204">
        <f t="shared" si="80"/>
        <v>4098.1132075471705</v>
      </c>
      <c r="CA60" s="204">
        <f t="shared" si="80"/>
        <v>4781.132075471699</v>
      </c>
      <c r="CB60" s="204">
        <f t="shared" si="80"/>
        <v>5464.1509433962274</v>
      </c>
      <c r="CC60" s="204">
        <f t="shared" si="80"/>
        <v>6147.1698113207558</v>
      </c>
      <c r="CD60" s="204">
        <f t="shared" si="80"/>
        <v>6830.1886792452842</v>
      </c>
      <c r="CE60" s="204">
        <f t="shared" si="80"/>
        <v>7513.2075471698126</v>
      </c>
      <c r="CF60" s="204">
        <f t="shared" si="80"/>
        <v>8196.2264150943411</v>
      </c>
      <c r="CG60" s="204">
        <f t="shared" si="80"/>
        <v>8879.2452830188704</v>
      </c>
      <c r="CH60" s="204">
        <f t="shared" si="80"/>
        <v>9562.2641509433979</v>
      </c>
      <c r="CI60" s="204">
        <f t="shared" si="80"/>
        <v>10245.283018867925</v>
      </c>
      <c r="CJ60" s="204">
        <f t="shared" si="80"/>
        <v>10928.301886792455</v>
      </c>
      <c r="CK60" s="204">
        <f t="shared" si="80"/>
        <v>11611.320754716984</v>
      </c>
      <c r="CL60" s="204">
        <f t="shared" si="80"/>
        <v>12294.339622641512</v>
      </c>
      <c r="CM60" s="204">
        <f t="shared" si="80"/>
        <v>12977.358490566039</v>
      </c>
      <c r="CN60" s="204">
        <f t="shared" si="80"/>
        <v>13660.377358490568</v>
      </c>
      <c r="CO60" s="204">
        <f t="shared" si="80"/>
        <v>14343.396226415098</v>
      </c>
      <c r="CP60" s="204">
        <f t="shared" si="80"/>
        <v>15026.415094339625</v>
      </c>
      <c r="CQ60" s="204">
        <f t="shared" si="80"/>
        <v>15709.433962264153</v>
      </c>
      <c r="CR60" s="204">
        <f t="shared" si="80"/>
        <v>16392.452830188682</v>
      </c>
      <c r="CS60" s="204">
        <f t="shared" si="80"/>
        <v>17075.471698113211</v>
      </c>
      <c r="CT60" s="204">
        <f t="shared" si="80"/>
        <v>17758.490566037741</v>
      </c>
      <c r="CU60" s="204">
        <f t="shared" si="80"/>
        <v>18462.430000000004</v>
      </c>
      <c r="CV60" s="204">
        <f t="shared" si="80"/>
        <v>19187.290000000005</v>
      </c>
      <c r="CW60" s="204">
        <f t="shared" si="80"/>
        <v>19912.150000000005</v>
      </c>
      <c r="CX60" s="204">
        <f t="shared" si="80"/>
        <v>20637.010000000002</v>
      </c>
      <c r="CY60" s="204">
        <f t="shared" si="80"/>
        <v>21361.870000000003</v>
      </c>
      <c r="CZ60" s="204">
        <f t="shared" si="80"/>
        <v>22086.730000000003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22811.590000000004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738.44898171432089</v>
      </c>
      <c r="G61" s="204">
        <f t="shared" si="81"/>
        <v>738.44898171432089</v>
      </c>
      <c r="H61" s="204">
        <f t="shared" si="81"/>
        <v>738.44898171432089</v>
      </c>
      <c r="I61" s="204">
        <f t="shared" si="81"/>
        <v>738.44898171432089</v>
      </c>
      <c r="J61" s="204">
        <f t="shared" si="81"/>
        <v>738.44898171432089</v>
      </c>
      <c r="K61" s="204">
        <f t="shared" si="81"/>
        <v>738.44898171432089</v>
      </c>
      <c r="L61" s="204">
        <f t="shared" si="81"/>
        <v>738.44898171432089</v>
      </c>
      <c r="M61" s="204">
        <f t="shared" si="81"/>
        <v>738.44898171432089</v>
      </c>
      <c r="N61" s="204">
        <f t="shared" si="81"/>
        <v>738.44898171432089</v>
      </c>
      <c r="O61" s="204">
        <f t="shared" si="81"/>
        <v>738.44898171432089</v>
      </c>
      <c r="P61" s="204">
        <f t="shared" si="81"/>
        <v>738.44898171432089</v>
      </c>
      <c r="Q61" s="204">
        <f t="shared" si="81"/>
        <v>745.28974633263476</v>
      </c>
      <c r="R61" s="204">
        <f t="shared" si="81"/>
        <v>752.13051095094863</v>
      </c>
      <c r="S61" s="204">
        <f t="shared" si="81"/>
        <v>758.97127556926262</v>
      </c>
      <c r="T61" s="204">
        <f t="shared" si="81"/>
        <v>765.81204018757649</v>
      </c>
      <c r="U61" s="204">
        <f t="shared" si="81"/>
        <v>772.65280480589036</v>
      </c>
      <c r="V61" s="204">
        <f t="shared" si="81"/>
        <v>779.49356942420422</v>
      </c>
      <c r="W61" s="204">
        <f t="shared" si="81"/>
        <v>786.33433404251809</v>
      </c>
      <c r="X61" s="204">
        <f t="shared" si="81"/>
        <v>793.17509866083196</v>
      </c>
      <c r="Y61" s="204">
        <f t="shared" si="81"/>
        <v>800.01586327914595</v>
      </c>
      <c r="Z61" s="204">
        <f t="shared" si="81"/>
        <v>806.85662789745982</v>
      </c>
      <c r="AA61" s="204">
        <f t="shared" si="81"/>
        <v>813.69739251577369</v>
      </c>
      <c r="AB61" s="204">
        <f t="shared" si="81"/>
        <v>820.53815713408756</v>
      </c>
      <c r="AC61" s="204">
        <f t="shared" si="81"/>
        <v>827.37892175240142</v>
      </c>
      <c r="AD61" s="204">
        <f t="shared" si="81"/>
        <v>834.21968637071529</v>
      </c>
      <c r="AE61" s="204">
        <f t="shared" si="81"/>
        <v>841.06045098902928</v>
      </c>
      <c r="AF61" s="204">
        <f t="shared" si="81"/>
        <v>847.90121560734315</v>
      </c>
      <c r="AG61" s="204">
        <f t="shared" si="81"/>
        <v>854.74198022565702</v>
      </c>
      <c r="AH61" s="204">
        <f t="shared" si="81"/>
        <v>861.58274484397089</v>
      </c>
      <c r="AI61" s="204">
        <f t="shared" si="81"/>
        <v>868.42350946228476</v>
      </c>
      <c r="AJ61" s="204">
        <f t="shared" si="81"/>
        <v>875.26427408059863</v>
      </c>
      <c r="AK61" s="204">
        <f t="shared" si="81"/>
        <v>882.10503869891249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888.94580331722648</v>
      </c>
      <c r="AM61" s="204">
        <f t="shared" si="82"/>
        <v>895.78656793554035</v>
      </c>
      <c r="AN61" s="204">
        <f t="shared" si="82"/>
        <v>926.17783489010344</v>
      </c>
      <c r="AO61" s="204">
        <f t="shared" si="82"/>
        <v>980.11960418091564</v>
      </c>
      <c r="AP61" s="204">
        <f t="shared" si="82"/>
        <v>1034.0613734717278</v>
      </c>
      <c r="AQ61" s="204">
        <f t="shared" si="82"/>
        <v>1088.0031427625402</v>
      </c>
      <c r="AR61" s="204">
        <f t="shared" si="82"/>
        <v>1141.9449120533525</v>
      </c>
      <c r="AS61" s="204">
        <f t="shared" si="82"/>
        <v>1195.8866813441646</v>
      </c>
      <c r="AT61" s="204">
        <f t="shared" si="82"/>
        <v>1249.8284506349769</v>
      </c>
      <c r="AU61" s="204">
        <f t="shared" si="82"/>
        <v>1303.7702199257892</v>
      </c>
      <c r="AV61" s="204">
        <f t="shared" si="82"/>
        <v>1357.7119892166013</v>
      </c>
      <c r="AW61" s="204">
        <f t="shared" si="82"/>
        <v>1411.6537585074136</v>
      </c>
      <c r="AX61" s="204">
        <f t="shared" si="82"/>
        <v>1465.5955277982257</v>
      </c>
      <c r="AY61" s="204">
        <f t="shared" si="82"/>
        <v>1519.537297089038</v>
      </c>
      <c r="AZ61" s="204">
        <f t="shared" si="82"/>
        <v>1573.4790663798503</v>
      </c>
      <c r="BA61" s="204">
        <f t="shared" si="82"/>
        <v>1627.4208356706627</v>
      </c>
      <c r="BB61" s="204">
        <f t="shared" si="82"/>
        <v>1681.362604961475</v>
      </c>
      <c r="BC61" s="204">
        <f t="shared" si="82"/>
        <v>1735.3043742522871</v>
      </c>
      <c r="BD61" s="204">
        <f t="shared" si="82"/>
        <v>1789.2461435430994</v>
      </c>
      <c r="BE61" s="204">
        <f t="shared" si="82"/>
        <v>1843.1879128339115</v>
      </c>
      <c r="BF61" s="204">
        <f t="shared" si="82"/>
        <v>1897.1296821247238</v>
      </c>
      <c r="BG61" s="204">
        <f t="shared" si="82"/>
        <v>1951.0714514155361</v>
      </c>
      <c r="BH61" s="204">
        <f t="shared" si="82"/>
        <v>2005.0132207063484</v>
      </c>
      <c r="BI61" s="204">
        <f t="shared" si="82"/>
        <v>2058.9549899971607</v>
      </c>
      <c r="BJ61" s="204">
        <f t="shared" si="82"/>
        <v>2112.8967592879726</v>
      </c>
      <c r="BK61" s="204">
        <f t="shared" si="82"/>
        <v>2166.8385285787854</v>
      </c>
      <c r="BL61" s="204">
        <f t="shared" si="82"/>
        <v>2220.7802978695972</v>
      </c>
      <c r="BM61" s="204">
        <f t="shared" si="82"/>
        <v>2274.7220671604096</v>
      </c>
      <c r="BN61" s="204">
        <f t="shared" si="82"/>
        <v>2328.6638364512219</v>
      </c>
      <c r="BO61" s="204">
        <f t="shared" si="82"/>
        <v>2382.6056057420337</v>
      </c>
      <c r="BP61" s="204">
        <f t="shared" si="82"/>
        <v>2436.5473750328465</v>
      </c>
      <c r="BQ61" s="204">
        <f t="shared" si="82"/>
        <v>2490.4891443236584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2544.4309136144707</v>
      </c>
      <c r="BS61" s="204">
        <f t="shared" si="83"/>
        <v>2598.372682905283</v>
      </c>
      <c r="BT61" s="204">
        <f t="shared" si="83"/>
        <v>2652.3144521960953</v>
      </c>
      <c r="BU61" s="204">
        <f t="shared" si="83"/>
        <v>2736.1102293827439</v>
      </c>
      <c r="BV61" s="204">
        <f t="shared" si="83"/>
        <v>2819.906006569393</v>
      </c>
      <c r="BW61" s="204">
        <f t="shared" si="83"/>
        <v>2903.7017837560416</v>
      </c>
      <c r="BX61" s="204">
        <f t="shared" si="83"/>
        <v>2987.4975609426901</v>
      </c>
      <c r="BY61" s="204">
        <f t="shared" si="83"/>
        <v>3071.2933381293392</v>
      </c>
      <c r="BZ61" s="204">
        <f t="shared" si="83"/>
        <v>3155.0891153159878</v>
      </c>
      <c r="CA61" s="204">
        <f t="shared" si="83"/>
        <v>3238.8848925026368</v>
      </c>
      <c r="CB61" s="204">
        <f t="shared" si="83"/>
        <v>3322.6806696892854</v>
      </c>
      <c r="CC61" s="204">
        <f t="shared" si="83"/>
        <v>3406.476446875934</v>
      </c>
      <c r="CD61" s="204">
        <f t="shared" si="83"/>
        <v>3490.2722240625831</v>
      </c>
      <c r="CE61" s="204">
        <f t="shared" si="83"/>
        <v>3574.0680012492317</v>
      </c>
      <c r="CF61" s="204">
        <f t="shared" si="83"/>
        <v>3657.8637784358807</v>
      </c>
      <c r="CG61" s="204">
        <f t="shared" si="83"/>
        <v>3741.6595556225293</v>
      </c>
      <c r="CH61" s="204">
        <f t="shared" si="83"/>
        <v>3825.4553328091779</v>
      </c>
      <c r="CI61" s="204">
        <f t="shared" si="83"/>
        <v>3909.2511099958265</v>
      </c>
      <c r="CJ61" s="204">
        <f t="shared" si="83"/>
        <v>3993.0468871824755</v>
      </c>
      <c r="CK61" s="204">
        <f t="shared" si="83"/>
        <v>4076.8426643691246</v>
      </c>
      <c r="CL61" s="204">
        <f t="shared" si="83"/>
        <v>4160.6384415557732</v>
      </c>
      <c r="CM61" s="204">
        <f t="shared" si="83"/>
        <v>4244.4342187424218</v>
      </c>
      <c r="CN61" s="204">
        <f t="shared" si="83"/>
        <v>4328.2299959290704</v>
      </c>
      <c r="CO61" s="204">
        <f t="shared" si="83"/>
        <v>4412.0257731157199</v>
      </c>
      <c r="CP61" s="204">
        <f t="shared" si="83"/>
        <v>4495.8215503023675</v>
      </c>
      <c r="CQ61" s="204">
        <f t="shared" si="83"/>
        <v>4579.617327489017</v>
      </c>
      <c r="CR61" s="204">
        <f t="shared" si="83"/>
        <v>4663.4131046756656</v>
      </c>
      <c r="CS61" s="204">
        <f t="shared" si="83"/>
        <v>4747.2088818623142</v>
      </c>
      <c r="CT61" s="204">
        <f t="shared" si="83"/>
        <v>4831.0046590489637</v>
      </c>
      <c r="CU61" s="204">
        <f t="shared" si="83"/>
        <v>4877.1180476422878</v>
      </c>
      <c r="CV61" s="204">
        <f t="shared" si="83"/>
        <v>4885.5490476422874</v>
      </c>
      <c r="CW61" s="204">
        <f t="shared" si="83"/>
        <v>4893.9800476422879</v>
      </c>
      <c r="CX61" s="204">
        <f t="shared" si="83"/>
        <v>4902.4110476422875</v>
      </c>
      <c r="CY61" s="204">
        <f t="shared" si="83"/>
        <v>4910.842047642288</v>
      </c>
      <c r="CZ61" s="204">
        <f t="shared" si="83"/>
        <v>4919.2730476422876</v>
      </c>
      <c r="DA61" s="204">
        <f t="shared" si="83"/>
        <v>4927.7040476422872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937.5</v>
      </c>
      <c r="G63" s="204">
        <f t="shared" si="87"/>
        <v>937.5</v>
      </c>
      <c r="H63" s="204">
        <f t="shared" si="87"/>
        <v>937.5</v>
      </c>
      <c r="I63" s="204">
        <f t="shared" si="87"/>
        <v>937.5</v>
      </c>
      <c r="J63" s="204">
        <f t="shared" si="87"/>
        <v>937.5</v>
      </c>
      <c r="K63" s="204">
        <f t="shared" si="87"/>
        <v>937.5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937.5</v>
      </c>
      <c r="M63" s="204">
        <f t="shared" si="87"/>
        <v>937.5</v>
      </c>
      <c r="N63" s="204">
        <f t="shared" si="87"/>
        <v>937.5</v>
      </c>
      <c r="O63" s="204">
        <f t="shared" si="87"/>
        <v>937.5</v>
      </c>
      <c r="P63" s="204">
        <f t="shared" si="87"/>
        <v>937.5</v>
      </c>
      <c r="Q63" s="204">
        <f t="shared" si="87"/>
        <v>1067.8191489361702</v>
      </c>
      <c r="R63" s="204">
        <f t="shared" si="87"/>
        <v>1198.1382978723404</v>
      </c>
      <c r="S63" s="204">
        <f t="shared" si="87"/>
        <v>1328.4574468085104</v>
      </c>
      <c r="T63" s="204">
        <f t="shared" si="87"/>
        <v>1458.7765957446807</v>
      </c>
      <c r="U63" s="204">
        <f t="shared" si="87"/>
        <v>1589.0957446808509</v>
      </c>
      <c r="V63" s="204">
        <f t="shared" si="87"/>
        <v>1719.4148936170209</v>
      </c>
      <c r="W63" s="204">
        <f t="shared" si="87"/>
        <v>1849.7340425531911</v>
      </c>
      <c r="X63" s="204">
        <f t="shared" si="87"/>
        <v>1980.0531914893613</v>
      </c>
      <c r="Y63" s="204">
        <f t="shared" si="87"/>
        <v>2110.3723404255315</v>
      </c>
      <c r="Z63" s="204">
        <f t="shared" si="87"/>
        <v>2240.6914893617018</v>
      </c>
      <c r="AA63" s="204">
        <f t="shared" si="87"/>
        <v>2371.010638297872</v>
      </c>
      <c r="AB63" s="204">
        <f t="shared" si="87"/>
        <v>2501.3297872340418</v>
      </c>
      <c r="AC63" s="204">
        <f t="shared" si="87"/>
        <v>2631.6489361702124</v>
      </c>
      <c r="AD63" s="204">
        <f t="shared" si="87"/>
        <v>2761.9680851063822</v>
      </c>
      <c r="AE63" s="204">
        <f t="shared" si="87"/>
        <v>2892.2872340425524</v>
      </c>
      <c r="AF63" s="204">
        <f t="shared" si="87"/>
        <v>3022.6063829787226</v>
      </c>
      <c r="AG63" s="204">
        <f t="shared" si="87"/>
        <v>3152.9255319148929</v>
      </c>
      <c r="AH63" s="204">
        <f t="shared" si="87"/>
        <v>3283.2446808510631</v>
      </c>
      <c r="AI63" s="204">
        <f t="shared" si="87"/>
        <v>3413.5638297872333</v>
      </c>
      <c r="AJ63" s="204">
        <f t="shared" si="87"/>
        <v>3543.8829787234035</v>
      </c>
      <c r="AK63" s="204">
        <f t="shared" si="87"/>
        <v>3674.2021276595733</v>
      </c>
      <c r="AL63" s="204">
        <f t="shared" si="87"/>
        <v>3804.5212765957435</v>
      </c>
      <c r="AM63" s="204">
        <f t="shared" si="87"/>
        <v>3934.8404255319138</v>
      </c>
      <c r="AN63" s="204">
        <f t="shared" si="87"/>
        <v>4105.1282051282042</v>
      </c>
      <c r="AO63" s="204">
        <f t="shared" si="87"/>
        <v>4315.3846153846143</v>
      </c>
      <c r="AP63" s="204">
        <f t="shared" si="87"/>
        <v>4525.6410256410245</v>
      </c>
      <c r="AQ63" s="204">
        <f t="shared" si="87"/>
        <v>4735.8974358974356</v>
      </c>
      <c r="AR63" s="204">
        <f t="shared" si="87"/>
        <v>4946.1538461538457</v>
      </c>
      <c r="AS63" s="204">
        <f t="shared" si="87"/>
        <v>5156.4102564102559</v>
      </c>
      <c r="AT63" s="204">
        <f t="shared" si="87"/>
        <v>5366.6666666666661</v>
      </c>
      <c r="AU63" s="204">
        <f t="shared" si="87"/>
        <v>5576.9230769230762</v>
      </c>
      <c r="AV63" s="204">
        <f t="shared" si="87"/>
        <v>5787.1794871794864</v>
      </c>
      <c r="AW63" s="204">
        <f t="shared" si="87"/>
        <v>5997.4358974358965</v>
      </c>
      <c r="AX63" s="204">
        <f t="shared" si="87"/>
        <v>6207.6923076923067</v>
      </c>
      <c r="AY63" s="204">
        <f t="shared" si="87"/>
        <v>6417.9487179487178</v>
      </c>
      <c r="AZ63" s="204">
        <f t="shared" si="87"/>
        <v>6628.2051282051279</v>
      </c>
      <c r="BA63" s="204">
        <f t="shared" si="87"/>
        <v>6838.4615384615381</v>
      </c>
      <c r="BB63" s="204">
        <f t="shared" si="87"/>
        <v>7048.7179487179492</v>
      </c>
      <c r="BC63" s="204">
        <f t="shared" si="87"/>
        <v>7258.9743589743593</v>
      </c>
      <c r="BD63" s="204">
        <f t="shared" si="87"/>
        <v>7469.2307692307695</v>
      </c>
      <c r="BE63" s="204">
        <f t="shared" si="87"/>
        <v>7679.4871794871797</v>
      </c>
      <c r="BF63" s="204">
        <f t="shared" si="87"/>
        <v>7889.7435897435898</v>
      </c>
      <c r="BG63" s="204">
        <f t="shared" si="87"/>
        <v>8100</v>
      </c>
      <c r="BH63" s="204">
        <f t="shared" si="87"/>
        <v>8310.2564102564102</v>
      </c>
      <c r="BI63" s="204">
        <f t="shared" si="87"/>
        <v>8520.5128205128203</v>
      </c>
      <c r="BJ63" s="204">
        <f t="shared" si="87"/>
        <v>8730.7692307692305</v>
      </c>
      <c r="BK63" s="204">
        <f t="shared" si="87"/>
        <v>8941.0256410256407</v>
      </c>
      <c r="BL63" s="204">
        <f t="shared" si="87"/>
        <v>9151.2820512820508</v>
      </c>
      <c r="BM63" s="204">
        <f t="shared" si="87"/>
        <v>9361.538461538461</v>
      </c>
      <c r="BN63" s="204">
        <f t="shared" si="87"/>
        <v>9571.7948717948711</v>
      </c>
      <c r="BO63" s="204">
        <f t="shared" si="87"/>
        <v>9782.0512820512813</v>
      </c>
      <c r="BP63" s="204">
        <f t="shared" si="87"/>
        <v>9992.3076923076915</v>
      </c>
      <c r="BQ63" s="204">
        <f t="shared" si="87"/>
        <v>10202.564102564103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10412.820512820514</v>
      </c>
      <c r="BS63" s="204">
        <f t="shared" si="89"/>
        <v>10623.076923076924</v>
      </c>
      <c r="BT63" s="204">
        <f t="shared" si="89"/>
        <v>10833.333333333334</v>
      </c>
      <c r="BU63" s="204">
        <f t="shared" si="89"/>
        <v>11707.547169811322</v>
      </c>
      <c r="BV63" s="204">
        <f t="shared" si="89"/>
        <v>12581.761006289309</v>
      </c>
      <c r="BW63" s="204">
        <f t="shared" si="89"/>
        <v>13455.974842767297</v>
      </c>
      <c r="BX63" s="204">
        <f t="shared" si="89"/>
        <v>14330.188679245282</v>
      </c>
      <c r="BY63" s="204">
        <f t="shared" si="89"/>
        <v>15204.402515723272</v>
      </c>
      <c r="BZ63" s="204">
        <f t="shared" si="89"/>
        <v>16078.616352201258</v>
      </c>
      <c r="CA63" s="204">
        <f t="shared" si="89"/>
        <v>16952.830188679247</v>
      </c>
      <c r="CB63" s="204">
        <f t="shared" si="89"/>
        <v>17827.044025157233</v>
      </c>
      <c r="CC63" s="204">
        <f t="shared" si="89"/>
        <v>18701.257861635218</v>
      </c>
      <c r="CD63" s="204">
        <f t="shared" si="89"/>
        <v>19575.471698113208</v>
      </c>
      <c r="CE63" s="204">
        <f t="shared" si="89"/>
        <v>20449.685534591197</v>
      </c>
      <c r="CF63" s="204">
        <f t="shared" si="89"/>
        <v>21323.899371069179</v>
      </c>
      <c r="CG63" s="204">
        <f t="shared" si="89"/>
        <v>22198.113207547169</v>
      </c>
      <c r="CH63" s="204">
        <f t="shared" si="89"/>
        <v>23072.327044025158</v>
      </c>
      <c r="CI63" s="204">
        <f t="shared" si="89"/>
        <v>23946.540880503144</v>
      </c>
      <c r="CJ63" s="204">
        <f t="shared" si="89"/>
        <v>24820.75471698113</v>
      </c>
      <c r="CK63" s="204">
        <f t="shared" si="89"/>
        <v>25694.968553459119</v>
      </c>
      <c r="CL63" s="204">
        <f t="shared" si="89"/>
        <v>26569.182389937108</v>
      </c>
      <c r="CM63" s="204">
        <f t="shared" si="89"/>
        <v>27443.39622641509</v>
      </c>
      <c r="CN63" s="204">
        <f t="shared" si="89"/>
        <v>28317.61006289308</v>
      </c>
      <c r="CO63" s="204">
        <f t="shared" si="89"/>
        <v>29191.823899371069</v>
      </c>
      <c r="CP63" s="204">
        <f t="shared" si="89"/>
        <v>30066.037735849059</v>
      </c>
      <c r="CQ63" s="204">
        <f t="shared" si="89"/>
        <v>30940.251572327041</v>
      </c>
      <c r="CR63" s="204">
        <f t="shared" si="89"/>
        <v>31814.46540880503</v>
      </c>
      <c r="CS63" s="204">
        <f t="shared" si="89"/>
        <v>32688.67924528302</v>
      </c>
      <c r="CT63" s="204">
        <f t="shared" si="89"/>
        <v>33562.893081761002</v>
      </c>
      <c r="CU63" s="204">
        <f t="shared" si="89"/>
        <v>34000</v>
      </c>
      <c r="CV63" s="204">
        <f t="shared" si="89"/>
        <v>34000</v>
      </c>
      <c r="CW63" s="204">
        <f t="shared" si="89"/>
        <v>34000</v>
      </c>
      <c r="CX63" s="204">
        <f t="shared" si="89"/>
        <v>34000</v>
      </c>
      <c r="CY63" s="204">
        <f t="shared" si="89"/>
        <v>34000</v>
      </c>
      <c r="CZ63" s="204">
        <f t="shared" si="89"/>
        <v>34000</v>
      </c>
      <c r="DA63" s="204">
        <f t="shared" si="89"/>
        <v>34000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22.56791521968707</v>
      </c>
      <c r="R64" s="204">
        <f t="shared" si="90"/>
        <v>45.135830439374139</v>
      </c>
      <c r="S64" s="204">
        <f t="shared" si="90"/>
        <v>67.703745659061212</v>
      </c>
      <c r="T64" s="204">
        <f t="shared" si="90"/>
        <v>90.271660878748278</v>
      </c>
      <c r="U64" s="204">
        <f t="shared" si="90"/>
        <v>112.83957609843534</v>
      </c>
      <c r="V64" s="204">
        <f t="shared" si="90"/>
        <v>135.40749131812242</v>
      </c>
      <c r="W64" s="204">
        <f t="shared" si="90"/>
        <v>157.97540653780948</v>
      </c>
      <c r="X64" s="204">
        <f t="shared" si="90"/>
        <v>180.54332175749656</v>
      </c>
      <c r="Y64" s="204">
        <f t="shared" si="90"/>
        <v>203.11123697718364</v>
      </c>
      <c r="Z64" s="204">
        <f t="shared" si="90"/>
        <v>225.67915219687069</v>
      </c>
      <c r="AA64" s="204">
        <f t="shared" si="90"/>
        <v>248.24706741655777</v>
      </c>
      <c r="AB64" s="204">
        <f t="shared" si="90"/>
        <v>270.81498263624485</v>
      </c>
      <c r="AC64" s="204">
        <f t="shared" si="90"/>
        <v>293.3828978559319</v>
      </c>
      <c r="AD64" s="204">
        <f t="shared" si="90"/>
        <v>315.95081307561895</v>
      </c>
      <c r="AE64" s="204">
        <f t="shared" si="90"/>
        <v>338.51872829530606</v>
      </c>
      <c r="AF64" s="204">
        <f t="shared" si="90"/>
        <v>361.08664351499311</v>
      </c>
      <c r="AG64" s="204">
        <f t="shared" si="90"/>
        <v>383.65455873468017</v>
      </c>
      <c r="AH64" s="204">
        <f t="shared" si="90"/>
        <v>406.22247395436727</v>
      </c>
      <c r="AI64" s="204">
        <f t="shared" si="90"/>
        <v>428.79038917405433</v>
      </c>
      <c r="AJ64" s="204">
        <f t="shared" si="90"/>
        <v>451.35830439374138</v>
      </c>
      <c r="AK64" s="204">
        <f t="shared" si="90"/>
        <v>473.92621961342849</v>
      </c>
      <c r="AL64" s="204">
        <f t="shared" si="90"/>
        <v>496.49413483311554</v>
      </c>
      <c r="AM64" s="204">
        <f t="shared" si="90"/>
        <v>519.06205005280265</v>
      </c>
      <c r="AN64" s="204">
        <f t="shared" si="90"/>
        <v>525.94294592018275</v>
      </c>
      <c r="AO64" s="204">
        <f t="shared" si="90"/>
        <v>517.13682243525614</v>
      </c>
      <c r="AP64" s="204">
        <f t="shared" si="90"/>
        <v>508.33069895032958</v>
      </c>
      <c r="AQ64" s="204">
        <f t="shared" si="90"/>
        <v>499.52457546540296</v>
      </c>
      <c r="AR64" s="204">
        <f t="shared" si="90"/>
        <v>490.71845198047635</v>
      </c>
      <c r="AS64" s="204">
        <f t="shared" si="90"/>
        <v>481.91232849554973</v>
      </c>
      <c r="AT64" s="204">
        <f t="shared" si="90"/>
        <v>473.10620501062311</v>
      </c>
      <c r="AU64" s="204">
        <f t="shared" si="90"/>
        <v>464.3000815256965</v>
      </c>
      <c r="AV64" s="204">
        <f t="shared" si="90"/>
        <v>455.49395804076988</v>
      </c>
      <c r="AW64" s="204">
        <f t="shared" si="90"/>
        <v>446.68783455584327</v>
      </c>
      <c r="AX64" s="204">
        <f t="shared" si="90"/>
        <v>437.88171107091665</v>
      </c>
      <c r="AY64" s="204">
        <f t="shared" si="90"/>
        <v>429.07558758599004</v>
      </c>
      <c r="AZ64" s="204">
        <f t="shared" si="90"/>
        <v>420.26946410106336</v>
      </c>
      <c r="BA64" s="204">
        <f t="shared" si="90"/>
        <v>411.46334061613675</v>
      </c>
      <c r="BB64" s="204">
        <f t="shared" si="90"/>
        <v>402.65721713121013</v>
      </c>
      <c r="BC64" s="204">
        <f t="shared" si="90"/>
        <v>393.85109364628352</v>
      </c>
      <c r="BD64" s="204">
        <f t="shared" si="90"/>
        <v>385.0449701613569</v>
      </c>
      <c r="BE64" s="204">
        <f t="shared" si="90"/>
        <v>376.23884667643028</v>
      </c>
      <c r="BF64" s="204">
        <f t="shared" si="90"/>
        <v>367.43272319150367</v>
      </c>
      <c r="BG64" s="204">
        <f t="shared" si="90"/>
        <v>358.62659970657705</v>
      </c>
      <c r="BH64" s="204">
        <f t="shared" si="90"/>
        <v>349.82047622165044</v>
      </c>
      <c r="BI64" s="204">
        <f t="shared" si="90"/>
        <v>341.01435273672382</v>
      </c>
      <c r="BJ64" s="204">
        <f t="shared" si="90"/>
        <v>332.20822925179721</v>
      </c>
      <c r="BK64" s="204">
        <f t="shared" si="90"/>
        <v>323.40210576687059</v>
      </c>
      <c r="BL64" s="204">
        <f t="shared" si="90"/>
        <v>314.59598228194398</v>
      </c>
      <c r="BM64" s="204">
        <f t="shared" si="90"/>
        <v>305.78985879701736</v>
      </c>
      <c r="BN64" s="204">
        <f t="shared" si="90"/>
        <v>296.98373531209074</v>
      </c>
      <c r="BO64" s="204">
        <f t="shared" si="90"/>
        <v>288.17761182716413</v>
      </c>
      <c r="BP64" s="204">
        <f t="shared" si="90"/>
        <v>279.37148834223751</v>
      </c>
      <c r="BQ64" s="204">
        <f t="shared" si="90"/>
        <v>270.5653648573109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261.75924137238428</v>
      </c>
      <c r="BS64" s="204">
        <f t="shared" si="91"/>
        <v>252.95311788745767</v>
      </c>
      <c r="BT64" s="204">
        <f t="shared" si="91"/>
        <v>244.14699440253105</v>
      </c>
      <c r="BU64" s="204">
        <f t="shared" si="91"/>
        <v>234.93390027413363</v>
      </c>
      <c r="BV64" s="204">
        <f t="shared" si="91"/>
        <v>225.72080614573622</v>
      </c>
      <c r="BW64" s="204">
        <f t="shared" si="91"/>
        <v>216.50771201733883</v>
      </c>
      <c r="BX64" s="204">
        <f t="shared" si="91"/>
        <v>207.29461788894145</v>
      </c>
      <c r="BY64" s="204">
        <f t="shared" si="91"/>
        <v>198.08152376054403</v>
      </c>
      <c r="BZ64" s="204">
        <f t="shared" si="91"/>
        <v>188.86842963214664</v>
      </c>
      <c r="CA64" s="204">
        <f t="shared" si="91"/>
        <v>179.65533550374926</v>
      </c>
      <c r="CB64" s="204">
        <f t="shared" si="91"/>
        <v>170.44224137535184</v>
      </c>
      <c r="CC64" s="204">
        <f t="shared" si="91"/>
        <v>161.22914724695443</v>
      </c>
      <c r="CD64" s="204">
        <f t="shared" si="91"/>
        <v>152.01605311855704</v>
      </c>
      <c r="CE64" s="204">
        <f t="shared" si="91"/>
        <v>142.80295899015965</v>
      </c>
      <c r="CF64" s="204">
        <f t="shared" si="91"/>
        <v>133.58986486176224</v>
      </c>
      <c r="CG64" s="204">
        <f t="shared" si="91"/>
        <v>124.37677073336485</v>
      </c>
      <c r="CH64" s="204">
        <f t="shared" si="91"/>
        <v>115.16367660496746</v>
      </c>
      <c r="CI64" s="204">
        <f t="shared" si="91"/>
        <v>105.95058247657005</v>
      </c>
      <c r="CJ64" s="204">
        <f t="shared" si="91"/>
        <v>96.737488348172661</v>
      </c>
      <c r="CK64" s="204">
        <f t="shared" si="91"/>
        <v>87.524394219775274</v>
      </c>
      <c r="CL64" s="204">
        <f t="shared" si="91"/>
        <v>78.311300091377859</v>
      </c>
      <c r="CM64" s="204">
        <f t="shared" si="91"/>
        <v>69.098205962980472</v>
      </c>
      <c r="CN64" s="204">
        <f t="shared" si="91"/>
        <v>59.885111834583057</v>
      </c>
      <c r="CO64" s="204">
        <f t="shared" si="91"/>
        <v>50.67201770618567</v>
      </c>
      <c r="CP64" s="204">
        <f t="shared" si="91"/>
        <v>41.458923577788283</v>
      </c>
      <c r="CQ64" s="204">
        <f t="shared" si="91"/>
        <v>32.245829449390868</v>
      </c>
      <c r="CR64" s="204">
        <f t="shared" si="91"/>
        <v>23.032735320993481</v>
      </c>
      <c r="CS64" s="204">
        <f t="shared" si="91"/>
        <v>13.819641192596094</v>
      </c>
      <c r="CT64" s="204">
        <f t="shared" si="91"/>
        <v>4.6065470641986792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28.085106382978722</v>
      </c>
      <c r="R65" s="204">
        <f t="shared" si="92"/>
        <v>56.170212765957444</v>
      </c>
      <c r="S65" s="204">
        <f t="shared" si="92"/>
        <v>84.255319148936167</v>
      </c>
      <c r="T65" s="204">
        <f t="shared" si="92"/>
        <v>112.34042553191489</v>
      </c>
      <c r="U65" s="204">
        <f t="shared" si="92"/>
        <v>140.42553191489361</v>
      </c>
      <c r="V65" s="204">
        <f t="shared" si="92"/>
        <v>168.51063829787233</v>
      </c>
      <c r="W65" s="204">
        <f t="shared" si="92"/>
        <v>196.59574468085106</v>
      </c>
      <c r="X65" s="204">
        <f t="shared" si="92"/>
        <v>224.68085106382978</v>
      </c>
      <c r="Y65" s="204">
        <f t="shared" si="92"/>
        <v>252.7659574468085</v>
      </c>
      <c r="Z65" s="204">
        <f t="shared" si="92"/>
        <v>280.85106382978722</v>
      </c>
      <c r="AA65" s="204">
        <f t="shared" si="92"/>
        <v>308.93617021276594</v>
      </c>
      <c r="AB65" s="204">
        <f t="shared" si="92"/>
        <v>337.02127659574467</v>
      </c>
      <c r="AC65" s="204">
        <f t="shared" si="92"/>
        <v>365.10638297872339</v>
      </c>
      <c r="AD65" s="204">
        <f t="shared" si="92"/>
        <v>393.19148936170211</v>
      </c>
      <c r="AE65" s="204">
        <f t="shared" si="92"/>
        <v>421.27659574468083</v>
      </c>
      <c r="AF65" s="204">
        <f t="shared" si="92"/>
        <v>449.36170212765956</v>
      </c>
      <c r="AG65" s="204">
        <f t="shared" si="92"/>
        <v>477.44680851063828</v>
      </c>
      <c r="AH65" s="204">
        <f t="shared" si="92"/>
        <v>505.531914893617</v>
      </c>
      <c r="AI65" s="204">
        <f t="shared" si="92"/>
        <v>533.61702127659578</v>
      </c>
      <c r="AJ65" s="204">
        <f t="shared" si="92"/>
        <v>561.70212765957444</v>
      </c>
      <c r="AK65" s="204">
        <f t="shared" si="92"/>
        <v>589.78723404255311</v>
      </c>
      <c r="AL65" s="204">
        <f t="shared" si="92"/>
        <v>617.87234042553189</v>
      </c>
      <c r="AM65" s="204">
        <f t="shared" si="92"/>
        <v>645.95744680851067</v>
      </c>
      <c r="AN65" s="204">
        <f t="shared" si="92"/>
        <v>649.84615384615381</v>
      </c>
      <c r="AO65" s="204">
        <f t="shared" si="92"/>
        <v>629.53846153846155</v>
      </c>
      <c r="AP65" s="204">
        <f t="shared" si="92"/>
        <v>609.23076923076928</v>
      </c>
      <c r="AQ65" s="204">
        <f t="shared" si="92"/>
        <v>588.92307692307691</v>
      </c>
      <c r="AR65" s="204">
        <f t="shared" si="92"/>
        <v>568.61538461538464</v>
      </c>
      <c r="AS65" s="204">
        <f t="shared" si="92"/>
        <v>548.30769230769238</v>
      </c>
      <c r="AT65" s="204">
        <f t="shared" si="92"/>
        <v>528</v>
      </c>
      <c r="AU65" s="204">
        <f t="shared" si="92"/>
        <v>507.69230769230774</v>
      </c>
      <c r="AV65" s="204">
        <f t="shared" si="92"/>
        <v>487.38461538461536</v>
      </c>
      <c r="AW65" s="204">
        <f t="shared" si="92"/>
        <v>467.07692307692309</v>
      </c>
      <c r="AX65" s="204">
        <f t="shared" si="92"/>
        <v>446.76923076923077</v>
      </c>
      <c r="AY65" s="204">
        <f t="shared" si="92"/>
        <v>426.46153846153845</v>
      </c>
      <c r="AZ65" s="204">
        <f t="shared" si="92"/>
        <v>406.15384615384619</v>
      </c>
      <c r="BA65" s="204">
        <f t="shared" si="92"/>
        <v>385.84615384615387</v>
      </c>
      <c r="BB65" s="204">
        <f t="shared" si="92"/>
        <v>365.53846153846155</v>
      </c>
      <c r="BC65" s="204">
        <f t="shared" si="92"/>
        <v>345.23076923076923</v>
      </c>
      <c r="BD65" s="204">
        <f t="shared" si="92"/>
        <v>324.92307692307696</v>
      </c>
      <c r="BE65" s="204">
        <f t="shared" si="92"/>
        <v>304.61538461538464</v>
      </c>
      <c r="BF65" s="204">
        <f t="shared" si="92"/>
        <v>284.30769230769232</v>
      </c>
      <c r="BG65" s="204">
        <f t="shared" si="92"/>
        <v>264</v>
      </c>
      <c r="BH65" s="204">
        <f t="shared" si="92"/>
        <v>243.69230769230774</v>
      </c>
      <c r="BI65" s="204">
        <f t="shared" si="92"/>
        <v>223.38461538461542</v>
      </c>
      <c r="BJ65" s="204">
        <f t="shared" si="92"/>
        <v>203.07692307692309</v>
      </c>
      <c r="BK65" s="204">
        <f t="shared" si="92"/>
        <v>182.76923076923077</v>
      </c>
      <c r="BL65" s="204">
        <f t="shared" si="92"/>
        <v>162.46153846153851</v>
      </c>
      <c r="BM65" s="204">
        <f t="shared" si="92"/>
        <v>142.15384615384619</v>
      </c>
      <c r="BN65" s="204">
        <f t="shared" si="92"/>
        <v>121.84615384615392</v>
      </c>
      <c r="BO65" s="204">
        <f t="shared" si="92"/>
        <v>101.53846153846155</v>
      </c>
      <c r="BP65" s="204">
        <f t="shared" si="92"/>
        <v>81.230769230769283</v>
      </c>
      <c r="BQ65" s="204">
        <f t="shared" si="92"/>
        <v>60.923076923076906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40.615384615384642</v>
      </c>
      <c r="BS65" s="204">
        <f t="shared" si="93"/>
        <v>20.307692307692378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2390.9433962264152</v>
      </c>
      <c r="BV66" s="204">
        <f t="shared" si="95"/>
        <v>4781.8867924528304</v>
      </c>
      <c r="BW66" s="204">
        <f t="shared" si="95"/>
        <v>7172.8301886792451</v>
      </c>
      <c r="BX66" s="204">
        <f t="shared" si="95"/>
        <v>9563.7735849056608</v>
      </c>
      <c r="BY66" s="204">
        <f t="shared" si="95"/>
        <v>11954.716981132076</v>
      </c>
      <c r="BZ66" s="204">
        <f t="shared" si="95"/>
        <v>14345.66037735849</v>
      </c>
      <c r="CA66" s="204">
        <f t="shared" si="95"/>
        <v>16736.603773584906</v>
      </c>
      <c r="CB66" s="204">
        <f t="shared" si="95"/>
        <v>19127.547169811322</v>
      </c>
      <c r="CC66" s="204">
        <f t="shared" si="95"/>
        <v>21518.490566037737</v>
      </c>
      <c r="CD66" s="204">
        <f t="shared" si="95"/>
        <v>23909.433962264153</v>
      </c>
      <c r="CE66" s="204">
        <f t="shared" si="95"/>
        <v>26300.377358490568</v>
      </c>
      <c r="CF66" s="204">
        <f t="shared" si="95"/>
        <v>28691.32075471698</v>
      </c>
      <c r="CG66" s="204">
        <f t="shared" si="95"/>
        <v>31082.264150943396</v>
      </c>
      <c r="CH66" s="204">
        <f t="shared" si="95"/>
        <v>33473.207547169812</v>
      </c>
      <c r="CI66" s="204">
        <f t="shared" si="95"/>
        <v>35864.150943396227</v>
      </c>
      <c r="CJ66" s="204">
        <f t="shared" si="95"/>
        <v>38255.094339622643</v>
      </c>
      <c r="CK66" s="204">
        <f t="shared" si="95"/>
        <v>40646.037735849059</v>
      </c>
      <c r="CL66" s="204">
        <f t="shared" si="95"/>
        <v>43036.981132075474</v>
      </c>
      <c r="CM66" s="204">
        <f t="shared" si="95"/>
        <v>45427.92452830189</v>
      </c>
      <c r="CN66" s="204">
        <f t="shared" si="95"/>
        <v>47818.867924528306</v>
      </c>
      <c r="CO66" s="204">
        <f t="shared" si="95"/>
        <v>50209.811320754721</v>
      </c>
      <c r="CP66" s="204">
        <f t="shared" si="95"/>
        <v>52600.754716981137</v>
      </c>
      <c r="CQ66" s="204">
        <f t="shared" si="95"/>
        <v>54991.698113207553</v>
      </c>
      <c r="CR66" s="204">
        <f t="shared" si="95"/>
        <v>57382.641509433961</v>
      </c>
      <c r="CS66" s="204">
        <f t="shared" si="95"/>
        <v>59773.584905660377</v>
      </c>
      <c r="CT66" s="204">
        <f t="shared" si="95"/>
        <v>62164.528301886792</v>
      </c>
      <c r="CU66" s="204">
        <f t="shared" si="95"/>
        <v>64695.85</v>
      </c>
      <c r="CV66" s="204">
        <f t="shared" si="95"/>
        <v>67367.55</v>
      </c>
      <c r="CW66" s="204">
        <f t="shared" si="95"/>
        <v>70039.25</v>
      </c>
      <c r="CX66" s="204">
        <f t="shared" si="95"/>
        <v>72710.95</v>
      </c>
      <c r="CY66" s="204">
        <f t="shared" si="95"/>
        <v>75382.649999999994</v>
      </c>
      <c r="CZ66" s="204">
        <f t="shared" si="95"/>
        <v>78054.350000000006</v>
      </c>
      <c r="DA66" s="204">
        <f t="shared" si="95"/>
        <v>80726.05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615.38461538461536</v>
      </c>
      <c r="AO68" s="204">
        <f t="shared" si="98"/>
        <v>1846.1538461538462</v>
      </c>
      <c r="AP68" s="204">
        <f t="shared" si="98"/>
        <v>3076.9230769230767</v>
      </c>
      <c r="AQ68" s="204">
        <f t="shared" si="98"/>
        <v>4307.6923076923076</v>
      </c>
      <c r="AR68" s="204">
        <f t="shared" si="98"/>
        <v>5538.4615384615381</v>
      </c>
      <c r="AS68" s="204">
        <f t="shared" si="98"/>
        <v>6769.2307692307686</v>
      </c>
      <c r="AT68" s="204">
        <f t="shared" si="98"/>
        <v>8000</v>
      </c>
      <c r="AU68" s="204">
        <f t="shared" si="98"/>
        <v>9230.7692307692305</v>
      </c>
      <c r="AV68" s="204">
        <f t="shared" si="98"/>
        <v>10461.538461538461</v>
      </c>
      <c r="AW68" s="204">
        <f t="shared" si="98"/>
        <v>11692.307692307691</v>
      </c>
      <c r="AX68" s="204">
        <f t="shared" si="98"/>
        <v>12923.076923076922</v>
      </c>
      <c r="AY68" s="204">
        <f t="shared" si="98"/>
        <v>14153.846153846152</v>
      </c>
      <c r="AZ68" s="204">
        <f t="shared" si="98"/>
        <v>15384.615384615385</v>
      </c>
      <c r="BA68" s="204">
        <f t="shared" si="98"/>
        <v>16615.384615384613</v>
      </c>
      <c r="BB68" s="204">
        <f t="shared" si="98"/>
        <v>17846.153846153844</v>
      </c>
      <c r="BC68" s="204">
        <f t="shared" si="98"/>
        <v>19076.923076923074</v>
      </c>
      <c r="BD68" s="204">
        <f t="shared" si="98"/>
        <v>20307.692307692309</v>
      </c>
      <c r="BE68" s="204">
        <f t="shared" si="98"/>
        <v>21538.461538461539</v>
      </c>
      <c r="BF68" s="204">
        <f t="shared" si="98"/>
        <v>22769.23076923077</v>
      </c>
      <c r="BG68" s="204">
        <f t="shared" si="98"/>
        <v>24000</v>
      </c>
      <c r="BH68" s="204">
        <f t="shared" si="98"/>
        <v>25230.76923076923</v>
      </c>
      <c r="BI68" s="204">
        <f t="shared" si="98"/>
        <v>26461.538461538461</v>
      </c>
      <c r="BJ68" s="204">
        <f t="shared" si="98"/>
        <v>27692.307692307691</v>
      </c>
      <c r="BK68" s="204">
        <f t="shared" si="98"/>
        <v>28923.076923076922</v>
      </c>
      <c r="BL68" s="204">
        <f t="shared" si="98"/>
        <v>30153.846153846152</v>
      </c>
      <c r="BM68" s="204">
        <f t="shared" si="98"/>
        <v>31384.615384615383</v>
      </c>
      <c r="BN68" s="204">
        <f t="shared" si="98"/>
        <v>32615.384615384613</v>
      </c>
      <c r="BO68" s="204">
        <f t="shared" si="98"/>
        <v>33846.153846153844</v>
      </c>
      <c r="BP68" s="204">
        <f t="shared" si="98"/>
        <v>35076.923076923078</v>
      </c>
      <c r="BQ68" s="204">
        <f t="shared" si="98"/>
        <v>36307.692307692305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37538.461538461539</v>
      </c>
      <c r="BS68" s="204">
        <f t="shared" si="99"/>
        <v>38769.230769230766</v>
      </c>
      <c r="BT68" s="204">
        <f t="shared" si="99"/>
        <v>40000</v>
      </c>
      <c r="BU68" s="204">
        <f t="shared" si="99"/>
        <v>38490.566037735851</v>
      </c>
      <c r="BV68" s="204">
        <f t="shared" si="99"/>
        <v>36981.132075471702</v>
      </c>
      <c r="BW68" s="204">
        <f t="shared" si="99"/>
        <v>35471.698113207545</v>
      </c>
      <c r="BX68" s="204">
        <f t="shared" si="99"/>
        <v>33962.264150943396</v>
      </c>
      <c r="BY68" s="204">
        <f t="shared" si="99"/>
        <v>32452.830188679247</v>
      </c>
      <c r="BZ68" s="204">
        <f t="shared" si="99"/>
        <v>30943.396226415094</v>
      </c>
      <c r="CA68" s="204">
        <f t="shared" si="99"/>
        <v>29433.962264150941</v>
      </c>
      <c r="CB68" s="204">
        <f t="shared" si="99"/>
        <v>27924.528301886792</v>
      </c>
      <c r="CC68" s="204">
        <f t="shared" si="99"/>
        <v>26415.094339622643</v>
      </c>
      <c r="CD68" s="204">
        <f t="shared" si="99"/>
        <v>24905.66037735849</v>
      </c>
      <c r="CE68" s="204">
        <f t="shared" si="99"/>
        <v>23396.226415094337</v>
      </c>
      <c r="CF68" s="204">
        <f t="shared" si="99"/>
        <v>21886.792452830188</v>
      </c>
      <c r="CG68" s="204">
        <f t="shared" si="99"/>
        <v>20377.358490566039</v>
      </c>
      <c r="CH68" s="204">
        <f t="shared" si="99"/>
        <v>18867.924528301886</v>
      </c>
      <c r="CI68" s="204">
        <f t="shared" si="99"/>
        <v>17358.490566037734</v>
      </c>
      <c r="CJ68" s="204">
        <f t="shared" si="99"/>
        <v>15849.056603773584</v>
      </c>
      <c r="CK68" s="204">
        <f t="shared" si="99"/>
        <v>14339.622641509435</v>
      </c>
      <c r="CL68" s="204">
        <f t="shared" si="99"/>
        <v>12830.188679245282</v>
      </c>
      <c r="CM68" s="204">
        <f t="shared" si="99"/>
        <v>11320.75471698113</v>
      </c>
      <c r="CN68" s="204">
        <f t="shared" si="99"/>
        <v>9811.3207547169804</v>
      </c>
      <c r="CO68" s="204">
        <f t="shared" si="99"/>
        <v>8301.8867924528313</v>
      </c>
      <c r="CP68" s="204">
        <f t="shared" si="99"/>
        <v>6792.4528301886749</v>
      </c>
      <c r="CQ68" s="204">
        <f t="shared" si="99"/>
        <v>5283.0188679245257</v>
      </c>
      <c r="CR68" s="204">
        <f t="shared" si="99"/>
        <v>3773.5849056603765</v>
      </c>
      <c r="CS68" s="204">
        <f t="shared" si="99"/>
        <v>2264.1509433962274</v>
      </c>
      <c r="CT68" s="204">
        <f t="shared" si="99"/>
        <v>754.71698113207822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1955.9626880929634</v>
      </c>
      <c r="G69" s="204">
        <f t="shared" si="100"/>
        <v>1955.9626880929634</v>
      </c>
      <c r="H69" s="204">
        <f t="shared" si="100"/>
        <v>1955.9626880929634</v>
      </c>
      <c r="I69" s="204">
        <f t="shared" si="100"/>
        <v>1955.9626880929634</v>
      </c>
      <c r="J69" s="204">
        <f t="shared" si="100"/>
        <v>1955.9626880929634</v>
      </c>
      <c r="K69" s="204">
        <f t="shared" si="100"/>
        <v>1955.9626880929634</v>
      </c>
      <c r="L69" s="204">
        <f t="shared" si="88"/>
        <v>1955.9626880929634</v>
      </c>
      <c r="M69" s="204">
        <f t="shared" si="100"/>
        <v>1955.9626880929634</v>
      </c>
      <c r="N69" s="204">
        <f t="shared" si="100"/>
        <v>1955.9626880929634</v>
      </c>
      <c r="O69" s="204">
        <f t="shared" si="100"/>
        <v>1955.9626880929634</v>
      </c>
      <c r="P69" s="204">
        <f t="shared" si="100"/>
        <v>1955.9626880929634</v>
      </c>
      <c r="Q69" s="204">
        <f t="shared" si="100"/>
        <v>1964.28593357421</v>
      </c>
      <c r="R69" s="204">
        <f t="shared" si="100"/>
        <v>1972.6091790554567</v>
      </c>
      <c r="S69" s="204">
        <f t="shared" si="100"/>
        <v>1980.9324245367034</v>
      </c>
      <c r="T69" s="204">
        <f t="shared" si="100"/>
        <v>1989.25567001795</v>
      </c>
      <c r="U69" s="204">
        <f t="shared" si="100"/>
        <v>1997.5789154991969</v>
      </c>
      <c r="V69" s="204">
        <f t="shared" si="100"/>
        <v>2005.9021609804436</v>
      </c>
      <c r="W69" s="204">
        <f t="shared" si="100"/>
        <v>2014.2254064616902</v>
      </c>
      <c r="X69" s="204">
        <f t="shared" si="100"/>
        <v>2022.5486519429369</v>
      </c>
      <c r="Y69" s="204">
        <f t="shared" si="100"/>
        <v>2030.8718974241835</v>
      </c>
      <c r="Z69" s="204">
        <f t="shared" si="100"/>
        <v>2039.1951429054302</v>
      </c>
      <c r="AA69" s="204">
        <f t="shared" si="100"/>
        <v>2047.5183883866769</v>
      </c>
      <c r="AB69" s="204">
        <f t="shared" si="100"/>
        <v>2055.8416338679235</v>
      </c>
      <c r="AC69" s="204">
        <f t="shared" si="100"/>
        <v>2064.1648793491704</v>
      </c>
      <c r="AD69" s="204">
        <f t="shared" si="100"/>
        <v>2072.4881248304168</v>
      </c>
      <c r="AE69" s="204">
        <f t="shared" si="100"/>
        <v>2080.8113703116637</v>
      </c>
      <c r="AF69" s="204">
        <f t="shared" si="100"/>
        <v>2089.1346157929102</v>
      </c>
      <c r="AG69" s="204">
        <f t="shared" si="100"/>
        <v>2097.457861274157</v>
      </c>
      <c r="AH69" s="204">
        <f t="shared" si="100"/>
        <v>2105.7811067554039</v>
      </c>
      <c r="AI69" s="204">
        <f t="shared" si="100"/>
        <v>2114.1043522366504</v>
      </c>
      <c r="AJ69" s="204">
        <f t="shared" si="100"/>
        <v>2122.4275977178972</v>
      </c>
      <c r="AK69" s="204">
        <f t="shared" si="100"/>
        <v>2130.7508431991437</v>
      </c>
      <c r="AL69" s="204">
        <f t="shared" si="100"/>
        <v>2139.0740886803906</v>
      </c>
      <c r="AM69" s="204">
        <f t="shared" si="100"/>
        <v>2147.397334161637</v>
      </c>
      <c r="AN69" s="204">
        <f t="shared" si="100"/>
        <v>2155.2368354610676</v>
      </c>
      <c r="AO69" s="204">
        <f t="shared" si="100"/>
        <v>2162.5925925786823</v>
      </c>
      <c r="AP69" s="204">
        <f t="shared" si="100"/>
        <v>2169.9483496962966</v>
      </c>
      <c r="AQ69" s="204">
        <f t="shared" si="100"/>
        <v>2177.3041068139114</v>
      </c>
      <c r="AR69" s="204">
        <f t="shared" si="100"/>
        <v>2184.6598639315262</v>
      </c>
      <c r="AS69" s="204">
        <f t="shared" si="100"/>
        <v>2192.0156210491405</v>
      </c>
      <c r="AT69" s="204">
        <f t="shared" si="100"/>
        <v>2199.3713781667552</v>
      </c>
      <c r="AU69" s="204">
        <f t="shared" si="100"/>
        <v>2206.7271352843695</v>
      </c>
      <c r="AV69" s="204">
        <f t="shared" si="100"/>
        <v>2214.0828924019843</v>
      </c>
      <c r="AW69" s="204">
        <f t="shared" si="100"/>
        <v>2221.4386495195986</v>
      </c>
      <c r="AX69" s="204">
        <f t="shared" si="100"/>
        <v>2228.7944066372133</v>
      </c>
      <c r="AY69" s="204">
        <f t="shared" si="100"/>
        <v>2236.1501637548276</v>
      </c>
      <c r="AZ69" s="204">
        <f t="shared" si="100"/>
        <v>2243.5059208724424</v>
      </c>
      <c r="BA69" s="204">
        <f t="shared" si="100"/>
        <v>2250.8616779900567</v>
      </c>
      <c r="BB69" s="204">
        <f t="shared" si="100"/>
        <v>2258.2174351076715</v>
      </c>
      <c r="BC69" s="204">
        <f t="shared" si="100"/>
        <v>2265.5731922252862</v>
      </c>
      <c r="BD69" s="204">
        <f t="shared" si="100"/>
        <v>2272.9289493429005</v>
      </c>
      <c r="BE69" s="204">
        <f t="shared" si="100"/>
        <v>2280.2847064605153</v>
      </c>
      <c r="BF69" s="204">
        <f t="shared" si="100"/>
        <v>2287.6404635781296</v>
      </c>
      <c r="BG69" s="204">
        <f t="shared" si="100"/>
        <v>2294.9962206957443</v>
      </c>
      <c r="BH69" s="204">
        <f t="shared" si="100"/>
        <v>2302.3519778133586</v>
      </c>
      <c r="BI69" s="204">
        <f t="shared" si="100"/>
        <v>2309.7077349309734</v>
      </c>
      <c r="BJ69" s="204">
        <f t="shared" si="100"/>
        <v>2317.0634920485882</v>
      </c>
      <c r="BK69" s="204">
        <f t="shared" si="100"/>
        <v>2324.4192491662025</v>
      </c>
      <c r="BL69" s="204">
        <f t="shared" si="100"/>
        <v>2331.7750062838172</v>
      </c>
      <c r="BM69" s="204">
        <f t="shared" si="100"/>
        <v>2339.1307634014315</v>
      </c>
      <c r="BN69" s="204">
        <f t="shared" si="100"/>
        <v>2346.4865205190463</v>
      </c>
      <c r="BO69" s="204">
        <f t="shared" si="100"/>
        <v>2353.8422776366606</v>
      </c>
      <c r="BP69" s="204">
        <f t="shared" si="100"/>
        <v>2361.1980347542753</v>
      </c>
      <c r="BQ69" s="204">
        <f t="shared" si="100"/>
        <v>2368.5537918718896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2375.9095489895044</v>
      </c>
      <c r="BS69" s="204">
        <f t="shared" si="101"/>
        <v>2383.2653061071187</v>
      </c>
      <c r="BT69" s="204">
        <f t="shared" si="101"/>
        <v>2390.6210632247335</v>
      </c>
      <c r="BU69" s="204">
        <f t="shared" si="101"/>
        <v>2381.5998516653949</v>
      </c>
      <c r="BV69" s="204">
        <f t="shared" si="101"/>
        <v>2372.5786401060564</v>
      </c>
      <c r="BW69" s="204">
        <f t="shared" si="101"/>
        <v>2363.5574285467178</v>
      </c>
      <c r="BX69" s="204">
        <f t="shared" si="101"/>
        <v>2354.5362169873792</v>
      </c>
      <c r="BY69" s="204">
        <f t="shared" si="101"/>
        <v>2345.5150054280402</v>
      </c>
      <c r="BZ69" s="204">
        <f t="shared" si="101"/>
        <v>2336.4937938687017</v>
      </c>
      <c r="CA69" s="204">
        <f t="shared" si="101"/>
        <v>2327.4725823093631</v>
      </c>
      <c r="CB69" s="204">
        <f t="shared" si="101"/>
        <v>2318.4513707500246</v>
      </c>
      <c r="CC69" s="204">
        <f t="shared" si="101"/>
        <v>2309.430159190686</v>
      </c>
      <c r="CD69" s="204">
        <f t="shared" si="101"/>
        <v>2300.4089476313475</v>
      </c>
      <c r="CE69" s="204">
        <f t="shared" si="101"/>
        <v>2291.3877360720089</v>
      </c>
      <c r="CF69" s="204">
        <f t="shared" si="101"/>
        <v>2282.3665245126704</v>
      </c>
      <c r="CG69" s="204">
        <f t="shared" si="101"/>
        <v>2273.3453129533318</v>
      </c>
      <c r="CH69" s="204">
        <f t="shared" si="101"/>
        <v>2264.3241013939928</v>
      </c>
      <c r="CI69" s="204">
        <f t="shared" si="101"/>
        <v>2255.3028898346543</v>
      </c>
      <c r="CJ69" s="204">
        <f t="shared" si="101"/>
        <v>2246.2816782753157</v>
      </c>
      <c r="CK69" s="204">
        <f t="shared" si="101"/>
        <v>2237.2604667159771</v>
      </c>
      <c r="CL69" s="204">
        <f t="shared" si="101"/>
        <v>2228.2392551566386</v>
      </c>
      <c r="CM69" s="204">
        <f t="shared" si="101"/>
        <v>2219.2180435973</v>
      </c>
      <c r="CN69" s="204">
        <f t="shared" si="101"/>
        <v>2210.1968320379615</v>
      </c>
      <c r="CO69" s="204">
        <f t="shared" si="101"/>
        <v>2201.1756204786229</v>
      </c>
      <c r="CP69" s="204">
        <f t="shared" si="101"/>
        <v>2192.1544089192839</v>
      </c>
      <c r="CQ69" s="204">
        <f t="shared" si="101"/>
        <v>2183.1331973599454</v>
      </c>
      <c r="CR69" s="204">
        <f t="shared" si="101"/>
        <v>2174.1119858006068</v>
      </c>
      <c r="CS69" s="204">
        <f t="shared" si="101"/>
        <v>2165.0907742412683</v>
      </c>
      <c r="CT69" s="204">
        <f t="shared" si="101"/>
        <v>2156.0695626819297</v>
      </c>
      <c r="CU69" s="204">
        <f t="shared" si="101"/>
        <v>2158.9239569022602</v>
      </c>
      <c r="CV69" s="204">
        <f t="shared" si="101"/>
        <v>2173.6539569022602</v>
      </c>
      <c r="CW69" s="204">
        <f t="shared" si="101"/>
        <v>2188.3839569022603</v>
      </c>
      <c r="CX69" s="204">
        <f t="shared" si="101"/>
        <v>2203.1139569022603</v>
      </c>
      <c r="CY69" s="204">
        <f t="shared" si="101"/>
        <v>2217.8439569022603</v>
      </c>
      <c r="CZ69" s="204">
        <f t="shared" si="101"/>
        <v>2232.5739569022603</v>
      </c>
      <c r="DA69" s="204">
        <f t="shared" si="101"/>
        <v>2247.3039569022603</v>
      </c>
    </row>
    <row r="70" spans="1:105" s="204" customFormat="1">
      <c r="A70" s="204" t="str">
        <f>Income!A85</f>
        <v>Cash transfer - official</v>
      </c>
      <c r="F70" s="204">
        <f t="shared" si="100"/>
        <v>27525</v>
      </c>
      <c r="G70" s="204">
        <f t="shared" si="100"/>
        <v>27525</v>
      </c>
      <c r="H70" s="204">
        <f t="shared" si="100"/>
        <v>27525</v>
      </c>
      <c r="I70" s="204">
        <f t="shared" si="100"/>
        <v>27525</v>
      </c>
      <c r="J70" s="204">
        <f t="shared" si="100"/>
        <v>27525</v>
      </c>
      <c r="K70" s="204">
        <f t="shared" si="100"/>
        <v>27525</v>
      </c>
      <c r="L70" s="204">
        <f t="shared" si="100"/>
        <v>27525</v>
      </c>
      <c r="M70" s="204">
        <f t="shared" si="100"/>
        <v>27525</v>
      </c>
      <c r="N70" s="204">
        <f t="shared" si="100"/>
        <v>27525</v>
      </c>
      <c r="O70" s="204">
        <f t="shared" si="100"/>
        <v>27525</v>
      </c>
      <c r="P70" s="204">
        <f t="shared" si="100"/>
        <v>27525</v>
      </c>
      <c r="Q70" s="204">
        <f t="shared" si="100"/>
        <v>27520.531914893618</v>
      </c>
      <c r="R70" s="204">
        <f t="shared" si="100"/>
        <v>27516.063829787236</v>
      </c>
      <c r="S70" s="204">
        <f t="shared" si="100"/>
        <v>27511.59574468085</v>
      </c>
      <c r="T70" s="204">
        <f t="shared" si="100"/>
        <v>27507.127659574468</v>
      </c>
      <c r="U70" s="204">
        <f t="shared" si="100"/>
        <v>27502.659574468085</v>
      </c>
      <c r="V70" s="204">
        <f t="shared" si="100"/>
        <v>27498.191489361703</v>
      </c>
      <c r="W70" s="204">
        <f t="shared" si="100"/>
        <v>27493.723404255321</v>
      </c>
      <c r="X70" s="204">
        <f t="shared" si="100"/>
        <v>27489.255319148935</v>
      </c>
      <c r="Y70" s="204">
        <f t="shared" si="100"/>
        <v>27484.787234042553</v>
      </c>
      <c r="Z70" s="204">
        <f t="shared" si="100"/>
        <v>27480.319148936171</v>
      </c>
      <c r="AA70" s="204">
        <f t="shared" si="100"/>
        <v>27475.851063829788</v>
      </c>
      <c r="AB70" s="204">
        <f t="shared" si="100"/>
        <v>27471.382978723403</v>
      </c>
      <c r="AC70" s="204">
        <f t="shared" si="100"/>
        <v>27466.91489361702</v>
      </c>
      <c r="AD70" s="204">
        <f t="shared" si="100"/>
        <v>27462.446808510638</v>
      </c>
      <c r="AE70" s="204">
        <f t="shared" si="100"/>
        <v>27457.978723404256</v>
      </c>
      <c r="AF70" s="204">
        <f t="shared" si="100"/>
        <v>27453.510638297874</v>
      </c>
      <c r="AG70" s="204">
        <f t="shared" si="100"/>
        <v>27449.042553191488</v>
      </c>
      <c r="AH70" s="204">
        <f t="shared" si="100"/>
        <v>27444.574468085106</v>
      </c>
      <c r="AI70" s="204">
        <f t="shared" si="100"/>
        <v>27440.106382978724</v>
      </c>
      <c r="AJ70" s="204">
        <f t="shared" si="100"/>
        <v>27435.638297872341</v>
      </c>
      <c r="AK70" s="204">
        <f t="shared" si="100"/>
        <v>27431.170212765959</v>
      </c>
      <c r="AL70" s="204">
        <f t="shared" si="100"/>
        <v>27426.702127659573</v>
      </c>
      <c r="AM70" s="204">
        <f t="shared" si="100"/>
        <v>27422.234042553191</v>
      </c>
      <c r="AN70" s="204">
        <f t="shared" si="100"/>
        <v>27466.871794871793</v>
      </c>
      <c r="AO70" s="204">
        <f t="shared" si="100"/>
        <v>27560.615384615383</v>
      </c>
      <c r="AP70" s="204">
        <f t="shared" si="100"/>
        <v>27654.358974358973</v>
      </c>
      <c r="AQ70" s="204">
        <f t="shared" si="100"/>
        <v>27748.102564102563</v>
      </c>
      <c r="AR70" s="204">
        <f t="shared" si="100"/>
        <v>27841.846153846152</v>
      </c>
      <c r="AS70" s="204">
        <f t="shared" si="100"/>
        <v>27935.589743589742</v>
      </c>
      <c r="AT70" s="204">
        <f t="shared" si="100"/>
        <v>28029.333333333332</v>
      </c>
      <c r="AU70" s="204">
        <f t="shared" si="100"/>
        <v>28123.076923076922</v>
      </c>
      <c r="AV70" s="204">
        <f t="shared" si="100"/>
        <v>28216.820512820512</v>
      </c>
      <c r="AW70" s="204">
        <f t="shared" si="100"/>
        <v>28310.564102564102</v>
      </c>
      <c r="AX70" s="204">
        <f t="shared" si="100"/>
        <v>28404.307692307691</v>
      </c>
      <c r="AY70" s="204">
        <f t="shared" si="100"/>
        <v>28498.051282051281</v>
      </c>
      <c r="AZ70" s="204">
        <f t="shared" si="100"/>
        <v>28591.794871794871</v>
      </c>
      <c r="BA70" s="204">
        <f t="shared" si="100"/>
        <v>28685.538461538461</v>
      </c>
      <c r="BB70" s="204">
        <f t="shared" si="100"/>
        <v>28779.282051282051</v>
      </c>
      <c r="BC70" s="204">
        <f t="shared" si="100"/>
        <v>28873.025641025641</v>
      </c>
      <c r="BD70" s="204">
        <f t="shared" si="100"/>
        <v>28966.76923076923</v>
      </c>
      <c r="BE70" s="204">
        <f t="shared" si="100"/>
        <v>29060.51282051282</v>
      </c>
      <c r="BF70" s="204">
        <f t="shared" si="100"/>
        <v>29154.25641025641</v>
      </c>
      <c r="BG70" s="204">
        <f t="shared" si="100"/>
        <v>29248</v>
      </c>
      <c r="BH70" s="204">
        <f t="shared" si="100"/>
        <v>29341.74358974359</v>
      </c>
      <c r="BI70" s="204">
        <f t="shared" si="100"/>
        <v>29435.48717948718</v>
      </c>
      <c r="BJ70" s="204">
        <f t="shared" si="100"/>
        <v>29529.23076923077</v>
      </c>
      <c r="BK70" s="204">
        <f t="shared" si="100"/>
        <v>29622.974358974359</v>
      </c>
      <c r="BL70" s="204">
        <f t="shared" si="100"/>
        <v>29716.717948717949</v>
      </c>
      <c r="BM70" s="204">
        <f t="shared" si="100"/>
        <v>29810.461538461539</v>
      </c>
      <c r="BN70" s="204">
        <f t="shared" si="100"/>
        <v>29904.205128205129</v>
      </c>
      <c r="BO70" s="204">
        <f t="shared" si="100"/>
        <v>29997.948717948719</v>
      </c>
      <c r="BP70" s="204">
        <f t="shared" si="100"/>
        <v>30091.692307692309</v>
      </c>
      <c r="BQ70" s="204">
        <f t="shared" si="100"/>
        <v>30185.435897435898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30279.179487179488</v>
      </c>
      <c r="BS70" s="204">
        <f t="shared" si="102"/>
        <v>30372.923076923078</v>
      </c>
      <c r="BT70" s="204">
        <f t="shared" si="102"/>
        <v>30466.666666666668</v>
      </c>
      <c r="BU70" s="204">
        <f t="shared" si="102"/>
        <v>29634.415094339623</v>
      </c>
      <c r="BV70" s="204">
        <f t="shared" si="102"/>
        <v>28802.163522012579</v>
      </c>
      <c r="BW70" s="204">
        <f t="shared" si="102"/>
        <v>27969.911949685535</v>
      </c>
      <c r="BX70" s="204">
        <f t="shared" si="102"/>
        <v>27137.66037735849</v>
      </c>
      <c r="BY70" s="204">
        <f t="shared" si="102"/>
        <v>26305.408805031446</v>
      </c>
      <c r="BZ70" s="204">
        <f t="shared" si="102"/>
        <v>25473.157232704405</v>
      </c>
      <c r="CA70" s="204">
        <f t="shared" si="102"/>
        <v>24640.905660377361</v>
      </c>
      <c r="CB70" s="204">
        <f t="shared" si="102"/>
        <v>23808.654088050316</v>
      </c>
      <c r="CC70" s="204">
        <f t="shared" si="102"/>
        <v>22976.402515723272</v>
      </c>
      <c r="CD70" s="204">
        <f t="shared" si="102"/>
        <v>22144.150943396227</v>
      </c>
      <c r="CE70" s="204">
        <f t="shared" si="102"/>
        <v>21311.899371069183</v>
      </c>
      <c r="CF70" s="204">
        <f t="shared" si="102"/>
        <v>20479.647798742139</v>
      </c>
      <c r="CG70" s="204">
        <f t="shared" si="102"/>
        <v>19647.396226415094</v>
      </c>
      <c r="CH70" s="204">
        <f t="shared" si="102"/>
        <v>18815.14465408805</v>
      </c>
      <c r="CI70" s="204">
        <f t="shared" si="102"/>
        <v>17982.893081761009</v>
      </c>
      <c r="CJ70" s="204">
        <f t="shared" si="102"/>
        <v>17150.641509433961</v>
      </c>
      <c r="CK70" s="204">
        <f t="shared" si="102"/>
        <v>16318.389937106918</v>
      </c>
      <c r="CL70" s="204">
        <f t="shared" si="102"/>
        <v>15486.138364779874</v>
      </c>
      <c r="CM70" s="204">
        <f t="shared" si="102"/>
        <v>14653.886792452831</v>
      </c>
      <c r="CN70" s="204">
        <f t="shared" si="102"/>
        <v>13821.635220125787</v>
      </c>
      <c r="CO70" s="204">
        <f t="shared" si="102"/>
        <v>12989.383647798742</v>
      </c>
      <c r="CP70" s="204">
        <f t="shared" si="102"/>
        <v>12157.132075471698</v>
      </c>
      <c r="CQ70" s="204">
        <f t="shared" si="102"/>
        <v>11324.880503144654</v>
      </c>
      <c r="CR70" s="204">
        <f t="shared" si="102"/>
        <v>10492.628930817609</v>
      </c>
      <c r="CS70" s="204">
        <f t="shared" si="102"/>
        <v>9660.3773584905648</v>
      </c>
      <c r="CT70" s="204">
        <f t="shared" si="102"/>
        <v>8828.1257861635204</v>
      </c>
      <c r="CU70" s="204">
        <f t="shared" si="102"/>
        <v>7848.085</v>
      </c>
      <c r="CV70" s="204">
        <f t="shared" si="102"/>
        <v>6720.2550000000001</v>
      </c>
      <c r="CW70" s="204">
        <f t="shared" si="102"/>
        <v>5592.4250000000002</v>
      </c>
      <c r="CX70" s="204">
        <f t="shared" si="102"/>
        <v>4464.5950000000003</v>
      </c>
      <c r="CY70" s="204">
        <f t="shared" si="102"/>
        <v>3336.7650000000003</v>
      </c>
      <c r="CZ70" s="204">
        <f t="shared" si="102"/>
        <v>2208.9350000000004</v>
      </c>
      <c r="DA70" s="204">
        <f t="shared" si="102"/>
        <v>1081.1050000000005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55.319148936170215</v>
      </c>
      <c r="R71" s="204">
        <f t="shared" si="103"/>
        <v>110.63829787234043</v>
      </c>
      <c r="S71" s="204">
        <f t="shared" si="103"/>
        <v>165.95744680851064</v>
      </c>
      <c r="T71" s="204">
        <f t="shared" si="103"/>
        <v>221.27659574468086</v>
      </c>
      <c r="U71" s="204">
        <f t="shared" si="103"/>
        <v>276.59574468085106</v>
      </c>
      <c r="V71" s="204">
        <f t="shared" si="103"/>
        <v>331.91489361702128</v>
      </c>
      <c r="W71" s="204">
        <f t="shared" si="103"/>
        <v>387.2340425531915</v>
      </c>
      <c r="X71" s="204">
        <f t="shared" si="103"/>
        <v>442.55319148936172</v>
      </c>
      <c r="Y71" s="204">
        <f t="shared" si="103"/>
        <v>497.87234042553195</v>
      </c>
      <c r="Z71" s="204">
        <f t="shared" si="103"/>
        <v>553.19148936170211</v>
      </c>
      <c r="AA71" s="204">
        <f t="shared" si="103"/>
        <v>608.51063829787233</v>
      </c>
      <c r="AB71" s="204">
        <f t="shared" si="103"/>
        <v>663.82978723404256</v>
      </c>
      <c r="AC71" s="204">
        <f t="shared" si="103"/>
        <v>719.14893617021278</v>
      </c>
      <c r="AD71" s="204">
        <f t="shared" si="103"/>
        <v>774.468085106383</v>
      </c>
      <c r="AE71" s="204">
        <f t="shared" si="103"/>
        <v>829.78723404255322</v>
      </c>
      <c r="AF71" s="204">
        <f t="shared" si="103"/>
        <v>885.10638297872345</v>
      </c>
      <c r="AG71" s="204">
        <f t="shared" si="103"/>
        <v>940.42553191489367</v>
      </c>
      <c r="AH71" s="204">
        <f t="shared" si="103"/>
        <v>995.74468085106389</v>
      </c>
      <c r="AI71" s="204">
        <f t="shared" si="103"/>
        <v>1051.063829787234</v>
      </c>
      <c r="AJ71" s="204">
        <f t="shared" si="103"/>
        <v>1106.3829787234042</v>
      </c>
      <c r="AK71" s="204">
        <f t="shared" si="103"/>
        <v>1161.7021276595744</v>
      </c>
      <c r="AL71" s="204">
        <f t="shared" si="103"/>
        <v>1217.0212765957447</v>
      </c>
      <c r="AM71" s="204">
        <f t="shared" si="103"/>
        <v>1272.3404255319149</v>
      </c>
      <c r="AN71" s="204">
        <f t="shared" si="103"/>
        <v>1314.1880341880342</v>
      </c>
      <c r="AO71" s="204">
        <f t="shared" si="103"/>
        <v>1342.5641025641025</v>
      </c>
      <c r="AP71" s="204">
        <f t="shared" si="103"/>
        <v>1370.9401709401709</v>
      </c>
      <c r="AQ71" s="204">
        <f t="shared" si="103"/>
        <v>1399.3162393162393</v>
      </c>
      <c r="AR71" s="204">
        <f t="shared" si="103"/>
        <v>1427.6923076923076</v>
      </c>
      <c r="AS71" s="204">
        <f t="shared" si="103"/>
        <v>1456.068376068376</v>
      </c>
      <c r="AT71" s="204">
        <f t="shared" si="103"/>
        <v>1484.4444444444443</v>
      </c>
      <c r="AU71" s="204">
        <f t="shared" si="103"/>
        <v>1512.8205128205127</v>
      </c>
      <c r="AV71" s="204">
        <f t="shared" si="103"/>
        <v>1541.1965811965811</v>
      </c>
      <c r="AW71" s="204">
        <f t="shared" si="103"/>
        <v>1569.5726495726494</v>
      </c>
      <c r="AX71" s="204">
        <f t="shared" si="103"/>
        <v>1597.948717948718</v>
      </c>
      <c r="AY71" s="204">
        <f t="shared" si="103"/>
        <v>1626.3247863247864</v>
      </c>
      <c r="AZ71" s="204">
        <f t="shared" si="103"/>
        <v>1654.7008547008547</v>
      </c>
      <c r="BA71" s="204">
        <f t="shared" si="103"/>
        <v>1683.0769230769231</v>
      </c>
      <c r="BB71" s="204">
        <f t="shared" si="103"/>
        <v>1711.4529914529915</v>
      </c>
      <c r="BC71" s="204">
        <f t="shared" si="103"/>
        <v>1739.8290598290598</v>
      </c>
      <c r="BD71" s="204">
        <f t="shared" si="103"/>
        <v>1768.2051282051282</v>
      </c>
      <c r="BE71" s="204">
        <f t="shared" si="103"/>
        <v>1796.5811965811965</v>
      </c>
      <c r="BF71" s="204">
        <f t="shared" si="103"/>
        <v>1824.9572649572649</v>
      </c>
      <c r="BG71" s="204">
        <f t="shared" si="103"/>
        <v>1853.3333333333333</v>
      </c>
      <c r="BH71" s="204">
        <f t="shared" si="103"/>
        <v>1881.7094017094018</v>
      </c>
      <c r="BI71" s="204">
        <f t="shared" si="103"/>
        <v>1910.0854700854702</v>
      </c>
      <c r="BJ71" s="204">
        <f t="shared" si="103"/>
        <v>1938.4615384615386</v>
      </c>
      <c r="BK71" s="204">
        <f t="shared" si="103"/>
        <v>1966.8376068376069</v>
      </c>
      <c r="BL71" s="204">
        <f t="shared" si="103"/>
        <v>1995.2136752136753</v>
      </c>
      <c r="BM71" s="204">
        <f t="shared" si="103"/>
        <v>2023.5897435897436</v>
      </c>
      <c r="BN71" s="204">
        <f t="shared" si="103"/>
        <v>2051.965811965812</v>
      </c>
      <c r="BO71" s="204">
        <f t="shared" si="103"/>
        <v>2080.3418803418804</v>
      </c>
      <c r="BP71" s="204">
        <f t="shared" si="103"/>
        <v>2108.7179487179487</v>
      </c>
      <c r="BQ71" s="204">
        <f t="shared" si="103"/>
        <v>2137.0940170940171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2165.4700854700855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2193.8461538461538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2222.2222222222222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2319.4968553459121</v>
      </c>
      <c r="BV71" s="204">
        <f t="shared" si="104"/>
        <v>2416.7714884696015</v>
      </c>
      <c r="BW71" s="204">
        <f t="shared" si="104"/>
        <v>2514.0461215932914</v>
      </c>
      <c r="BX71" s="204">
        <f t="shared" si="104"/>
        <v>2611.3207547169809</v>
      </c>
      <c r="BY71" s="204">
        <f t="shared" si="104"/>
        <v>2708.5953878406708</v>
      </c>
      <c r="BZ71" s="204">
        <f t="shared" si="104"/>
        <v>2805.8700209643603</v>
      </c>
      <c r="CA71" s="204">
        <f t="shared" si="104"/>
        <v>2903.1446540880502</v>
      </c>
      <c r="CB71" s="204">
        <f t="shared" si="104"/>
        <v>3000.4192872117401</v>
      </c>
      <c r="CC71" s="204">
        <f t="shared" si="104"/>
        <v>3097.6939203354295</v>
      </c>
      <c r="CD71" s="204">
        <f t="shared" si="104"/>
        <v>3194.9685534591194</v>
      </c>
      <c r="CE71" s="204">
        <f t="shared" si="104"/>
        <v>3292.2431865828094</v>
      </c>
      <c r="CF71" s="204">
        <f t="shared" si="104"/>
        <v>3389.5178197064988</v>
      </c>
      <c r="CG71" s="204">
        <f t="shared" si="104"/>
        <v>3486.7924528301883</v>
      </c>
      <c r="CH71" s="204">
        <f t="shared" si="104"/>
        <v>3584.0670859538786</v>
      </c>
      <c r="CI71" s="204">
        <f t="shared" si="104"/>
        <v>3681.3417190775681</v>
      </c>
      <c r="CJ71" s="204">
        <f t="shared" si="104"/>
        <v>3778.6163522012575</v>
      </c>
      <c r="CK71" s="204">
        <f t="shared" si="104"/>
        <v>3875.8909853249475</v>
      </c>
      <c r="CL71" s="204">
        <f t="shared" si="104"/>
        <v>3973.1656184486374</v>
      </c>
      <c r="CM71" s="204">
        <f t="shared" si="104"/>
        <v>4070.4402515723268</v>
      </c>
      <c r="CN71" s="204">
        <f t="shared" si="104"/>
        <v>4167.7148846960172</v>
      </c>
      <c r="CO71" s="204">
        <f t="shared" si="104"/>
        <v>4264.9895178197066</v>
      </c>
      <c r="CP71" s="204">
        <f t="shared" si="104"/>
        <v>4362.2641509433961</v>
      </c>
      <c r="CQ71" s="204">
        <f t="shared" si="104"/>
        <v>4459.5387840670865</v>
      </c>
      <c r="CR71" s="204">
        <f t="shared" si="104"/>
        <v>4556.813417190775</v>
      </c>
      <c r="CS71" s="204">
        <f t="shared" si="104"/>
        <v>4654.0880503144654</v>
      </c>
      <c r="CT71" s="204">
        <f t="shared" si="104"/>
        <v>4751.3626834381548</v>
      </c>
      <c r="CU71" s="204">
        <f t="shared" si="104"/>
        <v>4948.165</v>
      </c>
      <c r="CV71" s="204">
        <f t="shared" si="104"/>
        <v>5244.4949999999999</v>
      </c>
      <c r="CW71" s="204">
        <f t="shared" si="104"/>
        <v>5540.8249999999998</v>
      </c>
      <c r="CX71" s="204">
        <f t="shared" si="104"/>
        <v>5837.1549999999997</v>
      </c>
      <c r="CY71" s="204">
        <f t="shared" si="104"/>
        <v>6133.4849999999997</v>
      </c>
      <c r="CZ71" s="204">
        <f t="shared" si="104"/>
        <v>6429.8149999999996</v>
      </c>
      <c r="DA71" s="204">
        <f t="shared" si="104"/>
        <v>6726.1450000000004</v>
      </c>
    </row>
    <row r="72" spans="1:105" s="204" customFormat="1">
      <c r="A72" s="204" t="str">
        <f>Income!A88</f>
        <v>TOTAL</v>
      </c>
      <c r="F72" s="204">
        <f>SUM(F59:F71)</f>
        <v>37312.192092354526</v>
      </c>
      <c r="G72" s="204">
        <f t="shared" ref="G72:BR72" si="105">SUM(G59:G71)</f>
        <v>36971.932092354531</v>
      </c>
      <c r="H72" s="204">
        <f t="shared" si="105"/>
        <v>36631.672092354529</v>
      </c>
      <c r="I72" s="204">
        <f t="shared" si="105"/>
        <v>36291.412092354527</v>
      </c>
      <c r="J72" s="204">
        <f t="shared" si="105"/>
        <v>35951.152092354525</v>
      </c>
      <c r="K72" s="204">
        <f t="shared" si="105"/>
        <v>35610.892092354523</v>
      </c>
      <c r="L72" s="204">
        <f t="shared" si="105"/>
        <v>35270.632092354528</v>
      </c>
      <c r="M72" s="204">
        <f t="shared" si="105"/>
        <v>34930.372092354526</v>
      </c>
      <c r="N72" s="204">
        <f t="shared" si="105"/>
        <v>34590.112092354524</v>
      </c>
      <c r="O72" s="204">
        <f t="shared" si="105"/>
        <v>34249.852092354529</v>
      </c>
      <c r="P72" s="204">
        <f t="shared" si="105"/>
        <v>33909.592092354527</v>
      </c>
      <c r="Q72" s="204">
        <f t="shared" si="105"/>
        <v>34147.339204312542</v>
      </c>
      <c r="R72" s="204">
        <f t="shared" si="105"/>
        <v>34385.086316270565</v>
      </c>
      <c r="S72" s="204">
        <f t="shared" si="105"/>
        <v>34622.83342822858</v>
      </c>
      <c r="T72" s="204">
        <f t="shared" si="105"/>
        <v>34860.580540186602</v>
      </c>
      <c r="U72" s="204">
        <f t="shared" si="105"/>
        <v>35098.327652144617</v>
      </c>
      <c r="V72" s="204">
        <f t="shared" si="105"/>
        <v>35336.074764102639</v>
      </c>
      <c r="W72" s="204">
        <f t="shared" si="105"/>
        <v>35573.821876060654</v>
      </c>
      <c r="X72" s="204">
        <f t="shared" si="105"/>
        <v>35811.568988018662</v>
      </c>
      <c r="Y72" s="204">
        <f t="shared" si="105"/>
        <v>36049.316099976684</v>
      </c>
      <c r="Z72" s="204">
        <f t="shared" si="105"/>
        <v>36287.063211934699</v>
      </c>
      <c r="AA72" s="204">
        <f t="shared" si="105"/>
        <v>36524.810323892721</v>
      </c>
      <c r="AB72" s="204">
        <f t="shared" si="105"/>
        <v>36762.557435850737</v>
      </c>
      <c r="AC72" s="204">
        <f t="shared" si="105"/>
        <v>37000.304547808759</v>
      </c>
      <c r="AD72" s="204">
        <f t="shared" si="105"/>
        <v>37238.051659766774</v>
      </c>
      <c r="AE72" s="204">
        <f t="shared" si="105"/>
        <v>37475.798771724789</v>
      </c>
      <c r="AF72" s="204">
        <f t="shared" si="105"/>
        <v>37713.545883682811</v>
      </c>
      <c r="AG72" s="204">
        <f t="shared" si="105"/>
        <v>37951.292995640826</v>
      </c>
      <c r="AH72" s="204">
        <f t="shared" si="105"/>
        <v>38189.040107598841</v>
      </c>
      <c r="AI72" s="204">
        <f t="shared" si="105"/>
        <v>38426.787219556863</v>
      </c>
      <c r="AJ72" s="204">
        <f t="shared" si="105"/>
        <v>38664.534331514886</v>
      </c>
      <c r="AK72" s="204">
        <f t="shared" si="105"/>
        <v>38902.281443472901</v>
      </c>
      <c r="AL72" s="204">
        <f t="shared" si="105"/>
        <v>39140.028555430916</v>
      </c>
      <c r="AM72" s="204">
        <f t="shared" si="105"/>
        <v>39377.775667388938</v>
      </c>
      <c r="AN72" s="204">
        <f t="shared" si="105"/>
        <v>40312.419187470972</v>
      </c>
      <c r="AO72" s="204">
        <f t="shared" si="105"/>
        <v>41943.95911567704</v>
      </c>
      <c r="AP72" s="204">
        <f t="shared" si="105"/>
        <v>43575.499043883108</v>
      </c>
      <c r="AQ72" s="204">
        <f t="shared" si="105"/>
        <v>45207.038972089176</v>
      </c>
      <c r="AR72" s="204">
        <f t="shared" si="105"/>
        <v>46838.578900295237</v>
      </c>
      <c r="AS72" s="204">
        <f t="shared" si="105"/>
        <v>48470.118828501305</v>
      </c>
      <c r="AT72" s="204">
        <f t="shared" si="105"/>
        <v>50101.658756707373</v>
      </c>
      <c r="AU72" s="204">
        <f t="shared" si="105"/>
        <v>51733.198684913441</v>
      </c>
      <c r="AV72" s="204">
        <f t="shared" si="105"/>
        <v>53364.738613119502</v>
      </c>
      <c r="AW72" s="204">
        <f t="shared" si="105"/>
        <v>54996.27854132557</v>
      </c>
      <c r="AX72" s="204">
        <f t="shared" si="105"/>
        <v>56627.818469531645</v>
      </c>
      <c r="AY72" s="204">
        <f t="shared" si="105"/>
        <v>58259.358397737706</v>
      </c>
      <c r="AZ72" s="204">
        <f t="shared" si="105"/>
        <v>59890.898325943774</v>
      </c>
      <c r="BA72" s="204">
        <f t="shared" si="105"/>
        <v>61522.438254149834</v>
      </c>
      <c r="BB72" s="204">
        <f t="shared" si="105"/>
        <v>63153.97818235591</v>
      </c>
      <c r="BC72" s="204">
        <f t="shared" si="105"/>
        <v>64785.518110561978</v>
      </c>
      <c r="BD72" s="204">
        <f t="shared" si="105"/>
        <v>66417.058038768038</v>
      </c>
      <c r="BE72" s="204">
        <f t="shared" si="105"/>
        <v>68048.597966974121</v>
      </c>
      <c r="BF72" s="204">
        <f t="shared" si="105"/>
        <v>69680.137895180174</v>
      </c>
      <c r="BG72" s="204">
        <f t="shared" si="105"/>
        <v>71311.677823386228</v>
      </c>
      <c r="BH72" s="204">
        <f t="shared" si="105"/>
        <v>72943.21775159231</v>
      </c>
      <c r="BI72" s="204">
        <f t="shared" si="105"/>
        <v>74574.757679798378</v>
      </c>
      <c r="BJ72" s="204">
        <f t="shared" si="105"/>
        <v>76206.297608004432</v>
      </c>
      <c r="BK72" s="204">
        <f t="shared" si="105"/>
        <v>77837.8375362105</v>
      </c>
      <c r="BL72" s="204">
        <f t="shared" si="105"/>
        <v>79469.377464416568</v>
      </c>
      <c r="BM72" s="204">
        <f t="shared" si="105"/>
        <v>81100.917392622636</v>
      </c>
      <c r="BN72" s="204">
        <f t="shared" si="105"/>
        <v>82732.457320828704</v>
      </c>
      <c r="BO72" s="204">
        <f t="shared" si="105"/>
        <v>84363.997249034757</v>
      </c>
      <c r="BP72" s="204">
        <f t="shared" si="105"/>
        <v>85995.53717724084</v>
      </c>
      <c r="BQ72" s="204">
        <f t="shared" si="105"/>
        <v>87627.077105446908</v>
      </c>
      <c r="BR72" s="204">
        <f t="shared" si="105"/>
        <v>89258.617033652961</v>
      </c>
      <c r="BS72" s="204">
        <f t="shared" ref="BS72:DA72" si="106">SUM(BS59:BS71)</f>
        <v>90890.156961859029</v>
      </c>
      <c r="BT72" s="204">
        <f t="shared" si="106"/>
        <v>92521.696890065097</v>
      </c>
      <c r="BU72" s="204">
        <f t="shared" si="106"/>
        <v>94383.300535384464</v>
      </c>
      <c r="BV72" s="204">
        <f t="shared" si="106"/>
        <v>96244.904180703816</v>
      </c>
      <c r="BW72" s="204">
        <f t="shared" si="106"/>
        <v>98106.507826023168</v>
      </c>
      <c r="BX72" s="204">
        <f t="shared" si="106"/>
        <v>99968.111471342534</v>
      </c>
      <c r="BY72" s="204">
        <f t="shared" si="106"/>
        <v>101829.7151166619</v>
      </c>
      <c r="BZ72" s="204">
        <f t="shared" si="106"/>
        <v>103691.31876198124</v>
      </c>
      <c r="CA72" s="204">
        <f t="shared" si="106"/>
        <v>105552.92240730062</v>
      </c>
      <c r="CB72" s="204">
        <f t="shared" si="106"/>
        <v>107414.52605261997</v>
      </c>
      <c r="CC72" s="204">
        <f t="shared" si="106"/>
        <v>109276.12969793931</v>
      </c>
      <c r="CD72" s="204">
        <f t="shared" si="106"/>
        <v>111137.73334325867</v>
      </c>
      <c r="CE72" s="204">
        <f t="shared" si="106"/>
        <v>112999.33698857803</v>
      </c>
      <c r="CF72" s="204">
        <f t="shared" si="106"/>
        <v>114860.94063389738</v>
      </c>
      <c r="CG72" s="204">
        <f t="shared" si="106"/>
        <v>116722.54427921673</v>
      </c>
      <c r="CH72" s="204">
        <f t="shared" si="106"/>
        <v>118584.1479245361</v>
      </c>
      <c r="CI72" s="204">
        <f t="shared" si="106"/>
        <v>120445.75156985546</v>
      </c>
      <c r="CJ72" s="204">
        <f t="shared" si="106"/>
        <v>122307.35521517482</v>
      </c>
      <c r="CK72" s="204">
        <f t="shared" si="106"/>
        <v>124168.95886049417</v>
      </c>
      <c r="CL72" s="204">
        <f t="shared" si="106"/>
        <v>126030.56250581355</v>
      </c>
      <c r="CM72" s="204">
        <f t="shared" si="106"/>
        <v>127892.16615113287</v>
      </c>
      <c r="CN72" s="204">
        <f t="shared" si="106"/>
        <v>129753.76979645227</v>
      </c>
      <c r="CO72" s="204">
        <f t="shared" si="106"/>
        <v>131615.37344177163</v>
      </c>
      <c r="CP72" s="204">
        <f t="shared" si="106"/>
        <v>133476.97708709099</v>
      </c>
      <c r="CQ72" s="204">
        <f t="shared" si="106"/>
        <v>135338.58073241031</v>
      </c>
      <c r="CR72" s="204">
        <f t="shared" si="106"/>
        <v>137200.18437772966</v>
      </c>
      <c r="CS72" s="204">
        <f t="shared" si="106"/>
        <v>139061.78802304901</v>
      </c>
      <c r="CT72" s="204">
        <f t="shared" si="106"/>
        <v>140923.39166836836</v>
      </c>
      <c r="CU72" s="204">
        <f t="shared" si="106"/>
        <v>146744.09399102806</v>
      </c>
      <c r="CV72" s="204">
        <f t="shared" si="106"/>
        <v>156523.89499102809</v>
      </c>
      <c r="CW72" s="204">
        <f t="shared" si="106"/>
        <v>166303.69599102807</v>
      </c>
      <c r="CX72" s="204">
        <f t="shared" si="106"/>
        <v>176083.49699102808</v>
      </c>
      <c r="CY72" s="204">
        <f t="shared" si="106"/>
        <v>185863.29799102806</v>
      </c>
      <c r="CZ72" s="204">
        <f t="shared" si="106"/>
        <v>195643.09899102806</v>
      </c>
      <c r="DA72" s="204">
        <f t="shared" si="106"/>
        <v>205422.89999102807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-4.9848133612298859</v>
      </c>
      <c r="D108" s="212">
        <f>BU42</f>
        <v>92.276974659018563</v>
      </c>
      <c r="E108" s="212">
        <f>CR42</f>
        <v>92.276974659018563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-4.2553191489361701</v>
      </c>
      <c r="D109" s="212">
        <f t="shared" ref="D109:D120" si="108">BU43</f>
        <v>683.01886792452842</v>
      </c>
      <c r="E109" s="212">
        <f t="shared" ref="E109:E120" si="109">CR43</f>
        <v>683.01886792452842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6.840764618313889</v>
      </c>
      <c r="D110" s="212">
        <f t="shared" si="108"/>
        <v>83.795777186648763</v>
      </c>
      <c r="E110" s="212">
        <f t="shared" si="109"/>
        <v>83.795777186648763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84055.353949336772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0.15883154371179264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130.31914893617017</v>
      </c>
      <c r="D112" s="212">
        <f t="shared" si="108"/>
        <v>874.21383647798734</v>
      </c>
      <c r="E112" s="212">
        <f t="shared" si="109"/>
        <v>874.21383647798734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22.56791521968707</v>
      </c>
      <c r="D113" s="212">
        <f t="shared" si="108"/>
        <v>-9.2130941283973975</v>
      </c>
      <c r="E113" s="212">
        <f t="shared" si="109"/>
        <v>-9.2130941283973975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28.085106382978722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2390.9433962264152</v>
      </c>
      <c r="E115" s="212">
        <f t="shared" si="109"/>
        <v>2390.9433962264152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-1509.433962264151</v>
      </c>
      <c r="E117" s="212">
        <f t="shared" si="109"/>
        <v>-1509.433962264151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8.3232454812466834</v>
      </c>
      <c r="D118" s="212">
        <f t="shared" si="108"/>
        <v>-9.0212115593386049</v>
      </c>
      <c r="E118" s="212">
        <f t="shared" si="109"/>
        <v>-9.0212115593386049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-4.4680851063829783</v>
      </c>
      <c r="D119" s="212">
        <f t="shared" si="108"/>
        <v>-832.25157232704407</v>
      </c>
      <c r="E119" s="212">
        <f t="shared" si="109"/>
        <v>-832.25157232704407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55.319148936170215</v>
      </c>
      <c r="D120" s="212">
        <f t="shared" si="108"/>
        <v>97.274633123689725</v>
      </c>
      <c r="E120" s="212">
        <f t="shared" si="109"/>
        <v>97.274633123689725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2016-05-06T04:30:59Z</dcterms:modified>
  <cp:category/>
</cp:coreProperties>
</file>