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880" yWindow="880" windowWidth="24720" windowHeight="151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1" i="8" l="1"/>
  <c r="B70" i="8"/>
  <c r="B71" i="8"/>
  <c r="B72" i="8"/>
  <c r="B29" i="8"/>
  <c r="C29" i="8"/>
  <c r="D29" i="8"/>
  <c r="B80" i="8"/>
  <c r="B82" i="8"/>
  <c r="B83" i="8"/>
  <c r="G37" i="7"/>
  <c r="G37" i="8"/>
  <c r="H83" i="8"/>
  <c r="I83" i="8"/>
  <c r="B81" i="1"/>
  <c r="T26" i="8"/>
  <c r="S26" i="8"/>
  <c r="R26" i="8"/>
  <c r="T25" i="8"/>
  <c r="S25" i="8"/>
  <c r="R25" i="8"/>
  <c r="T24" i="8"/>
  <c r="S24" i="8"/>
  <c r="R24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H91" i="8"/>
  <c r="I91" i="8"/>
  <c r="B38" i="8"/>
  <c r="B92" i="8"/>
  <c r="C38" i="8"/>
  <c r="C92" i="8"/>
  <c r="D92" i="8"/>
  <c r="G38" i="8"/>
  <c r="H92" i="8"/>
  <c r="I92" i="8"/>
  <c r="B39" i="8"/>
  <c r="B93" i="8"/>
  <c r="C39" i="8"/>
  <c r="C93" i="8"/>
  <c r="D93" i="8"/>
  <c r="G39" i="8"/>
  <c r="H93" i="8"/>
  <c r="I93" i="8"/>
  <c r="B40" i="8"/>
  <c r="B94" i="8"/>
  <c r="C40" i="8"/>
  <c r="C94" i="8"/>
  <c r="D94" i="8"/>
  <c r="G40" i="8"/>
  <c r="H94" i="8"/>
  <c r="I94" i="8"/>
  <c r="B41" i="8"/>
  <c r="B95" i="8"/>
  <c r="C41" i="8"/>
  <c r="C95" i="8"/>
  <c r="D95" i="8"/>
  <c r="G41" i="8"/>
  <c r="H95" i="8"/>
  <c r="I95" i="8"/>
  <c r="B42" i="8"/>
  <c r="B96" i="8"/>
  <c r="C42" i="8"/>
  <c r="C96" i="8"/>
  <c r="D96" i="8"/>
  <c r="G42" i="8"/>
  <c r="H96" i="8"/>
  <c r="I96" i="8"/>
  <c r="B43" i="8"/>
  <c r="B97" i="8"/>
  <c r="C43" i="8"/>
  <c r="C97" i="8"/>
  <c r="D97" i="8"/>
  <c r="G43" i="8"/>
  <c r="H97" i="8"/>
  <c r="I97" i="8"/>
  <c r="B44" i="8"/>
  <c r="B98" i="8"/>
  <c r="C44" i="8"/>
  <c r="C98" i="8"/>
  <c r="D98" i="8"/>
  <c r="G44" i="8"/>
  <c r="H98" i="8"/>
  <c r="I98" i="8"/>
  <c r="B45" i="8"/>
  <c r="B99" i="8"/>
  <c r="C45" i="8"/>
  <c r="C99" i="8"/>
  <c r="D99" i="8"/>
  <c r="G45" i="8"/>
  <c r="H99" i="8"/>
  <c r="I99" i="8"/>
  <c r="B46" i="8"/>
  <c r="B100" i="8"/>
  <c r="C46" i="8"/>
  <c r="C100" i="8"/>
  <c r="D100" i="8"/>
  <c r="G46" i="8"/>
  <c r="H100" i="8"/>
  <c r="I100" i="8"/>
  <c r="B47" i="8"/>
  <c r="B101" i="8"/>
  <c r="C47" i="8"/>
  <c r="C101" i="8"/>
  <c r="D101" i="8"/>
  <c r="G47" i="8"/>
  <c r="H101" i="8"/>
  <c r="I101" i="8"/>
  <c r="B48" i="8"/>
  <c r="B102" i="8"/>
  <c r="C48" i="8"/>
  <c r="C102" i="8"/>
  <c r="D102" i="8"/>
  <c r="G48" i="8"/>
  <c r="H102" i="8"/>
  <c r="I102" i="8"/>
  <c r="B49" i="8"/>
  <c r="B103" i="8"/>
  <c r="C49" i="8"/>
  <c r="C103" i="8"/>
  <c r="D103" i="8"/>
  <c r="G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H127" i="8"/>
  <c r="L127" i="8"/>
  <c r="J33" i="8"/>
  <c r="J110" i="8"/>
  <c r="M110" i="8"/>
  <c r="T22" i="8"/>
  <c r="S22" i="8"/>
  <c r="B84" i="8"/>
  <c r="I84" i="8"/>
  <c r="H84" i="8"/>
  <c r="R22" i="8"/>
  <c r="J109" i="8"/>
  <c r="M109" i="8"/>
  <c r="J111" i="8"/>
  <c r="M111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T16" i="8"/>
  <c r="S16" i="8"/>
  <c r="R16" i="8"/>
  <c r="J108" i="8"/>
  <c r="M108" i="8"/>
  <c r="T15" i="8"/>
  <c r="S15" i="8"/>
  <c r="R15" i="8"/>
  <c r="J105" i="8"/>
  <c r="M105" i="8"/>
  <c r="T14" i="8"/>
  <c r="S14" i="8"/>
  <c r="R14" i="8"/>
  <c r="J103" i="8"/>
  <c r="M103" i="8"/>
  <c r="J104" i="8"/>
  <c r="M104" i="8"/>
  <c r="T13" i="8"/>
  <c r="S13" i="8"/>
  <c r="R13" i="8"/>
  <c r="J17" i="8"/>
  <c r="M17" i="8"/>
  <c r="J18" i="8"/>
  <c r="M18" i="8"/>
  <c r="J102" i="8"/>
  <c r="M102" i="8"/>
  <c r="T12" i="8"/>
  <c r="S12" i="8"/>
  <c r="R12" i="8"/>
  <c r="J91" i="8"/>
  <c r="M91" i="8"/>
  <c r="J92" i="8"/>
  <c r="M92" i="8"/>
  <c r="J93" i="8"/>
  <c r="M93" i="8"/>
  <c r="T11" i="8"/>
  <c r="S11" i="8"/>
  <c r="R11" i="8"/>
  <c r="T10" i="8"/>
  <c r="S10" i="8"/>
  <c r="R10" i="8"/>
  <c r="J6" i="8"/>
  <c r="M6" i="8"/>
  <c r="T9" i="8"/>
  <c r="S9" i="8"/>
  <c r="R9" i="8"/>
  <c r="J94" i="8"/>
  <c r="M94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7" i="8"/>
  <c r="M7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B81" i="7"/>
  <c r="B70" i="7"/>
  <c r="B71" i="7"/>
  <c r="B72" i="7"/>
  <c r="B29" i="7"/>
  <c r="C29" i="7"/>
  <c r="D29" i="7"/>
  <c r="B80" i="7"/>
  <c r="B82" i="7"/>
  <c r="B83" i="7"/>
  <c r="H83" i="7"/>
  <c r="I83" i="7"/>
  <c r="T26" i="7"/>
  <c r="S26" i="7"/>
  <c r="R26" i="7"/>
  <c r="T25" i="7"/>
  <c r="S25" i="7"/>
  <c r="R25" i="7"/>
  <c r="T24" i="7"/>
  <c r="S24" i="7"/>
  <c r="R24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T22" i="7"/>
  <c r="S22" i="7"/>
  <c r="B84" i="7"/>
  <c r="I84" i="7"/>
  <c r="H84" i="7"/>
  <c r="R22" i="7"/>
  <c r="J109" i="7"/>
  <c r="M109" i="7"/>
  <c r="J111" i="7"/>
  <c r="M111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T16" i="7"/>
  <c r="S16" i="7"/>
  <c r="R16" i="7"/>
  <c r="J108" i="7"/>
  <c r="M108" i="7"/>
  <c r="T15" i="7"/>
  <c r="S15" i="7"/>
  <c r="R15" i="7"/>
  <c r="J105" i="7"/>
  <c r="M105" i="7"/>
  <c r="T14" i="7"/>
  <c r="S14" i="7"/>
  <c r="R14" i="7"/>
  <c r="J103" i="7"/>
  <c r="M103" i="7"/>
  <c r="J104" i="7"/>
  <c r="M104" i="7"/>
  <c r="T13" i="7"/>
  <c r="S13" i="7"/>
  <c r="R13" i="7"/>
  <c r="J17" i="7"/>
  <c r="M17" i="7"/>
  <c r="J18" i="7"/>
  <c r="M18" i="7"/>
  <c r="J102" i="7"/>
  <c r="M102" i="7"/>
  <c r="T12" i="7"/>
  <c r="S12" i="7"/>
  <c r="R12" i="7"/>
  <c r="J91" i="7"/>
  <c r="M91" i="7"/>
  <c r="J92" i="7"/>
  <c r="M92" i="7"/>
  <c r="J93" i="7"/>
  <c r="M93" i="7"/>
  <c r="T11" i="7"/>
  <c r="S11" i="7"/>
  <c r="R11" i="7"/>
  <c r="T10" i="7"/>
  <c r="S10" i="7"/>
  <c r="R10" i="7"/>
  <c r="J6" i="7"/>
  <c r="M6" i="7"/>
  <c r="T9" i="7"/>
  <c r="S9" i="7"/>
  <c r="R9" i="7"/>
  <c r="J94" i="7"/>
  <c r="M94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7" i="7"/>
  <c r="M7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6" i="7"/>
  <c r="M16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B70" i="1"/>
  <c r="B71" i="1"/>
  <c r="B72" i="1"/>
  <c r="B29" i="1"/>
  <c r="C29" i="1"/>
  <c r="D29" i="1"/>
  <c r="B80" i="1"/>
  <c r="B82" i="1"/>
  <c r="B83" i="1"/>
  <c r="F7" i="1"/>
  <c r="H83" i="1"/>
  <c r="I83" i="1"/>
  <c r="T26" i="1"/>
  <c r="S26" i="1"/>
  <c r="R26" i="1"/>
  <c r="T25" i="1"/>
  <c r="S25" i="1"/>
  <c r="R25" i="1"/>
  <c r="T24" i="1"/>
  <c r="S24" i="1"/>
  <c r="R24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T22" i="1"/>
  <c r="S22" i="1"/>
  <c r="B84" i="1"/>
  <c r="I84" i="1"/>
  <c r="H84" i="1"/>
  <c r="R22" i="1"/>
  <c r="J109" i="1"/>
  <c r="M109" i="1"/>
  <c r="J111" i="1"/>
  <c r="M111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T16" i="1"/>
  <c r="S16" i="1"/>
  <c r="R16" i="1"/>
  <c r="J108" i="1"/>
  <c r="M108" i="1"/>
  <c r="T15" i="1"/>
  <c r="S15" i="1"/>
  <c r="R15" i="1"/>
  <c r="J105" i="1"/>
  <c r="M105" i="1"/>
  <c r="T14" i="1"/>
  <c r="S14" i="1"/>
  <c r="R14" i="1"/>
  <c r="J103" i="1"/>
  <c r="M103" i="1"/>
  <c r="J104" i="1"/>
  <c r="M104" i="1"/>
  <c r="T13" i="1"/>
  <c r="S13" i="1"/>
  <c r="R13" i="1"/>
  <c r="J17" i="1"/>
  <c r="M17" i="1"/>
  <c r="J18" i="1"/>
  <c r="M18" i="1"/>
  <c r="J102" i="1"/>
  <c r="M102" i="1"/>
  <c r="T12" i="1"/>
  <c r="S12" i="1"/>
  <c r="R12" i="1"/>
  <c r="J91" i="1"/>
  <c r="M91" i="1"/>
  <c r="J92" i="1"/>
  <c r="M92" i="1"/>
  <c r="J93" i="1"/>
  <c r="M93" i="1"/>
  <c r="T11" i="1"/>
  <c r="S11" i="1"/>
  <c r="R11" i="1"/>
  <c r="T10" i="1"/>
  <c r="S10" i="1"/>
  <c r="R10" i="1"/>
  <c r="J6" i="1"/>
  <c r="M6" i="1"/>
  <c r="T9" i="1"/>
  <c r="S9" i="1"/>
  <c r="R9" i="1"/>
  <c r="J94" i="1"/>
  <c r="M94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B81" i="12"/>
  <c r="B7" i="12"/>
  <c r="K7" i="12"/>
  <c r="L7" i="12"/>
  <c r="B8" i="12"/>
  <c r="K8" i="12"/>
  <c r="L8" i="12"/>
  <c r="B9" i="12"/>
  <c r="K9" i="12"/>
  <c r="L9" i="12"/>
  <c r="B6" i="12"/>
  <c r="K6" i="12"/>
  <c r="L6" i="12"/>
  <c r="B10" i="12"/>
  <c r="K10" i="12"/>
  <c r="L10" i="12"/>
  <c r="B11" i="12"/>
  <c r="K11" i="12"/>
  <c r="L11" i="12"/>
  <c r="B12" i="12"/>
  <c r="K12" i="12"/>
  <c r="L12" i="12"/>
  <c r="B13" i="12"/>
  <c r="K13" i="12"/>
  <c r="L13" i="12"/>
  <c r="B14" i="12"/>
  <c r="K14" i="12"/>
  <c r="L14" i="12"/>
  <c r="B15" i="12"/>
  <c r="K15" i="12"/>
  <c r="L15" i="12"/>
  <c r="B16" i="12"/>
  <c r="K16" i="12"/>
  <c r="L16" i="12"/>
  <c r="B17" i="12"/>
  <c r="K17" i="12"/>
  <c r="L17" i="12"/>
  <c r="B18" i="12"/>
  <c r="K18" i="12"/>
  <c r="L18" i="12"/>
  <c r="B19" i="12"/>
  <c r="K19" i="12"/>
  <c r="L19" i="12"/>
  <c r="B20" i="12"/>
  <c r="K20" i="12"/>
  <c r="L20" i="12"/>
  <c r="B21" i="12"/>
  <c r="K21" i="12"/>
  <c r="L21" i="12"/>
  <c r="B22" i="12"/>
  <c r="K22" i="12"/>
  <c r="L22" i="12"/>
  <c r="B23" i="12"/>
  <c r="K23" i="12"/>
  <c r="L23" i="12"/>
  <c r="B24" i="12"/>
  <c r="K24" i="12"/>
  <c r="L24" i="12"/>
  <c r="B25" i="12"/>
  <c r="K25" i="12"/>
  <c r="L25" i="12"/>
  <c r="B26" i="12"/>
  <c r="K26" i="12"/>
  <c r="L26" i="12"/>
  <c r="B27" i="12"/>
  <c r="K27" i="12"/>
  <c r="L27" i="12"/>
  <c r="B28" i="12"/>
  <c r="K28" i="12"/>
  <c r="L28" i="12"/>
  <c r="B80" i="12"/>
  <c r="B82" i="12"/>
  <c r="B83" i="12"/>
  <c r="G37" i="12"/>
  <c r="H83" i="12"/>
  <c r="I83" i="12"/>
  <c r="S7" i="12"/>
  <c r="B70" i="12"/>
  <c r="B29" i="12"/>
  <c r="C29" i="12"/>
  <c r="D29" i="12"/>
  <c r="B84" i="12"/>
  <c r="I84" i="12"/>
  <c r="H84" i="12"/>
  <c r="R7" i="12"/>
  <c r="B71" i="12"/>
  <c r="B72" i="12"/>
  <c r="T26" i="12"/>
  <c r="S26" i="12"/>
  <c r="R26" i="12"/>
  <c r="T25" i="12"/>
  <c r="S25" i="12"/>
  <c r="R25" i="12"/>
  <c r="T24" i="12"/>
  <c r="S24" i="12"/>
  <c r="R24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B37" i="12"/>
  <c r="B91" i="12"/>
  <c r="C37" i="12"/>
  <c r="C91" i="12"/>
  <c r="D91" i="12"/>
  <c r="H91" i="12"/>
  <c r="I91" i="12"/>
  <c r="B38" i="12"/>
  <c r="B92" i="12"/>
  <c r="C38" i="12"/>
  <c r="C92" i="12"/>
  <c r="D92" i="12"/>
  <c r="G38" i="12"/>
  <c r="H92" i="12"/>
  <c r="I92" i="12"/>
  <c r="B39" i="12"/>
  <c r="B93" i="12"/>
  <c r="C39" i="12"/>
  <c r="C93" i="12"/>
  <c r="D93" i="12"/>
  <c r="G39" i="12"/>
  <c r="H93" i="12"/>
  <c r="I93" i="12"/>
  <c r="B40" i="12"/>
  <c r="B94" i="12"/>
  <c r="C40" i="12"/>
  <c r="C94" i="12"/>
  <c r="D94" i="12"/>
  <c r="G40" i="12"/>
  <c r="H94" i="12"/>
  <c r="I94" i="12"/>
  <c r="B41" i="12"/>
  <c r="B95" i="12"/>
  <c r="C41" i="12"/>
  <c r="C95" i="12"/>
  <c r="D95" i="12"/>
  <c r="G41" i="12"/>
  <c r="H95" i="12"/>
  <c r="I95" i="12"/>
  <c r="B42" i="12"/>
  <c r="B96" i="12"/>
  <c r="C42" i="12"/>
  <c r="C96" i="12"/>
  <c r="D96" i="12"/>
  <c r="G42" i="12"/>
  <c r="H96" i="12"/>
  <c r="I96" i="12"/>
  <c r="B43" i="12"/>
  <c r="B97" i="12"/>
  <c r="C43" i="12"/>
  <c r="C97" i="12"/>
  <c r="D97" i="12"/>
  <c r="G43" i="12"/>
  <c r="H97" i="12"/>
  <c r="I97" i="12"/>
  <c r="B44" i="12"/>
  <c r="B98" i="12"/>
  <c r="C44" i="12"/>
  <c r="C98" i="12"/>
  <c r="D98" i="12"/>
  <c r="G44" i="12"/>
  <c r="H98" i="12"/>
  <c r="I98" i="12"/>
  <c r="B45" i="12"/>
  <c r="B99" i="12"/>
  <c r="C45" i="12"/>
  <c r="C99" i="12"/>
  <c r="D99" i="12"/>
  <c r="G45" i="12"/>
  <c r="H99" i="12"/>
  <c r="I99" i="12"/>
  <c r="B46" i="12"/>
  <c r="B100" i="12"/>
  <c r="C46" i="12"/>
  <c r="C100" i="12"/>
  <c r="D100" i="12"/>
  <c r="G46" i="12"/>
  <c r="H100" i="12"/>
  <c r="I100" i="12"/>
  <c r="B47" i="12"/>
  <c r="B101" i="12"/>
  <c r="C47" i="12"/>
  <c r="C101" i="12"/>
  <c r="D101" i="12"/>
  <c r="G47" i="12"/>
  <c r="H101" i="12"/>
  <c r="I101" i="12"/>
  <c r="B48" i="12"/>
  <c r="B102" i="12"/>
  <c r="C48" i="12"/>
  <c r="C102" i="12"/>
  <c r="D102" i="12"/>
  <c r="G48" i="12"/>
  <c r="H102" i="12"/>
  <c r="I102" i="12"/>
  <c r="B49" i="12"/>
  <c r="B103" i="12"/>
  <c r="C49" i="12"/>
  <c r="C103" i="12"/>
  <c r="D103" i="12"/>
  <c r="G49" i="12"/>
  <c r="H103" i="12"/>
  <c r="I103" i="12"/>
  <c r="B50" i="12"/>
  <c r="B104" i="12"/>
  <c r="C50" i="12"/>
  <c r="C104" i="12"/>
  <c r="D104" i="12"/>
  <c r="G50" i="12"/>
  <c r="H104" i="12"/>
  <c r="I104" i="12"/>
  <c r="B51" i="12"/>
  <c r="B105" i="12"/>
  <c r="C51" i="12"/>
  <c r="C105" i="12"/>
  <c r="D105" i="12"/>
  <c r="G51" i="12"/>
  <c r="H105" i="12"/>
  <c r="I105" i="12"/>
  <c r="B52" i="12"/>
  <c r="B106" i="12"/>
  <c r="C52" i="12"/>
  <c r="C106" i="12"/>
  <c r="D106" i="12"/>
  <c r="G52" i="12"/>
  <c r="H106" i="12"/>
  <c r="I106" i="12"/>
  <c r="B53" i="12"/>
  <c r="B107" i="12"/>
  <c r="C53" i="12"/>
  <c r="C107" i="12"/>
  <c r="D107" i="12"/>
  <c r="G53" i="12"/>
  <c r="H107" i="12"/>
  <c r="I107" i="12"/>
  <c r="B54" i="12"/>
  <c r="B108" i="12"/>
  <c r="C54" i="12"/>
  <c r="C108" i="12"/>
  <c r="D108" i="12"/>
  <c r="G54" i="12"/>
  <c r="H108" i="12"/>
  <c r="I108" i="12"/>
  <c r="B55" i="12"/>
  <c r="B109" i="12"/>
  <c r="C55" i="12"/>
  <c r="C109" i="12"/>
  <c r="D109" i="12"/>
  <c r="G55" i="12"/>
  <c r="H109" i="12"/>
  <c r="I109" i="12"/>
  <c r="B56" i="12"/>
  <c r="B110" i="12"/>
  <c r="C56" i="12"/>
  <c r="C110" i="12"/>
  <c r="D110" i="12"/>
  <c r="G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73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5" i="12"/>
  <c r="B126" i="12"/>
  <c r="B128" i="12"/>
  <c r="K128" i="12"/>
  <c r="L128" i="12"/>
  <c r="H125" i="12"/>
  <c r="H126" i="12"/>
  <c r="H127" i="12"/>
  <c r="L127" i="12"/>
  <c r="J33" i="12"/>
  <c r="J110" i="12"/>
  <c r="M110" i="12"/>
  <c r="T22" i="12"/>
  <c r="S22" i="12"/>
  <c r="R22" i="12"/>
  <c r="J109" i="12"/>
  <c r="M109" i="12"/>
  <c r="J111" i="12"/>
  <c r="M111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T16" i="12"/>
  <c r="S16" i="12"/>
  <c r="R16" i="12"/>
  <c r="J108" i="12"/>
  <c r="M108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T13" i="12"/>
  <c r="S13" i="12"/>
  <c r="R13" i="12"/>
  <c r="J17" i="12"/>
  <c r="M17" i="12"/>
  <c r="J18" i="12"/>
  <c r="M18" i="12"/>
  <c r="J102" i="12"/>
  <c r="M102" i="12"/>
  <c r="T12" i="12"/>
  <c r="S12" i="12"/>
  <c r="R12" i="12"/>
  <c r="J91" i="12"/>
  <c r="M91" i="12"/>
  <c r="J92" i="12"/>
  <c r="M92" i="12"/>
  <c r="J93" i="12"/>
  <c r="M93" i="12"/>
  <c r="T11" i="12"/>
  <c r="S11" i="12"/>
  <c r="R11" i="12"/>
  <c r="T10" i="12"/>
  <c r="S10" i="12"/>
  <c r="R10" i="12"/>
  <c r="J6" i="12"/>
  <c r="M6" i="12"/>
  <c r="T9" i="12"/>
  <c r="S9" i="12"/>
  <c r="R9" i="12"/>
  <c r="J94" i="12"/>
  <c r="M94" i="12"/>
  <c r="J95" i="12"/>
  <c r="M95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7" i="12"/>
  <c r="M7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<sst xmlns="http://schemas.openxmlformats.org/spreadsheetml/2006/main" count="790" uniqueCount="145">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</sst>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0.0202651482721046</c:v>
                </c:pt>
                <c:pt idx="1">
                  <c:v>0.0202651482721046</c:v>
                </c:pt>
                <c:pt idx="2" formatCode="0.0%">
                  <c:v>0.0202651482721046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0.0075</c:v>
                </c:pt>
                <c:pt idx="1">
                  <c:v>0.0075</c:v>
                </c:pt>
                <c:pt idx="2" formatCode="0.0%">
                  <c:v>0.0075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0.0289812422166874</c:v>
                </c:pt>
                <c:pt idx="1">
                  <c:v>0.0289812422166874</c:v>
                </c:pt>
                <c:pt idx="2" formatCode="0.0%">
                  <c:v>0.0289812422166874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0.000647260273972603</c:v>
                </c:pt>
                <c:pt idx="1">
                  <c:v>0.000647260273972603</c:v>
                </c:pt>
                <c:pt idx="2" formatCode="0.0%">
                  <c:v>0.000647260273972603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0.0204370456102117</c:v>
                </c:pt>
                <c:pt idx="1">
                  <c:v>0.0204370456102117</c:v>
                </c:pt>
                <c:pt idx="2" formatCode="0.0%">
                  <c:v>0.021160610154986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0.0105547945205479</c:v>
                </c:pt>
                <c:pt idx="1">
                  <c:v>0.0105547945205479</c:v>
                </c:pt>
                <c:pt idx="2" formatCode="0.0%">
                  <c:v>0.00846190200836702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0.00698746886674969</c:v>
                </c:pt>
                <c:pt idx="1">
                  <c:v>0.00698746886674969</c:v>
                </c:pt>
                <c:pt idx="2" formatCode="0.0%">
                  <c:v>0.0062737562076043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0.022359900373599</c:v>
                </c:pt>
                <c:pt idx="1">
                  <c:v>0.022359900373599</c:v>
                </c:pt>
                <c:pt idx="2" formatCode="0.0%">
                  <c:v>0.020913442717731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0.00434775840597758</c:v>
                </c:pt>
                <c:pt idx="1">
                  <c:v>0.00434775840597758</c:v>
                </c:pt>
                <c:pt idx="2" formatCode="0.0%">
                  <c:v>0.00414791886141687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0.00635449875466999</c:v>
                </c:pt>
                <c:pt idx="1">
                  <c:v>0.00635449875466999</c:v>
                </c:pt>
                <c:pt idx="2" formatCode="0.0%">
                  <c:v>0.00635449875466999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0.000941469489414695</c:v>
                </c:pt>
                <c:pt idx="1">
                  <c:v>0.000941469489414695</c:v>
                </c:pt>
                <c:pt idx="2" formatCode="0.0%">
                  <c:v>0.000941469489414695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0.0105354919053549</c:v>
                </c:pt>
                <c:pt idx="1">
                  <c:v>0.0105354919053549</c:v>
                </c:pt>
                <c:pt idx="2" formatCode="0.0%">
                  <c:v>0.0115578003237879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0.00101992528019925</c:v>
                </c:pt>
                <c:pt idx="1">
                  <c:v>0.00101992528019925</c:v>
                </c:pt>
                <c:pt idx="2" formatCode="0.0%">
                  <c:v>-0.00373284214360559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0.190582546300235</c:v>
                </c:pt>
                <c:pt idx="1">
                  <c:v>0.190582546300235</c:v>
                </c:pt>
                <c:pt idx="2" formatCode="0.0%">
                  <c:v>0.190582546300235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0.0378337079701121</c:v>
                </c:pt>
                <c:pt idx="1">
                  <c:v>0.0378337079701121</c:v>
                </c:pt>
                <c:pt idx="2" formatCode="0.0%">
                  <c:v>0.04150489091115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0.213548633405978</c:v>
                </c:pt>
                <c:pt idx="1">
                  <c:v>0.213548633405978</c:v>
                </c:pt>
                <c:pt idx="2" formatCode="0.0%">
                  <c:v>0.212440599049107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0.661258916562889</c:v>
                </c:pt>
                <c:pt idx="1">
                  <c:v>0.661258916562889</c:v>
                </c:pt>
                <c:pt idx="2" formatCode="0.0%">
                  <c:v>0.42199975660237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106904"/>
        <c:axId val="-1980550696"/>
      </c:barChart>
      <c:catAx>
        <c:axId val="-202010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0550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0550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106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0.0616142945163278</c:v>
                </c:pt>
                <c:pt idx="1">
                  <c:v>0.0616142945163278</c:v>
                </c:pt>
                <c:pt idx="2">
                  <c:v>0.0634821402194028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0.00462107208872458</c:v>
                </c:pt>
                <c:pt idx="1">
                  <c:v>0.00462107208872458</c:v>
                </c:pt>
                <c:pt idx="2">
                  <c:v>0.00434089523326332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0.000770178681454097</c:v>
                </c:pt>
                <c:pt idx="1">
                  <c:v>0.000770178681454097</c:v>
                </c:pt>
                <c:pt idx="2">
                  <c:v>0.000770178681454097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0.00269562538508934</c:v>
                </c:pt>
                <c:pt idx="1">
                  <c:v>0.00269562538508934</c:v>
                </c:pt>
                <c:pt idx="2">
                  <c:v>0.00285906188410841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0.00154035736290819</c:v>
                </c:pt>
                <c:pt idx="1">
                  <c:v>0.00154035736290819</c:v>
                </c:pt>
                <c:pt idx="2">
                  <c:v>0.00141894739220832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0.00215650030807147</c:v>
                </c:pt>
                <c:pt idx="1">
                  <c:v>0.00215650030807147</c:v>
                </c:pt>
                <c:pt idx="2">
                  <c:v>0.00228724950728673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0.000462107208872458</c:v>
                </c:pt>
                <c:pt idx="1">
                  <c:v>0.000462107208872458</c:v>
                </c:pt>
                <c:pt idx="2">
                  <c:v>0.000490124894418584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0.831792975970425</c:v>
                </c:pt>
                <c:pt idx="1">
                  <c:v>0.831792975970425</c:v>
                </c:pt>
                <c:pt idx="2">
                  <c:v>0.831792975970425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0.0646950092421442</c:v>
                </c:pt>
                <c:pt idx="1">
                  <c:v>0.0646950092421442</c:v>
                </c:pt>
                <c:pt idx="2">
                  <c:v>0.0646950092421442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0.0192544670363524</c:v>
                </c:pt>
                <c:pt idx="1">
                  <c:v>0.0192544670363524</c:v>
                </c:pt>
                <c:pt idx="2">
                  <c:v>0.0192544670363524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0.0103974121996303</c:v>
                </c:pt>
                <c:pt idx="1">
                  <c:v>0.0103974121996303</c:v>
                </c:pt>
                <c:pt idx="2">
                  <c:v>0.0103974121996303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7486088"/>
        <c:axId val="-1977489224"/>
      </c:barChart>
      <c:catAx>
        <c:axId val="-197748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489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7489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486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0.0462487628455939</c:v>
                </c:pt>
                <c:pt idx="1">
                  <c:v>0.0462487628455939</c:v>
                </c:pt>
                <c:pt idx="2">
                  <c:v>0.0458865896038627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0.0083247773122069</c:v>
                </c:pt>
                <c:pt idx="1">
                  <c:v>0.0083247773122069</c:v>
                </c:pt>
                <c:pt idx="2">
                  <c:v>0.00821612533968755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0.00582734411854483</c:v>
                </c:pt>
                <c:pt idx="1">
                  <c:v>0.00582734411854483</c:v>
                </c:pt>
                <c:pt idx="2">
                  <c:v>0.00582734411854483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0.000749229958098621</c:v>
                </c:pt>
                <c:pt idx="1">
                  <c:v>0.000749229958098621</c:v>
                </c:pt>
                <c:pt idx="2">
                  <c:v>0.000778565990678844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0.0924975256911877</c:v>
                </c:pt>
                <c:pt idx="1">
                  <c:v>0.0924975256911877</c:v>
                </c:pt>
                <c:pt idx="2">
                  <c:v>0.0924975256911877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0.665982184976552</c:v>
                </c:pt>
                <c:pt idx="1">
                  <c:v>0.665982184976552</c:v>
                </c:pt>
                <c:pt idx="2">
                  <c:v>0.665982184976552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0.110997030829425</c:v>
                </c:pt>
                <c:pt idx="1">
                  <c:v>0.110997030829425</c:v>
                </c:pt>
                <c:pt idx="2">
                  <c:v>0.110997030829425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0.0388489607902989</c:v>
                </c:pt>
                <c:pt idx="1">
                  <c:v>0.0388489607902989</c:v>
                </c:pt>
                <c:pt idx="2">
                  <c:v>0.0388489607902989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0.030524183478092</c:v>
                </c:pt>
                <c:pt idx="1">
                  <c:v>0.030524183478092</c:v>
                </c:pt>
                <c:pt idx="2">
                  <c:v>0.030524183478092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6141976"/>
        <c:axId val="-1976138920"/>
      </c:barChart>
      <c:catAx>
        <c:axId val="-197614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613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613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6141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0.00151956439154109</c:v>
                </c:pt>
                <c:pt idx="1">
                  <c:v>0.00151956439154109</c:v>
                </c:pt>
                <c:pt idx="2">
                  <c:v>0.00151956439154109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0.0237431936178295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0.0221603140433076</c:v>
                </c:pt>
                <c:pt idx="1">
                  <c:v>0.0221603140433076</c:v>
                </c:pt>
                <c:pt idx="2">
                  <c:v>0.0221603140433076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0.12536406230214</c:v>
                </c:pt>
                <c:pt idx="1">
                  <c:v>0.12536406230214</c:v>
                </c:pt>
                <c:pt idx="2">
                  <c:v>0.12536406230214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0.121565151323287</c:v>
                </c:pt>
                <c:pt idx="1">
                  <c:v>0.121565151323287</c:v>
                </c:pt>
                <c:pt idx="2">
                  <c:v>0.121565151323287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0.50145624920856</c:v>
                </c:pt>
                <c:pt idx="1">
                  <c:v>0.50145624920856</c:v>
                </c:pt>
                <c:pt idx="2">
                  <c:v>0.50145624920856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0.227934658731164</c:v>
                </c:pt>
                <c:pt idx="1">
                  <c:v>0.227934658731164</c:v>
                </c:pt>
                <c:pt idx="2">
                  <c:v>0.227934658731164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7527720"/>
        <c:axId val="-1977530856"/>
      </c:barChart>
      <c:catAx>
        <c:axId val="-197752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530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7530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527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ZASCO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1304.023847696376</c:v>
                </c:pt>
                <c:pt idx="1">
                  <c:v>2255.296834909095</c:v>
                </c:pt>
                <c:pt idx="2">
                  <c:v>1629.336355581465</c:v>
                </c:pt>
                <c:pt idx="3">
                  <c:v>1381.955996797008</c:v>
                </c:pt>
                <c:pt idx="4">
                  <c:v>1304.023847696376</c:v>
                </c:pt>
                <c:pt idx="5">
                  <c:v>2178.212672953111</c:v>
                </c:pt>
                <c:pt idx="6">
                  <c:v>1573.605987054889</c:v>
                </c:pt>
                <c:pt idx="7">
                  <c:v>1373.933761944902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48.0</c:v>
                </c:pt>
                <c:pt idx="1">
                  <c:v>1901.0</c:v>
                </c:pt>
                <c:pt idx="2">
                  <c:v>1017.142857142857</c:v>
                </c:pt>
                <c:pt idx="3">
                  <c:v>34275.2</c:v>
                </c:pt>
                <c:pt idx="4">
                  <c:v>48.0</c:v>
                </c:pt>
                <c:pt idx="5">
                  <c:v>2035.199006120848</c:v>
                </c:pt>
                <c:pt idx="6">
                  <c:v>1046.93830486215</c:v>
                </c:pt>
                <c:pt idx="7">
                  <c:v>34285.3489530185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418.8738172678889</c:v>
                </c:pt>
                <c:pt idx="2">
                  <c:v>478.7129340204444</c:v>
                </c:pt>
                <c:pt idx="3">
                  <c:v>1773.16232998226</c:v>
                </c:pt>
                <c:pt idx="4">
                  <c:v>0.0</c:v>
                </c:pt>
                <c:pt idx="5">
                  <c:v>418.8738172678889</c:v>
                </c:pt>
                <c:pt idx="6">
                  <c:v>478.7129340204444</c:v>
                </c:pt>
                <c:pt idx="7">
                  <c:v>1773.16232998226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4849.0</c:v>
                </c:pt>
                <c:pt idx="2">
                  <c:v>9942.857142857143</c:v>
                </c:pt>
                <c:pt idx="3">
                  <c:v>18880.0</c:v>
                </c:pt>
                <c:pt idx="4">
                  <c:v>0.0</c:v>
                </c:pt>
                <c:pt idx="5">
                  <c:v>4849.0</c:v>
                </c:pt>
                <c:pt idx="6">
                  <c:v>10178.4490550562</c:v>
                </c:pt>
                <c:pt idx="7">
                  <c:v>18717.11556883893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71.08253887058068</c:v>
                </c:pt>
                <c:pt idx="1">
                  <c:v>238.8465972044606</c:v>
                </c:pt>
                <c:pt idx="2">
                  <c:v>0.0</c:v>
                </c:pt>
                <c:pt idx="3">
                  <c:v>0.0</c:v>
                </c:pt>
                <c:pt idx="4">
                  <c:v>859.9244122152062</c:v>
                </c:pt>
                <c:pt idx="5">
                  <c:v>88.9632271791126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4660.0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4660.0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123428.5714285714</c:v>
                </c:pt>
                <c:pt idx="3">
                  <c:v>230400.0</c:v>
                </c:pt>
                <c:pt idx="4">
                  <c:v>0.0</c:v>
                </c:pt>
                <c:pt idx="5">
                  <c:v>0.0</c:v>
                </c:pt>
                <c:pt idx="6">
                  <c:v>123428.5714285714</c:v>
                </c:pt>
                <c:pt idx="7">
                  <c:v>230400.0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7200.0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7200.0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3840.0</c:v>
                </c:pt>
                <c:pt idx="1">
                  <c:v>0.0</c:v>
                </c:pt>
                <c:pt idx="2">
                  <c:v>0.0</c:v>
                </c:pt>
                <c:pt idx="3">
                  <c:v>38400.0</c:v>
                </c:pt>
                <c:pt idx="4">
                  <c:v>3840.0</c:v>
                </c:pt>
                <c:pt idx="5">
                  <c:v>0.0</c:v>
                </c:pt>
                <c:pt idx="6">
                  <c:v>0.0</c:v>
                </c:pt>
                <c:pt idx="7">
                  <c:v>38400.0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3756.635126854778</c:v>
                </c:pt>
                <c:pt idx="1">
                  <c:v>3939.277305130871</c:v>
                </c:pt>
                <c:pt idx="2">
                  <c:v>3160.416191950781</c:v>
                </c:pt>
                <c:pt idx="3">
                  <c:v>984.26974148067</c:v>
                </c:pt>
                <c:pt idx="4">
                  <c:v>3756.635126854778</c:v>
                </c:pt>
                <c:pt idx="5">
                  <c:v>3939.277305130871</c:v>
                </c:pt>
                <c:pt idx="6">
                  <c:v>3160.416191950781</c:v>
                </c:pt>
                <c:pt idx="7">
                  <c:v>984.26974148067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15840.0</c:v>
                </c:pt>
                <c:pt idx="1">
                  <c:v>32640.0</c:v>
                </c:pt>
                <c:pt idx="2">
                  <c:v>9600.0</c:v>
                </c:pt>
                <c:pt idx="3">
                  <c:v>13440.0</c:v>
                </c:pt>
                <c:pt idx="4">
                  <c:v>15840.0</c:v>
                </c:pt>
                <c:pt idx="5">
                  <c:v>32640.0</c:v>
                </c:pt>
                <c:pt idx="6">
                  <c:v>9600.0</c:v>
                </c:pt>
                <c:pt idx="7">
                  <c:v>13440.0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850.0000000000001</c:v>
                </c:pt>
                <c:pt idx="2">
                  <c:v>1542.857142857143</c:v>
                </c:pt>
                <c:pt idx="3">
                  <c:v>10560.0</c:v>
                </c:pt>
                <c:pt idx="4">
                  <c:v>0.0</c:v>
                </c:pt>
                <c:pt idx="5">
                  <c:v>850.0000000000001</c:v>
                </c:pt>
                <c:pt idx="6">
                  <c:v>1542.857142857143</c:v>
                </c:pt>
                <c:pt idx="7">
                  <c:v>10560.0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2301.0</c:v>
                </c:pt>
                <c:pt idx="2">
                  <c:v>2857.142857142857</c:v>
                </c:pt>
                <c:pt idx="3">
                  <c:v>0.0</c:v>
                </c:pt>
                <c:pt idx="4">
                  <c:v>0.0</c:v>
                </c:pt>
                <c:pt idx="5">
                  <c:v>2301.0</c:v>
                </c:pt>
                <c:pt idx="6">
                  <c:v>2857.142857142857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5978664"/>
        <c:axId val="-197597528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31064.31423509827</c:v>
                </c:pt>
                <c:pt idx="1">
                  <c:v>31064.31423509827</c:v>
                </c:pt>
                <c:pt idx="2">
                  <c:v>31064.31423509828</c:v>
                </c:pt>
                <c:pt idx="3">
                  <c:v>31064.31423509827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31064.31423509827</c:v>
                </c:pt>
                <c:pt idx="5" formatCode="#,##0">
                  <c:v>31064.31423509827</c:v>
                </c:pt>
                <c:pt idx="6" formatCode="#,##0">
                  <c:v>31064.31423509828</c:v>
                </c:pt>
                <c:pt idx="7" formatCode="#,##0">
                  <c:v>31064.31423509827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44982.98090176495</c:v>
                </c:pt>
                <c:pt idx="1">
                  <c:v>44982.98090176495</c:v>
                </c:pt>
                <c:pt idx="2">
                  <c:v>44982.98090176495</c:v>
                </c:pt>
                <c:pt idx="3">
                  <c:v>44982.98090176495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44982.98090176495</c:v>
                </c:pt>
                <c:pt idx="5" formatCode="#,##0">
                  <c:v>44982.98090176495</c:v>
                </c:pt>
                <c:pt idx="6" formatCode="#,##0">
                  <c:v>44982.98090176495</c:v>
                </c:pt>
                <c:pt idx="7" formatCode="#,##0">
                  <c:v>44982.98090176495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72726.98090176494</c:v>
                </c:pt>
                <c:pt idx="1">
                  <c:v>72726.98090176494</c:v>
                </c:pt>
                <c:pt idx="2">
                  <c:v>72726.98090176495</c:v>
                </c:pt>
                <c:pt idx="3">
                  <c:v>72726.98090176494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72726.98090176494</c:v>
                </c:pt>
                <c:pt idx="5" formatCode="#,##0">
                  <c:v>72726.98090176494</c:v>
                </c:pt>
                <c:pt idx="6" formatCode="#,##0">
                  <c:v>72726.98090176495</c:v>
                </c:pt>
                <c:pt idx="7" formatCode="#,##0">
                  <c:v>72726.98090176494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978664"/>
        <c:axId val="-1975975288"/>
      </c:lineChart>
      <c:catAx>
        <c:axId val="-197597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975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97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978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ZASCO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1304.023847696376</c:v>
                </c:pt>
                <c:pt idx="1">
                  <c:v>2255.296834909095</c:v>
                </c:pt>
                <c:pt idx="2">
                  <c:v>1629.336355581465</c:v>
                </c:pt>
                <c:pt idx="3">
                  <c:v>1381.955996797008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48.0</c:v>
                </c:pt>
                <c:pt idx="1">
                  <c:v>1901.0</c:v>
                </c:pt>
                <c:pt idx="2">
                  <c:v>1017.142857142857</c:v>
                </c:pt>
                <c:pt idx="3">
                  <c:v>34275.2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418.8738172678889</c:v>
                </c:pt>
                <c:pt idx="2">
                  <c:v>478.7129340204444</c:v>
                </c:pt>
                <c:pt idx="3">
                  <c:v>1773.16232998226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4849.0</c:v>
                </c:pt>
                <c:pt idx="2">
                  <c:v>9942.857142857143</c:v>
                </c:pt>
                <c:pt idx="3">
                  <c:v>18880.0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71.08253887058068</c:v>
                </c:pt>
                <c:pt idx="1">
                  <c:v>238.8465972044606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4660.0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123428.5714285714</c:v>
                </c:pt>
                <c:pt idx="3">
                  <c:v>230400.0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7200.0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3840.0</c:v>
                </c:pt>
                <c:pt idx="1">
                  <c:v>0.0</c:v>
                </c:pt>
                <c:pt idx="2">
                  <c:v>0.0</c:v>
                </c:pt>
                <c:pt idx="3">
                  <c:v>38400.0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3756.635126854778</c:v>
                </c:pt>
                <c:pt idx="1">
                  <c:v>3939.277305130871</c:v>
                </c:pt>
                <c:pt idx="2">
                  <c:v>3160.416191950781</c:v>
                </c:pt>
                <c:pt idx="3">
                  <c:v>984.26974148067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15840.0</c:v>
                </c:pt>
                <c:pt idx="1">
                  <c:v>32640.0</c:v>
                </c:pt>
                <c:pt idx="2">
                  <c:v>9600.0</c:v>
                </c:pt>
                <c:pt idx="3">
                  <c:v>13440.0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850.0000000000001</c:v>
                </c:pt>
                <c:pt idx="2">
                  <c:v>1542.857142857143</c:v>
                </c:pt>
                <c:pt idx="3">
                  <c:v>10560.0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2301.0</c:v>
                </c:pt>
                <c:pt idx="2">
                  <c:v>2857.142857142857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5184216"/>
        <c:axId val="-197518098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31064.31423509827</c:v>
                </c:pt>
                <c:pt idx="1">
                  <c:v>31064.31423509827</c:v>
                </c:pt>
                <c:pt idx="2">
                  <c:v>31064.31423509828</c:v>
                </c:pt>
                <c:pt idx="3">
                  <c:v>31064.31423509827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44982.98090176495</c:v>
                </c:pt>
                <c:pt idx="1">
                  <c:v>44982.98090176495</c:v>
                </c:pt>
                <c:pt idx="2">
                  <c:v>44982.98090176495</c:v>
                </c:pt>
                <c:pt idx="3">
                  <c:v>44982.98090176495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72726.98090176494</c:v>
                </c:pt>
                <c:pt idx="1">
                  <c:v>72726.98090176494</c:v>
                </c:pt>
                <c:pt idx="2">
                  <c:v>72726.98090176495</c:v>
                </c:pt>
                <c:pt idx="3">
                  <c:v>72726.98090176494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184216"/>
        <c:axId val="-1975180984"/>
      </c:lineChart>
      <c:catAx>
        <c:axId val="-197518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180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180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184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1304.023847696376</c:v>
                </c:pt>
                <c:pt idx="1">
                  <c:v>1304.023847696376</c:v>
                </c:pt>
                <c:pt idx="2">
                  <c:v>1304.023847696376</c:v>
                </c:pt>
                <c:pt idx="3">
                  <c:v>1304.023847696376</c:v>
                </c:pt>
                <c:pt idx="4">
                  <c:v>1304.023847696376</c:v>
                </c:pt>
                <c:pt idx="5">
                  <c:v>1304.023847696376</c:v>
                </c:pt>
                <c:pt idx="6">
                  <c:v>1304.023847696376</c:v>
                </c:pt>
                <c:pt idx="7">
                  <c:v>1304.023847696376</c:v>
                </c:pt>
                <c:pt idx="8">
                  <c:v>1304.023847696376</c:v>
                </c:pt>
                <c:pt idx="9">
                  <c:v>1304.023847696376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48.0</c:v>
                </c:pt>
                <c:pt idx="1">
                  <c:v>48.0</c:v>
                </c:pt>
                <c:pt idx="2">
                  <c:v>48.0</c:v>
                </c:pt>
                <c:pt idx="3">
                  <c:v>48.0</c:v>
                </c:pt>
                <c:pt idx="4">
                  <c:v>48.0</c:v>
                </c:pt>
                <c:pt idx="5">
                  <c:v>48.0</c:v>
                </c:pt>
                <c:pt idx="6">
                  <c:v>48.0</c:v>
                </c:pt>
                <c:pt idx="7">
                  <c:v>48.0</c:v>
                </c:pt>
                <c:pt idx="8">
                  <c:v>48.0</c:v>
                </c:pt>
                <c:pt idx="9">
                  <c:v>48.0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71.08253887058068</c:v>
                </c:pt>
                <c:pt idx="1">
                  <c:v>71.08253887058068</c:v>
                </c:pt>
                <c:pt idx="2">
                  <c:v>71.08253887058068</c:v>
                </c:pt>
                <c:pt idx="3">
                  <c:v>71.08253887058068</c:v>
                </c:pt>
                <c:pt idx="4">
                  <c:v>71.08253887058068</c:v>
                </c:pt>
                <c:pt idx="5">
                  <c:v>71.08253887058068</c:v>
                </c:pt>
                <c:pt idx="6">
                  <c:v>71.08253887058068</c:v>
                </c:pt>
                <c:pt idx="7">
                  <c:v>71.08253887058068</c:v>
                </c:pt>
                <c:pt idx="8">
                  <c:v>71.08253887058068</c:v>
                </c:pt>
                <c:pt idx="9">
                  <c:v>71.08253887058068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4660.0</c:v>
                </c:pt>
                <c:pt idx="1">
                  <c:v>4660.0</c:v>
                </c:pt>
                <c:pt idx="2">
                  <c:v>4660.0</c:v>
                </c:pt>
                <c:pt idx="3">
                  <c:v>4660.0</c:v>
                </c:pt>
                <c:pt idx="4">
                  <c:v>4660.0</c:v>
                </c:pt>
                <c:pt idx="5">
                  <c:v>4660.0</c:v>
                </c:pt>
                <c:pt idx="6">
                  <c:v>4660.0</c:v>
                </c:pt>
                <c:pt idx="7">
                  <c:v>4660.0</c:v>
                </c:pt>
                <c:pt idx="8">
                  <c:v>4660.0</c:v>
                </c:pt>
                <c:pt idx="9">
                  <c:v>4660.0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3840.0</c:v>
                </c:pt>
                <c:pt idx="1">
                  <c:v>3840.0</c:v>
                </c:pt>
                <c:pt idx="2">
                  <c:v>3840.0</c:v>
                </c:pt>
                <c:pt idx="3">
                  <c:v>3840.0</c:v>
                </c:pt>
                <c:pt idx="4">
                  <c:v>3840.0</c:v>
                </c:pt>
                <c:pt idx="5">
                  <c:v>3840.0</c:v>
                </c:pt>
                <c:pt idx="6">
                  <c:v>3840.0</c:v>
                </c:pt>
                <c:pt idx="7">
                  <c:v>3840.0</c:v>
                </c:pt>
                <c:pt idx="8">
                  <c:v>3840.0</c:v>
                </c:pt>
                <c:pt idx="9">
                  <c:v>3840.0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3756.635126854778</c:v>
                </c:pt>
                <c:pt idx="1">
                  <c:v>3756.635126854778</c:v>
                </c:pt>
                <c:pt idx="2">
                  <c:v>3756.635126854778</c:v>
                </c:pt>
                <c:pt idx="3">
                  <c:v>3756.635126854778</c:v>
                </c:pt>
                <c:pt idx="4">
                  <c:v>3756.635126854778</c:v>
                </c:pt>
                <c:pt idx="5">
                  <c:v>3756.635126854778</c:v>
                </c:pt>
                <c:pt idx="6">
                  <c:v>3756.635126854778</c:v>
                </c:pt>
                <c:pt idx="7">
                  <c:v>3756.635126854778</c:v>
                </c:pt>
                <c:pt idx="8">
                  <c:v>3756.635126854778</c:v>
                </c:pt>
                <c:pt idx="9">
                  <c:v>3756.635126854778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5073016"/>
        <c:axId val="-197506973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31064.31423509827</c:v>
                </c:pt>
                <c:pt idx="1">
                  <c:v>31064.31423509827</c:v>
                </c:pt>
                <c:pt idx="2">
                  <c:v>31064.31423509828</c:v>
                </c:pt>
                <c:pt idx="3">
                  <c:v>31064.31423509827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44982.98090176495</c:v>
                </c:pt>
                <c:pt idx="1">
                  <c:v>44982.98090176495</c:v>
                </c:pt>
                <c:pt idx="2">
                  <c:v>44982.98090176495</c:v>
                </c:pt>
                <c:pt idx="3">
                  <c:v>44982.98090176495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073016"/>
        <c:axId val="-1975069736"/>
      </c:lineChart>
      <c:catAx>
        <c:axId val="-19750730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5069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069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5073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0.353650692688463</c:v>
                </c:pt>
                <c:pt idx="1">
                  <c:v>0.353650692688463</c:v>
                </c:pt>
                <c:pt idx="2">
                  <c:v>0.353650692688463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0.327182404425535</c:v>
                </c:pt>
                <c:pt idx="1">
                  <c:v>0.327182404425535</c:v>
                </c:pt>
                <c:pt idx="2">
                  <c:v>0.327182404425535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0.65217084694765</c:v>
                </c:pt>
                <c:pt idx="1">
                  <c:v>0.0</c:v>
                </c:pt>
                <c:pt idx="2">
                  <c:v>0.115571067206973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0.086152182600315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0.32129004959921</c:v>
                </c:pt>
                <c:pt idx="1">
                  <c:v>0.32129004959921</c:v>
                </c:pt>
                <c:pt idx="2">
                  <c:v>0.205039689195231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-0.327182404425534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907048"/>
        <c:axId val="-1975903672"/>
      </c:barChart>
      <c:catAx>
        <c:axId val="-197590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903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90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907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0.101386878873632</c:v>
                </c:pt>
                <c:pt idx="1">
                  <c:v>0.101386878873632</c:v>
                </c:pt>
                <c:pt idx="2">
                  <c:v>0.101386878873632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0.103014502132088</c:v>
                </c:pt>
                <c:pt idx="2">
                  <c:v>0.0579863342386783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0.0234326863832409</c:v>
                </c:pt>
                <c:pt idx="1">
                  <c:v>0.0234326863832409</c:v>
                </c:pt>
                <c:pt idx="2">
                  <c:v>0.0234326863832409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0.186968576709797</c:v>
                </c:pt>
                <c:pt idx="1">
                  <c:v>0.186968576709797</c:v>
                </c:pt>
                <c:pt idx="2">
                  <c:v>0.186968576709797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0.491398577918084</c:v>
                </c:pt>
                <c:pt idx="1">
                  <c:v>0.491398577918084</c:v>
                </c:pt>
                <c:pt idx="2">
                  <c:v>0.538215208072187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0.103014502132088</c:v>
                </c:pt>
                <c:pt idx="2">
                  <c:v>0.0579863342386783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845096"/>
        <c:axId val="-1975841688"/>
      </c:barChart>
      <c:catAx>
        <c:axId val="-197584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841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84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845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0.0434872900238525</c:v>
                </c:pt>
                <c:pt idx="1">
                  <c:v>0.0434872900238525</c:v>
                </c:pt>
                <c:pt idx="2">
                  <c:v>0.0434872900238525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0.0511833105625867</c:v>
                </c:pt>
                <c:pt idx="2">
                  <c:v>0.0192482080994351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0.100995735864066</c:v>
                </c:pt>
                <c:pt idx="1">
                  <c:v>0.100995735864066</c:v>
                </c:pt>
                <c:pt idx="2">
                  <c:v>0.100995735864066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0.683905739163139</c:v>
                </c:pt>
                <c:pt idx="1">
                  <c:v>0.683905739163139</c:v>
                </c:pt>
                <c:pt idx="2">
                  <c:v>0.71539935244462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0.0511833105625867</c:v>
                </c:pt>
                <c:pt idx="2">
                  <c:v>0.0192482080994351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821672"/>
        <c:axId val="-1975818168"/>
      </c:barChart>
      <c:catAx>
        <c:axId val="-197582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818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818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821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0.476277514171835</c:v>
                </c:pt>
                <c:pt idx="1">
                  <c:v>0.476277514171835</c:v>
                </c:pt>
                <c:pt idx="2">
                  <c:v>0.476277514171835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0.440631463424929</c:v>
                </c:pt>
                <c:pt idx="1">
                  <c:v>0.440631463424929</c:v>
                </c:pt>
                <c:pt idx="2">
                  <c:v>0.440631463424929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0.878308218310751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0.0667975180448271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0.381263738102942</c:v>
                </c:pt>
                <c:pt idx="1">
                  <c:v>0.381263738102942</c:v>
                </c:pt>
                <c:pt idx="2">
                  <c:v>0.343455639188046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-0.440631463424929</c:v>
                </c:pt>
                <c:pt idx="2">
                  <c:v>-0.236621423166981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751176"/>
        <c:axId val="-1975747800"/>
      </c:barChart>
      <c:catAx>
        <c:axId val="-197575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747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747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75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0.0231601694538338</c:v>
                </c:pt>
                <c:pt idx="1">
                  <c:v>0.0231601694538338</c:v>
                </c:pt>
                <c:pt idx="2" formatCode="0.0%">
                  <c:v>0.0231601694538338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0.00583333333333333</c:v>
                </c:pt>
                <c:pt idx="1">
                  <c:v>0.00583333333333333</c:v>
                </c:pt>
                <c:pt idx="2" formatCode="0.0%">
                  <c:v>0.00583333333333333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0.0162227361679416</c:v>
                </c:pt>
                <c:pt idx="1">
                  <c:v>0.0162227361679416</c:v>
                </c:pt>
                <c:pt idx="2" formatCode="0.0%">
                  <c:v>0.014173592629006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0.0227253634584593</c:v>
                </c:pt>
                <c:pt idx="1">
                  <c:v>0.0227253634584593</c:v>
                </c:pt>
                <c:pt idx="2" formatCode="0.0%">
                  <c:v>0.023222918581791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0.0144227005870841</c:v>
                </c:pt>
                <c:pt idx="1">
                  <c:v>0.0144227005870841</c:v>
                </c:pt>
                <c:pt idx="2" formatCode="0.0%">
                  <c:v>0.0133097613564097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0.00686488169364881</c:v>
                </c:pt>
                <c:pt idx="1">
                  <c:v>0.00686488169364881</c:v>
                </c:pt>
                <c:pt idx="2" formatCode="0.0%">
                  <c:v>0.00686488169364881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0.007453300124533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0.00387048567870486</c:v>
                </c:pt>
                <c:pt idx="1">
                  <c:v>0.00387048567870486</c:v>
                </c:pt>
                <c:pt idx="2" formatCode="0.0%">
                  <c:v>0.00383877370605334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0.0014346201743462</c:v>
                </c:pt>
                <c:pt idx="1">
                  <c:v>0.0014346201743462</c:v>
                </c:pt>
                <c:pt idx="2" formatCode="0.0%">
                  <c:v>0.0014346201743462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0.152901184297424</c:v>
                </c:pt>
                <c:pt idx="1">
                  <c:v>0.152901184297424</c:v>
                </c:pt>
                <c:pt idx="2" formatCode="0.0%">
                  <c:v>0.152901184297424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0.0432385233944138</c:v>
                </c:pt>
                <c:pt idx="1">
                  <c:v>0.0432385233944138</c:v>
                </c:pt>
                <c:pt idx="2" formatCode="0.0%">
                  <c:v>0.0458600868080195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0.282191064849671</c:v>
                </c:pt>
                <c:pt idx="1">
                  <c:v>0.282191064849671</c:v>
                </c:pt>
                <c:pt idx="2" formatCode="0.0%">
                  <c:v>0.285660540168856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0.739546341220423</c:v>
                </c:pt>
                <c:pt idx="1">
                  <c:v>0.739546341220423</c:v>
                </c:pt>
                <c:pt idx="2" formatCode="0.0%">
                  <c:v>0.416286837672745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9961640"/>
        <c:axId val="-1979958456"/>
      </c:barChart>
      <c:catAx>
        <c:axId val="-197996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9958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9958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9961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1304.023847696376</c:v>
                </c:pt>
                <c:pt idx="1">
                  <c:v>1304.023847696376</c:v>
                </c:pt>
                <c:pt idx="2">
                  <c:v>1304.023847696376</c:v>
                </c:pt>
                <c:pt idx="3">
                  <c:v>1304.023847696376</c:v>
                </c:pt>
                <c:pt idx="4">
                  <c:v>1304.023847696376</c:v>
                </c:pt>
                <c:pt idx="5">
                  <c:v>1304.023847696376</c:v>
                </c:pt>
                <c:pt idx="6">
                  <c:v>1304.023847696376</c:v>
                </c:pt>
                <c:pt idx="7">
                  <c:v>1304.023847696376</c:v>
                </c:pt>
                <c:pt idx="8">
                  <c:v>1304.023847696376</c:v>
                </c:pt>
                <c:pt idx="9">
                  <c:v>1304.023847696376</c:v>
                </c:pt>
                <c:pt idx="10">
                  <c:v>1304.023847696376</c:v>
                </c:pt>
                <c:pt idx="11">
                  <c:v>1304.023847696376</c:v>
                </c:pt>
                <c:pt idx="12">
                  <c:v>1304.023847696376</c:v>
                </c:pt>
                <c:pt idx="13">
                  <c:v>1304.023847696376</c:v>
                </c:pt>
                <c:pt idx="14">
                  <c:v>1304.023847696376</c:v>
                </c:pt>
                <c:pt idx="15">
                  <c:v>1304.023847696376</c:v>
                </c:pt>
                <c:pt idx="16">
                  <c:v>1304.023847696376</c:v>
                </c:pt>
                <c:pt idx="17">
                  <c:v>1304.023847696376</c:v>
                </c:pt>
                <c:pt idx="18">
                  <c:v>1304.023847696376</c:v>
                </c:pt>
                <c:pt idx="19">
                  <c:v>1304.023847696376</c:v>
                </c:pt>
                <c:pt idx="20">
                  <c:v>1304.023847696376</c:v>
                </c:pt>
                <c:pt idx="21">
                  <c:v>1304.023847696376</c:v>
                </c:pt>
                <c:pt idx="22">
                  <c:v>1304.023847696376</c:v>
                </c:pt>
                <c:pt idx="23">
                  <c:v>1304.023847696376</c:v>
                </c:pt>
                <c:pt idx="24">
                  <c:v>1304.023847696376</c:v>
                </c:pt>
                <c:pt idx="25">
                  <c:v>1304.023847696376</c:v>
                </c:pt>
                <c:pt idx="26">
                  <c:v>1304.023847696376</c:v>
                </c:pt>
                <c:pt idx="27">
                  <c:v>1304.023847696376</c:v>
                </c:pt>
                <c:pt idx="28">
                  <c:v>1304.023847696376</c:v>
                </c:pt>
                <c:pt idx="29">
                  <c:v>2255.296834909095</c:v>
                </c:pt>
                <c:pt idx="30">
                  <c:v>2255.296834909095</c:v>
                </c:pt>
                <c:pt idx="31">
                  <c:v>2255.296834909095</c:v>
                </c:pt>
                <c:pt idx="32">
                  <c:v>2255.296834909095</c:v>
                </c:pt>
                <c:pt idx="33">
                  <c:v>2255.296834909095</c:v>
                </c:pt>
                <c:pt idx="34">
                  <c:v>2255.296834909095</c:v>
                </c:pt>
                <c:pt idx="35">
                  <c:v>2255.296834909095</c:v>
                </c:pt>
                <c:pt idx="36">
                  <c:v>2255.296834909095</c:v>
                </c:pt>
                <c:pt idx="37">
                  <c:v>2255.296834909095</c:v>
                </c:pt>
                <c:pt idx="38">
                  <c:v>2255.296834909095</c:v>
                </c:pt>
                <c:pt idx="39">
                  <c:v>2255.296834909095</c:v>
                </c:pt>
                <c:pt idx="40">
                  <c:v>2255.296834909095</c:v>
                </c:pt>
                <c:pt idx="41">
                  <c:v>2255.296834909095</c:v>
                </c:pt>
                <c:pt idx="42">
                  <c:v>2255.296834909095</c:v>
                </c:pt>
                <c:pt idx="43">
                  <c:v>2255.296834909095</c:v>
                </c:pt>
                <c:pt idx="44">
                  <c:v>2255.296834909095</c:v>
                </c:pt>
                <c:pt idx="45">
                  <c:v>2255.296834909095</c:v>
                </c:pt>
                <c:pt idx="46">
                  <c:v>2255.296834909095</c:v>
                </c:pt>
                <c:pt idx="47">
                  <c:v>2255.296834909095</c:v>
                </c:pt>
                <c:pt idx="48">
                  <c:v>2255.296834909095</c:v>
                </c:pt>
                <c:pt idx="49">
                  <c:v>2255.296834909095</c:v>
                </c:pt>
                <c:pt idx="50">
                  <c:v>2255.296834909095</c:v>
                </c:pt>
                <c:pt idx="51">
                  <c:v>2255.296834909095</c:v>
                </c:pt>
                <c:pt idx="52">
                  <c:v>2255.296834909095</c:v>
                </c:pt>
                <c:pt idx="53">
                  <c:v>2255.296834909095</c:v>
                </c:pt>
                <c:pt idx="54">
                  <c:v>2255.296834909095</c:v>
                </c:pt>
                <c:pt idx="55">
                  <c:v>2255.296834909095</c:v>
                </c:pt>
                <c:pt idx="56">
                  <c:v>2255.296834909095</c:v>
                </c:pt>
                <c:pt idx="57">
                  <c:v>2255.296834909095</c:v>
                </c:pt>
                <c:pt idx="58">
                  <c:v>2255.296834909095</c:v>
                </c:pt>
                <c:pt idx="59">
                  <c:v>2255.296834909095</c:v>
                </c:pt>
                <c:pt idx="60">
                  <c:v>2255.296834909095</c:v>
                </c:pt>
                <c:pt idx="61">
                  <c:v>2255.296834909095</c:v>
                </c:pt>
                <c:pt idx="62">
                  <c:v>2255.296834909095</c:v>
                </c:pt>
                <c:pt idx="63">
                  <c:v>2255.296834909095</c:v>
                </c:pt>
                <c:pt idx="64">
                  <c:v>2255.296834909095</c:v>
                </c:pt>
                <c:pt idx="65">
                  <c:v>2255.296834909095</c:v>
                </c:pt>
                <c:pt idx="66">
                  <c:v>2255.296834909095</c:v>
                </c:pt>
                <c:pt idx="67">
                  <c:v>2255.296834909095</c:v>
                </c:pt>
                <c:pt idx="68">
                  <c:v>2255.296834909095</c:v>
                </c:pt>
                <c:pt idx="69">
                  <c:v>2255.296834909095</c:v>
                </c:pt>
                <c:pt idx="70">
                  <c:v>2255.296834909095</c:v>
                </c:pt>
                <c:pt idx="71">
                  <c:v>1629.336355581465</c:v>
                </c:pt>
                <c:pt idx="72">
                  <c:v>1629.336355581465</c:v>
                </c:pt>
                <c:pt idx="73">
                  <c:v>1629.336355581465</c:v>
                </c:pt>
                <c:pt idx="74">
                  <c:v>1629.336355581465</c:v>
                </c:pt>
                <c:pt idx="75">
                  <c:v>1629.336355581465</c:v>
                </c:pt>
                <c:pt idx="76">
                  <c:v>1629.336355581465</c:v>
                </c:pt>
                <c:pt idx="77">
                  <c:v>1629.336355581465</c:v>
                </c:pt>
                <c:pt idx="78">
                  <c:v>1629.336355581465</c:v>
                </c:pt>
                <c:pt idx="79">
                  <c:v>1629.336355581465</c:v>
                </c:pt>
                <c:pt idx="80">
                  <c:v>1629.336355581465</c:v>
                </c:pt>
                <c:pt idx="81">
                  <c:v>1629.336355581465</c:v>
                </c:pt>
                <c:pt idx="82">
                  <c:v>1629.336355581465</c:v>
                </c:pt>
                <c:pt idx="83">
                  <c:v>1629.336355581465</c:v>
                </c:pt>
                <c:pt idx="84">
                  <c:v>1629.336355581465</c:v>
                </c:pt>
                <c:pt idx="85">
                  <c:v>1629.336355581465</c:v>
                </c:pt>
                <c:pt idx="86">
                  <c:v>1629.336355581465</c:v>
                </c:pt>
                <c:pt idx="87">
                  <c:v>1629.336355581465</c:v>
                </c:pt>
                <c:pt idx="88">
                  <c:v>1629.336355581465</c:v>
                </c:pt>
                <c:pt idx="89">
                  <c:v>1381.955996797008</c:v>
                </c:pt>
                <c:pt idx="90">
                  <c:v>1381.955996797008</c:v>
                </c:pt>
                <c:pt idx="91">
                  <c:v>1381.955996797008</c:v>
                </c:pt>
                <c:pt idx="92">
                  <c:v>1381.955996797008</c:v>
                </c:pt>
                <c:pt idx="93">
                  <c:v>1381.955996797008</c:v>
                </c:pt>
                <c:pt idx="94">
                  <c:v>1381.955996797008</c:v>
                </c:pt>
                <c:pt idx="95">
                  <c:v>1381.955996797008</c:v>
                </c:pt>
                <c:pt idx="96">
                  <c:v>1381.955996797008</c:v>
                </c:pt>
                <c:pt idx="97">
                  <c:v>1381.955996797008</c:v>
                </c:pt>
                <c:pt idx="98">
                  <c:v>1381.955996797008</c:v>
                </c:pt>
                <c:pt idx="99">
                  <c:v>1381.955996797008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48.0</c:v>
                </c:pt>
                <c:pt idx="1">
                  <c:v>48.0</c:v>
                </c:pt>
                <c:pt idx="2">
                  <c:v>48.0</c:v>
                </c:pt>
                <c:pt idx="3">
                  <c:v>48.0</c:v>
                </c:pt>
                <c:pt idx="4">
                  <c:v>48.0</c:v>
                </c:pt>
                <c:pt idx="5">
                  <c:v>48.0</c:v>
                </c:pt>
                <c:pt idx="6">
                  <c:v>48.0</c:v>
                </c:pt>
                <c:pt idx="7">
                  <c:v>48.0</c:v>
                </c:pt>
                <c:pt idx="8">
                  <c:v>48.0</c:v>
                </c:pt>
                <c:pt idx="9">
                  <c:v>48.0</c:v>
                </c:pt>
                <c:pt idx="10">
                  <c:v>48.0</c:v>
                </c:pt>
                <c:pt idx="11">
                  <c:v>48.0</c:v>
                </c:pt>
                <c:pt idx="12">
                  <c:v>48.0</c:v>
                </c:pt>
                <c:pt idx="13">
                  <c:v>48.0</c:v>
                </c:pt>
                <c:pt idx="14">
                  <c:v>48.0</c:v>
                </c:pt>
                <c:pt idx="15">
                  <c:v>48.0</c:v>
                </c:pt>
                <c:pt idx="16">
                  <c:v>48.0</c:v>
                </c:pt>
                <c:pt idx="17">
                  <c:v>48.0</c:v>
                </c:pt>
                <c:pt idx="18">
                  <c:v>48.0</c:v>
                </c:pt>
                <c:pt idx="19">
                  <c:v>48.0</c:v>
                </c:pt>
                <c:pt idx="20">
                  <c:v>48.0</c:v>
                </c:pt>
                <c:pt idx="21">
                  <c:v>48.0</c:v>
                </c:pt>
                <c:pt idx="22">
                  <c:v>48.0</c:v>
                </c:pt>
                <c:pt idx="23">
                  <c:v>48.0</c:v>
                </c:pt>
                <c:pt idx="24">
                  <c:v>48.0</c:v>
                </c:pt>
                <c:pt idx="25">
                  <c:v>48.0</c:v>
                </c:pt>
                <c:pt idx="26">
                  <c:v>48.0</c:v>
                </c:pt>
                <c:pt idx="27">
                  <c:v>48.0</c:v>
                </c:pt>
                <c:pt idx="28">
                  <c:v>48.0</c:v>
                </c:pt>
                <c:pt idx="29">
                  <c:v>1901.0</c:v>
                </c:pt>
                <c:pt idx="30">
                  <c:v>1901.0</c:v>
                </c:pt>
                <c:pt idx="31">
                  <c:v>1901.0</c:v>
                </c:pt>
                <c:pt idx="32">
                  <c:v>1901.0</c:v>
                </c:pt>
                <c:pt idx="33">
                  <c:v>1901.0</c:v>
                </c:pt>
                <c:pt idx="34">
                  <c:v>1901.0</c:v>
                </c:pt>
                <c:pt idx="35">
                  <c:v>1901.0</c:v>
                </c:pt>
                <c:pt idx="36">
                  <c:v>1901.0</c:v>
                </c:pt>
                <c:pt idx="37">
                  <c:v>1901.0</c:v>
                </c:pt>
                <c:pt idx="38">
                  <c:v>1901.0</c:v>
                </c:pt>
                <c:pt idx="39">
                  <c:v>1901.0</c:v>
                </c:pt>
                <c:pt idx="40">
                  <c:v>1901.0</c:v>
                </c:pt>
                <c:pt idx="41">
                  <c:v>1901.0</c:v>
                </c:pt>
                <c:pt idx="42">
                  <c:v>1901.0</c:v>
                </c:pt>
                <c:pt idx="43">
                  <c:v>1901.0</c:v>
                </c:pt>
                <c:pt idx="44">
                  <c:v>1901.0</c:v>
                </c:pt>
                <c:pt idx="45">
                  <c:v>1901.0</c:v>
                </c:pt>
                <c:pt idx="46">
                  <c:v>1901.0</c:v>
                </c:pt>
                <c:pt idx="47">
                  <c:v>1901.0</c:v>
                </c:pt>
                <c:pt idx="48">
                  <c:v>1901.0</c:v>
                </c:pt>
                <c:pt idx="49">
                  <c:v>1901.0</c:v>
                </c:pt>
                <c:pt idx="50">
                  <c:v>1901.0</c:v>
                </c:pt>
                <c:pt idx="51">
                  <c:v>1901.0</c:v>
                </c:pt>
                <c:pt idx="52">
                  <c:v>1901.0</c:v>
                </c:pt>
                <c:pt idx="53">
                  <c:v>1901.0</c:v>
                </c:pt>
                <c:pt idx="54">
                  <c:v>1901.0</c:v>
                </c:pt>
                <c:pt idx="55">
                  <c:v>1901.0</c:v>
                </c:pt>
                <c:pt idx="56">
                  <c:v>1901.0</c:v>
                </c:pt>
                <c:pt idx="57">
                  <c:v>1901.0</c:v>
                </c:pt>
                <c:pt idx="58">
                  <c:v>1901.0</c:v>
                </c:pt>
                <c:pt idx="59">
                  <c:v>1901.0</c:v>
                </c:pt>
                <c:pt idx="60">
                  <c:v>1901.0</c:v>
                </c:pt>
                <c:pt idx="61">
                  <c:v>1901.0</c:v>
                </c:pt>
                <c:pt idx="62">
                  <c:v>1901.0</c:v>
                </c:pt>
                <c:pt idx="63">
                  <c:v>1901.0</c:v>
                </c:pt>
                <c:pt idx="64">
                  <c:v>1901.0</c:v>
                </c:pt>
                <c:pt idx="65">
                  <c:v>1901.0</c:v>
                </c:pt>
                <c:pt idx="66">
                  <c:v>1901.0</c:v>
                </c:pt>
                <c:pt idx="67">
                  <c:v>1901.0</c:v>
                </c:pt>
                <c:pt idx="68">
                  <c:v>1901.0</c:v>
                </c:pt>
                <c:pt idx="69">
                  <c:v>1901.0</c:v>
                </c:pt>
                <c:pt idx="70">
                  <c:v>1901.0</c:v>
                </c:pt>
                <c:pt idx="71">
                  <c:v>1017.142857142857</c:v>
                </c:pt>
                <c:pt idx="72">
                  <c:v>1017.142857142857</c:v>
                </c:pt>
                <c:pt idx="73">
                  <c:v>1017.142857142857</c:v>
                </c:pt>
                <c:pt idx="74">
                  <c:v>1017.142857142857</c:v>
                </c:pt>
                <c:pt idx="75">
                  <c:v>1017.142857142857</c:v>
                </c:pt>
                <c:pt idx="76">
                  <c:v>1017.142857142857</c:v>
                </c:pt>
                <c:pt idx="77">
                  <c:v>1017.142857142857</c:v>
                </c:pt>
                <c:pt idx="78">
                  <c:v>1017.142857142857</c:v>
                </c:pt>
                <c:pt idx="79">
                  <c:v>1017.142857142857</c:v>
                </c:pt>
                <c:pt idx="80">
                  <c:v>1017.142857142857</c:v>
                </c:pt>
                <c:pt idx="81">
                  <c:v>1017.142857142857</c:v>
                </c:pt>
                <c:pt idx="82">
                  <c:v>1017.142857142857</c:v>
                </c:pt>
                <c:pt idx="83">
                  <c:v>1017.142857142857</c:v>
                </c:pt>
                <c:pt idx="84">
                  <c:v>1017.142857142857</c:v>
                </c:pt>
                <c:pt idx="85">
                  <c:v>1017.142857142857</c:v>
                </c:pt>
                <c:pt idx="86">
                  <c:v>1017.142857142857</c:v>
                </c:pt>
                <c:pt idx="87">
                  <c:v>1017.142857142857</c:v>
                </c:pt>
                <c:pt idx="88">
                  <c:v>1017.142857142857</c:v>
                </c:pt>
                <c:pt idx="89">
                  <c:v>34275.2</c:v>
                </c:pt>
                <c:pt idx="90">
                  <c:v>34275.2</c:v>
                </c:pt>
                <c:pt idx="91">
                  <c:v>34275.2</c:v>
                </c:pt>
                <c:pt idx="92">
                  <c:v>34275.2</c:v>
                </c:pt>
                <c:pt idx="93">
                  <c:v>34275.2</c:v>
                </c:pt>
                <c:pt idx="94">
                  <c:v>34275.2</c:v>
                </c:pt>
                <c:pt idx="95">
                  <c:v>34275.2</c:v>
                </c:pt>
                <c:pt idx="96">
                  <c:v>34275.2</c:v>
                </c:pt>
                <c:pt idx="97">
                  <c:v>34275.2</c:v>
                </c:pt>
                <c:pt idx="98">
                  <c:v>34275.2</c:v>
                </c:pt>
                <c:pt idx="99">
                  <c:v>34275.2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418.8738172678889</c:v>
                </c:pt>
                <c:pt idx="30">
                  <c:v>418.8738172678889</c:v>
                </c:pt>
                <c:pt idx="31">
                  <c:v>418.8738172678889</c:v>
                </c:pt>
                <c:pt idx="32">
                  <c:v>418.8738172678889</c:v>
                </c:pt>
                <c:pt idx="33">
                  <c:v>418.8738172678889</c:v>
                </c:pt>
                <c:pt idx="34">
                  <c:v>418.8738172678889</c:v>
                </c:pt>
                <c:pt idx="35">
                  <c:v>418.8738172678889</c:v>
                </c:pt>
                <c:pt idx="36">
                  <c:v>418.8738172678889</c:v>
                </c:pt>
                <c:pt idx="37">
                  <c:v>418.8738172678889</c:v>
                </c:pt>
                <c:pt idx="38">
                  <c:v>418.8738172678889</c:v>
                </c:pt>
                <c:pt idx="39">
                  <c:v>418.8738172678889</c:v>
                </c:pt>
                <c:pt idx="40">
                  <c:v>418.8738172678889</c:v>
                </c:pt>
                <c:pt idx="41">
                  <c:v>418.8738172678889</c:v>
                </c:pt>
                <c:pt idx="42">
                  <c:v>418.8738172678889</c:v>
                </c:pt>
                <c:pt idx="43">
                  <c:v>418.8738172678889</c:v>
                </c:pt>
                <c:pt idx="44">
                  <c:v>418.8738172678889</c:v>
                </c:pt>
                <c:pt idx="45">
                  <c:v>418.8738172678889</c:v>
                </c:pt>
                <c:pt idx="46">
                  <c:v>418.8738172678889</c:v>
                </c:pt>
                <c:pt idx="47">
                  <c:v>418.8738172678889</c:v>
                </c:pt>
                <c:pt idx="48">
                  <c:v>418.8738172678889</c:v>
                </c:pt>
                <c:pt idx="49">
                  <c:v>418.8738172678889</c:v>
                </c:pt>
                <c:pt idx="50">
                  <c:v>418.8738172678889</c:v>
                </c:pt>
                <c:pt idx="51">
                  <c:v>418.8738172678889</c:v>
                </c:pt>
                <c:pt idx="52">
                  <c:v>418.8738172678889</c:v>
                </c:pt>
                <c:pt idx="53">
                  <c:v>418.8738172678889</c:v>
                </c:pt>
                <c:pt idx="54">
                  <c:v>418.8738172678889</c:v>
                </c:pt>
                <c:pt idx="55">
                  <c:v>418.8738172678889</c:v>
                </c:pt>
                <c:pt idx="56">
                  <c:v>418.8738172678889</c:v>
                </c:pt>
                <c:pt idx="57">
                  <c:v>418.8738172678889</c:v>
                </c:pt>
                <c:pt idx="58">
                  <c:v>418.8738172678889</c:v>
                </c:pt>
                <c:pt idx="59">
                  <c:v>418.8738172678889</c:v>
                </c:pt>
                <c:pt idx="60">
                  <c:v>418.8738172678889</c:v>
                </c:pt>
                <c:pt idx="61">
                  <c:v>418.8738172678889</c:v>
                </c:pt>
                <c:pt idx="62">
                  <c:v>418.8738172678889</c:v>
                </c:pt>
                <c:pt idx="63">
                  <c:v>418.8738172678889</c:v>
                </c:pt>
                <c:pt idx="64">
                  <c:v>418.8738172678889</c:v>
                </c:pt>
                <c:pt idx="65">
                  <c:v>418.8738172678889</c:v>
                </c:pt>
                <c:pt idx="66">
                  <c:v>418.8738172678889</c:v>
                </c:pt>
                <c:pt idx="67">
                  <c:v>418.8738172678889</c:v>
                </c:pt>
                <c:pt idx="68">
                  <c:v>418.8738172678889</c:v>
                </c:pt>
                <c:pt idx="69">
                  <c:v>418.8738172678889</c:v>
                </c:pt>
                <c:pt idx="70">
                  <c:v>418.8738172678889</c:v>
                </c:pt>
                <c:pt idx="71">
                  <c:v>478.7129340204444</c:v>
                </c:pt>
                <c:pt idx="72">
                  <c:v>478.7129340204444</c:v>
                </c:pt>
                <c:pt idx="73">
                  <c:v>478.7129340204444</c:v>
                </c:pt>
                <c:pt idx="74">
                  <c:v>478.7129340204444</c:v>
                </c:pt>
                <c:pt idx="75">
                  <c:v>478.7129340204444</c:v>
                </c:pt>
                <c:pt idx="76">
                  <c:v>478.7129340204444</c:v>
                </c:pt>
                <c:pt idx="77">
                  <c:v>478.7129340204444</c:v>
                </c:pt>
                <c:pt idx="78">
                  <c:v>478.7129340204444</c:v>
                </c:pt>
                <c:pt idx="79">
                  <c:v>478.7129340204444</c:v>
                </c:pt>
                <c:pt idx="80">
                  <c:v>478.7129340204444</c:v>
                </c:pt>
                <c:pt idx="81">
                  <c:v>478.7129340204444</c:v>
                </c:pt>
                <c:pt idx="82">
                  <c:v>478.7129340204444</c:v>
                </c:pt>
                <c:pt idx="83">
                  <c:v>478.7129340204444</c:v>
                </c:pt>
                <c:pt idx="84">
                  <c:v>478.7129340204444</c:v>
                </c:pt>
                <c:pt idx="85">
                  <c:v>478.7129340204444</c:v>
                </c:pt>
                <c:pt idx="86">
                  <c:v>478.7129340204444</c:v>
                </c:pt>
                <c:pt idx="87">
                  <c:v>478.7129340204444</c:v>
                </c:pt>
                <c:pt idx="88">
                  <c:v>478.7129340204444</c:v>
                </c:pt>
                <c:pt idx="89">
                  <c:v>1773.16232998226</c:v>
                </c:pt>
                <c:pt idx="90">
                  <c:v>1773.16232998226</c:v>
                </c:pt>
                <c:pt idx="91">
                  <c:v>1773.16232998226</c:v>
                </c:pt>
                <c:pt idx="92">
                  <c:v>1773.16232998226</c:v>
                </c:pt>
                <c:pt idx="93">
                  <c:v>1773.16232998226</c:v>
                </c:pt>
                <c:pt idx="94">
                  <c:v>1773.16232998226</c:v>
                </c:pt>
                <c:pt idx="95">
                  <c:v>1773.16232998226</c:v>
                </c:pt>
                <c:pt idx="96">
                  <c:v>1773.16232998226</c:v>
                </c:pt>
                <c:pt idx="97">
                  <c:v>1773.16232998226</c:v>
                </c:pt>
                <c:pt idx="98">
                  <c:v>1773.16232998226</c:v>
                </c:pt>
                <c:pt idx="99">
                  <c:v>1773.16232998226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4849.0</c:v>
                </c:pt>
                <c:pt idx="30">
                  <c:v>4849.0</c:v>
                </c:pt>
                <c:pt idx="31">
                  <c:v>4849.0</c:v>
                </c:pt>
                <c:pt idx="32">
                  <c:v>4849.0</c:v>
                </c:pt>
                <c:pt idx="33">
                  <c:v>4849.0</c:v>
                </c:pt>
                <c:pt idx="34">
                  <c:v>4849.0</c:v>
                </c:pt>
                <c:pt idx="35">
                  <c:v>4849.0</c:v>
                </c:pt>
                <c:pt idx="36">
                  <c:v>4849.0</c:v>
                </c:pt>
                <c:pt idx="37">
                  <c:v>4849.0</c:v>
                </c:pt>
                <c:pt idx="38">
                  <c:v>4849.0</c:v>
                </c:pt>
                <c:pt idx="39">
                  <c:v>4849.0</c:v>
                </c:pt>
                <c:pt idx="40">
                  <c:v>4849.0</c:v>
                </c:pt>
                <c:pt idx="41">
                  <c:v>4849.0</c:v>
                </c:pt>
                <c:pt idx="42">
                  <c:v>4849.0</c:v>
                </c:pt>
                <c:pt idx="43">
                  <c:v>4849.0</c:v>
                </c:pt>
                <c:pt idx="44">
                  <c:v>4849.0</c:v>
                </c:pt>
                <c:pt idx="45">
                  <c:v>4849.0</c:v>
                </c:pt>
                <c:pt idx="46">
                  <c:v>4849.0</c:v>
                </c:pt>
                <c:pt idx="47">
                  <c:v>4849.0</c:v>
                </c:pt>
                <c:pt idx="48">
                  <c:v>4849.0</c:v>
                </c:pt>
                <c:pt idx="49">
                  <c:v>4849.0</c:v>
                </c:pt>
                <c:pt idx="50">
                  <c:v>4849.0</c:v>
                </c:pt>
                <c:pt idx="51">
                  <c:v>4849.0</c:v>
                </c:pt>
                <c:pt idx="52">
                  <c:v>4849.0</c:v>
                </c:pt>
                <c:pt idx="53">
                  <c:v>4849.0</c:v>
                </c:pt>
                <c:pt idx="54">
                  <c:v>4849.0</c:v>
                </c:pt>
                <c:pt idx="55">
                  <c:v>4849.0</c:v>
                </c:pt>
                <c:pt idx="56">
                  <c:v>4849.0</c:v>
                </c:pt>
                <c:pt idx="57">
                  <c:v>4849.0</c:v>
                </c:pt>
                <c:pt idx="58">
                  <c:v>4849.0</c:v>
                </c:pt>
                <c:pt idx="59">
                  <c:v>4849.0</c:v>
                </c:pt>
                <c:pt idx="60">
                  <c:v>4849.0</c:v>
                </c:pt>
                <c:pt idx="61">
                  <c:v>4849.0</c:v>
                </c:pt>
                <c:pt idx="62">
                  <c:v>4849.0</c:v>
                </c:pt>
                <c:pt idx="63">
                  <c:v>4849.0</c:v>
                </c:pt>
                <c:pt idx="64">
                  <c:v>4849.0</c:v>
                </c:pt>
                <c:pt idx="65">
                  <c:v>4849.0</c:v>
                </c:pt>
                <c:pt idx="66">
                  <c:v>4849.0</c:v>
                </c:pt>
                <c:pt idx="67">
                  <c:v>4849.0</c:v>
                </c:pt>
                <c:pt idx="68">
                  <c:v>4849.0</c:v>
                </c:pt>
                <c:pt idx="69">
                  <c:v>4849.0</c:v>
                </c:pt>
                <c:pt idx="70">
                  <c:v>4849.0</c:v>
                </c:pt>
                <c:pt idx="71">
                  <c:v>9942.857142857143</c:v>
                </c:pt>
                <c:pt idx="72">
                  <c:v>9942.857142857143</c:v>
                </c:pt>
                <c:pt idx="73">
                  <c:v>9942.857142857143</c:v>
                </c:pt>
                <c:pt idx="74">
                  <c:v>9942.857142857143</c:v>
                </c:pt>
                <c:pt idx="75">
                  <c:v>9942.857142857143</c:v>
                </c:pt>
                <c:pt idx="76">
                  <c:v>9942.857142857143</c:v>
                </c:pt>
                <c:pt idx="77">
                  <c:v>9942.857142857143</c:v>
                </c:pt>
                <c:pt idx="78">
                  <c:v>9942.857142857143</c:v>
                </c:pt>
                <c:pt idx="79">
                  <c:v>9942.857142857143</c:v>
                </c:pt>
                <c:pt idx="80">
                  <c:v>9942.857142857143</c:v>
                </c:pt>
                <c:pt idx="81">
                  <c:v>9942.857142857143</c:v>
                </c:pt>
                <c:pt idx="82">
                  <c:v>9942.857142857143</c:v>
                </c:pt>
                <c:pt idx="83">
                  <c:v>9942.857142857143</c:v>
                </c:pt>
                <c:pt idx="84">
                  <c:v>9942.857142857143</c:v>
                </c:pt>
                <c:pt idx="85">
                  <c:v>9942.857142857143</c:v>
                </c:pt>
                <c:pt idx="86">
                  <c:v>9942.857142857143</c:v>
                </c:pt>
                <c:pt idx="87">
                  <c:v>9942.857142857143</c:v>
                </c:pt>
                <c:pt idx="88">
                  <c:v>9942.857142857143</c:v>
                </c:pt>
                <c:pt idx="89">
                  <c:v>18880.0</c:v>
                </c:pt>
                <c:pt idx="90">
                  <c:v>18880.0</c:v>
                </c:pt>
                <c:pt idx="91">
                  <c:v>18880.0</c:v>
                </c:pt>
                <c:pt idx="92">
                  <c:v>18880.0</c:v>
                </c:pt>
                <c:pt idx="93">
                  <c:v>18880.0</c:v>
                </c:pt>
                <c:pt idx="94">
                  <c:v>18880.0</c:v>
                </c:pt>
                <c:pt idx="95">
                  <c:v>18880.0</c:v>
                </c:pt>
                <c:pt idx="96">
                  <c:v>18880.0</c:v>
                </c:pt>
                <c:pt idx="97">
                  <c:v>18880.0</c:v>
                </c:pt>
                <c:pt idx="98">
                  <c:v>18880.0</c:v>
                </c:pt>
                <c:pt idx="99">
                  <c:v>18880.0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71.08253887058068</c:v>
                </c:pt>
                <c:pt idx="1">
                  <c:v>71.08253887058068</c:v>
                </c:pt>
                <c:pt idx="2">
                  <c:v>71.08253887058068</c:v>
                </c:pt>
                <c:pt idx="3">
                  <c:v>71.08253887058068</c:v>
                </c:pt>
                <c:pt idx="4">
                  <c:v>71.08253887058068</c:v>
                </c:pt>
                <c:pt idx="5">
                  <c:v>71.08253887058068</c:v>
                </c:pt>
                <c:pt idx="6">
                  <c:v>71.08253887058068</c:v>
                </c:pt>
                <c:pt idx="7">
                  <c:v>71.08253887058068</c:v>
                </c:pt>
                <c:pt idx="8">
                  <c:v>71.08253887058068</c:v>
                </c:pt>
                <c:pt idx="9">
                  <c:v>71.08253887058068</c:v>
                </c:pt>
                <c:pt idx="10">
                  <c:v>71.08253887058068</c:v>
                </c:pt>
                <c:pt idx="11">
                  <c:v>71.08253887058068</c:v>
                </c:pt>
                <c:pt idx="12">
                  <c:v>71.08253887058068</c:v>
                </c:pt>
                <c:pt idx="13">
                  <c:v>71.08253887058068</c:v>
                </c:pt>
                <c:pt idx="14">
                  <c:v>71.08253887058068</c:v>
                </c:pt>
                <c:pt idx="15">
                  <c:v>71.08253887058068</c:v>
                </c:pt>
                <c:pt idx="16">
                  <c:v>71.08253887058068</c:v>
                </c:pt>
                <c:pt idx="17">
                  <c:v>71.08253887058068</c:v>
                </c:pt>
                <c:pt idx="18">
                  <c:v>71.08253887058068</c:v>
                </c:pt>
                <c:pt idx="19">
                  <c:v>71.08253887058068</c:v>
                </c:pt>
                <c:pt idx="20">
                  <c:v>71.08253887058068</c:v>
                </c:pt>
                <c:pt idx="21">
                  <c:v>71.08253887058068</c:v>
                </c:pt>
                <c:pt idx="22">
                  <c:v>71.08253887058068</c:v>
                </c:pt>
                <c:pt idx="23">
                  <c:v>71.08253887058068</c:v>
                </c:pt>
                <c:pt idx="24">
                  <c:v>71.08253887058068</c:v>
                </c:pt>
                <c:pt idx="25">
                  <c:v>71.08253887058068</c:v>
                </c:pt>
                <c:pt idx="26">
                  <c:v>71.08253887058068</c:v>
                </c:pt>
                <c:pt idx="27">
                  <c:v>71.08253887058068</c:v>
                </c:pt>
                <c:pt idx="28">
                  <c:v>71.08253887058068</c:v>
                </c:pt>
                <c:pt idx="29">
                  <c:v>238.8465972044606</c:v>
                </c:pt>
                <c:pt idx="30">
                  <c:v>238.8465972044606</c:v>
                </c:pt>
                <c:pt idx="31">
                  <c:v>238.8465972044606</c:v>
                </c:pt>
                <c:pt idx="32">
                  <c:v>238.8465972044606</c:v>
                </c:pt>
                <c:pt idx="33">
                  <c:v>238.8465972044606</c:v>
                </c:pt>
                <c:pt idx="34">
                  <c:v>238.8465972044606</c:v>
                </c:pt>
                <c:pt idx="35">
                  <c:v>238.8465972044606</c:v>
                </c:pt>
                <c:pt idx="36">
                  <c:v>238.8465972044606</c:v>
                </c:pt>
                <c:pt idx="37">
                  <c:v>238.8465972044606</c:v>
                </c:pt>
                <c:pt idx="38">
                  <c:v>238.8465972044606</c:v>
                </c:pt>
                <c:pt idx="39">
                  <c:v>238.8465972044606</c:v>
                </c:pt>
                <c:pt idx="40">
                  <c:v>238.8465972044606</c:v>
                </c:pt>
                <c:pt idx="41">
                  <c:v>238.8465972044606</c:v>
                </c:pt>
                <c:pt idx="42">
                  <c:v>238.8465972044606</c:v>
                </c:pt>
                <c:pt idx="43">
                  <c:v>238.8465972044606</c:v>
                </c:pt>
                <c:pt idx="44">
                  <c:v>238.8465972044606</c:v>
                </c:pt>
                <c:pt idx="45">
                  <c:v>238.8465972044606</c:v>
                </c:pt>
                <c:pt idx="46">
                  <c:v>238.8465972044606</c:v>
                </c:pt>
                <c:pt idx="47">
                  <c:v>238.8465972044606</c:v>
                </c:pt>
                <c:pt idx="48">
                  <c:v>238.8465972044606</c:v>
                </c:pt>
                <c:pt idx="49">
                  <c:v>238.8465972044606</c:v>
                </c:pt>
                <c:pt idx="50">
                  <c:v>238.8465972044606</c:v>
                </c:pt>
                <c:pt idx="51">
                  <c:v>238.8465972044606</c:v>
                </c:pt>
                <c:pt idx="52">
                  <c:v>238.8465972044606</c:v>
                </c:pt>
                <c:pt idx="53">
                  <c:v>238.8465972044606</c:v>
                </c:pt>
                <c:pt idx="54">
                  <c:v>238.8465972044606</c:v>
                </c:pt>
                <c:pt idx="55">
                  <c:v>238.8465972044606</c:v>
                </c:pt>
                <c:pt idx="56">
                  <c:v>238.8465972044606</c:v>
                </c:pt>
                <c:pt idx="57">
                  <c:v>238.8465972044606</c:v>
                </c:pt>
                <c:pt idx="58">
                  <c:v>238.8465972044606</c:v>
                </c:pt>
                <c:pt idx="59">
                  <c:v>238.8465972044606</c:v>
                </c:pt>
                <c:pt idx="60">
                  <c:v>238.8465972044606</c:v>
                </c:pt>
                <c:pt idx="61">
                  <c:v>238.8465972044606</c:v>
                </c:pt>
                <c:pt idx="62">
                  <c:v>238.8465972044606</c:v>
                </c:pt>
                <c:pt idx="63">
                  <c:v>238.8465972044606</c:v>
                </c:pt>
                <c:pt idx="64">
                  <c:v>238.8465972044606</c:v>
                </c:pt>
                <c:pt idx="65">
                  <c:v>238.8465972044606</c:v>
                </c:pt>
                <c:pt idx="66">
                  <c:v>238.8465972044606</c:v>
                </c:pt>
                <c:pt idx="67">
                  <c:v>238.8465972044606</c:v>
                </c:pt>
                <c:pt idx="68">
                  <c:v>238.8465972044606</c:v>
                </c:pt>
                <c:pt idx="69">
                  <c:v>238.8465972044606</c:v>
                </c:pt>
                <c:pt idx="70">
                  <c:v>238.8465972044606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4660.0</c:v>
                </c:pt>
                <c:pt idx="1">
                  <c:v>4660.0</c:v>
                </c:pt>
                <c:pt idx="2">
                  <c:v>4660.0</c:v>
                </c:pt>
                <c:pt idx="3">
                  <c:v>4660.0</c:v>
                </c:pt>
                <c:pt idx="4">
                  <c:v>4660.0</c:v>
                </c:pt>
                <c:pt idx="5">
                  <c:v>4660.0</c:v>
                </c:pt>
                <c:pt idx="6">
                  <c:v>4660.0</c:v>
                </c:pt>
                <c:pt idx="7">
                  <c:v>4660.0</c:v>
                </c:pt>
                <c:pt idx="8">
                  <c:v>4660.0</c:v>
                </c:pt>
                <c:pt idx="9">
                  <c:v>4660.0</c:v>
                </c:pt>
                <c:pt idx="10">
                  <c:v>4660.0</c:v>
                </c:pt>
                <c:pt idx="11">
                  <c:v>4660.0</c:v>
                </c:pt>
                <c:pt idx="12">
                  <c:v>4660.0</c:v>
                </c:pt>
                <c:pt idx="13">
                  <c:v>4660.0</c:v>
                </c:pt>
                <c:pt idx="14">
                  <c:v>4660.0</c:v>
                </c:pt>
                <c:pt idx="15">
                  <c:v>4660.0</c:v>
                </c:pt>
                <c:pt idx="16">
                  <c:v>4660.0</c:v>
                </c:pt>
                <c:pt idx="17">
                  <c:v>4660.0</c:v>
                </c:pt>
                <c:pt idx="18">
                  <c:v>4660.0</c:v>
                </c:pt>
                <c:pt idx="19">
                  <c:v>4660.0</c:v>
                </c:pt>
                <c:pt idx="20">
                  <c:v>4660.0</c:v>
                </c:pt>
                <c:pt idx="21">
                  <c:v>4660.0</c:v>
                </c:pt>
                <c:pt idx="22">
                  <c:v>4660.0</c:v>
                </c:pt>
                <c:pt idx="23">
                  <c:v>4660.0</c:v>
                </c:pt>
                <c:pt idx="24">
                  <c:v>4660.0</c:v>
                </c:pt>
                <c:pt idx="25">
                  <c:v>4660.0</c:v>
                </c:pt>
                <c:pt idx="26">
                  <c:v>4660.0</c:v>
                </c:pt>
                <c:pt idx="27">
                  <c:v>4660.0</c:v>
                </c:pt>
                <c:pt idx="28">
                  <c:v>4660.0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123428.5714285714</c:v>
                </c:pt>
                <c:pt idx="72">
                  <c:v>123428.5714285714</c:v>
                </c:pt>
                <c:pt idx="73">
                  <c:v>123428.5714285714</c:v>
                </c:pt>
                <c:pt idx="74">
                  <c:v>123428.5714285714</c:v>
                </c:pt>
                <c:pt idx="75">
                  <c:v>123428.5714285714</c:v>
                </c:pt>
                <c:pt idx="76">
                  <c:v>123428.5714285714</c:v>
                </c:pt>
                <c:pt idx="77">
                  <c:v>123428.5714285714</c:v>
                </c:pt>
                <c:pt idx="78">
                  <c:v>123428.5714285714</c:v>
                </c:pt>
                <c:pt idx="79">
                  <c:v>123428.5714285714</c:v>
                </c:pt>
                <c:pt idx="80">
                  <c:v>123428.5714285714</c:v>
                </c:pt>
                <c:pt idx="81">
                  <c:v>123428.5714285714</c:v>
                </c:pt>
                <c:pt idx="82">
                  <c:v>123428.5714285714</c:v>
                </c:pt>
                <c:pt idx="83">
                  <c:v>123428.5714285714</c:v>
                </c:pt>
                <c:pt idx="84">
                  <c:v>123428.5714285714</c:v>
                </c:pt>
                <c:pt idx="85">
                  <c:v>123428.5714285714</c:v>
                </c:pt>
                <c:pt idx="86">
                  <c:v>123428.5714285714</c:v>
                </c:pt>
                <c:pt idx="87">
                  <c:v>123428.5714285714</c:v>
                </c:pt>
                <c:pt idx="88">
                  <c:v>123428.5714285714</c:v>
                </c:pt>
                <c:pt idx="89">
                  <c:v>230400.0</c:v>
                </c:pt>
                <c:pt idx="90">
                  <c:v>230400.0</c:v>
                </c:pt>
                <c:pt idx="91">
                  <c:v>230400.0</c:v>
                </c:pt>
                <c:pt idx="92">
                  <c:v>230400.0</c:v>
                </c:pt>
                <c:pt idx="93">
                  <c:v>230400.0</c:v>
                </c:pt>
                <c:pt idx="94">
                  <c:v>230400.0</c:v>
                </c:pt>
                <c:pt idx="95">
                  <c:v>230400.0</c:v>
                </c:pt>
                <c:pt idx="96">
                  <c:v>230400.0</c:v>
                </c:pt>
                <c:pt idx="97">
                  <c:v>230400.0</c:v>
                </c:pt>
                <c:pt idx="98">
                  <c:v>230400.0</c:v>
                </c:pt>
                <c:pt idx="99">
                  <c:v>230400.0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3840.0</c:v>
                </c:pt>
                <c:pt idx="1">
                  <c:v>3840.0</c:v>
                </c:pt>
                <c:pt idx="2">
                  <c:v>3840.0</c:v>
                </c:pt>
                <c:pt idx="3">
                  <c:v>3840.0</c:v>
                </c:pt>
                <c:pt idx="4">
                  <c:v>3840.0</c:v>
                </c:pt>
                <c:pt idx="5">
                  <c:v>3840.0</c:v>
                </c:pt>
                <c:pt idx="6">
                  <c:v>3840.0</c:v>
                </c:pt>
                <c:pt idx="7">
                  <c:v>3840.0</c:v>
                </c:pt>
                <c:pt idx="8">
                  <c:v>3840.0</c:v>
                </c:pt>
                <c:pt idx="9">
                  <c:v>3840.0</c:v>
                </c:pt>
                <c:pt idx="10">
                  <c:v>3840.0</c:v>
                </c:pt>
                <c:pt idx="11">
                  <c:v>3840.0</c:v>
                </c:pt>
                <c:pt idx="12">
                  <c:v>3840.0</c:v>
                </c:pt>
                <c:pt idx="13">
                  <c:v>3840.0</c:v>
                </c:pt>
                <c:pt idx="14">
                  <c:v>3840.0</c:v>
                </c:pt>
                <c:pt idx="15">
                  <c:v>3840.0</c:v>
                </c:pt>
                <c:pt idx="16">
                  <c:v>3840.0</c:v>
                </c:pt>
                <c:pt idx="17">
                  <c:v>3840.0</c:v>
                </c:pt>
                <c:pt idx="18">
                  <c:v>3840.0</c:v>
                </c:pt>
                <c:pt idx="19">
                  <c:v>3840.0</c:v>
                </c:pt>
                <c:pt idx="20">
                  <c:v>3840.0</c:v>
                </c:pt>
                <c:pt idx="21">
                  <c:v>3840.0</c:v>
                </c:pt>
                <c:pt idx="22">
                  <c:v>3840.0</c:v>
                </c:pt>
                <c:pt idx="23">
                  <c:v>3840.0</c:v>
                </c:pt>
                <c:pt idx="24">
                  <c:v>3840.0</c:v>
                </c:pt>
                <c:pt idx="25">
                  <c:v>3840.0</c:v>
                </c:pt>
                <c:pt idx="26">
                  <c:v>3840.0</c:v>
                </c:pt>
                <c:pt idx="27">
                  <c:v>3840.0</c:v>
                </c:pt>
                <c:pt idx="28">
                  <c:v>3840.0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38400.0</c:v>
                </c:pt>
                <c:pt idx="90">
                  <c:v>38400.0</c:v>
                </c:pt>
                <c:pt idx="91">
                  <c:v>38400.0</c:v>
                </c:pt>
                <c:pt idx="92">
                  <c:v>38400.0</c:v>
                </c:pt>
                <c:pt idx="93">
                  <c:v>38400.0</c:v>
                </c:pt>
                <c:pt idx="94">
                  <c:v>38400.0</c:v>
                </c:pt>
                <c:pt idx="95">
                  <c:v>38400.0</c:v>
                </c:pt>
                <c:pt idx="96">
                  <c:v>38400.0</c:v>
                </c:pt>
                <c:pt idx="97">
                  <c:v>38400.0</c:v>
                </c:pt>
                <c:pt idx="98">
                  <c:v>38400.0</c:v>
                </c:pt>
                <c:pt idx="99">
                  <c:v>38400.0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3756.635126854778</c:v>
                </c:pt>
                <c:pt idx="1">
                  <c:v>3756.635126854778</c:v>
                </c:pt>
                <c:pt idx="2">
                  <c:v>3756.635126854778</c:v>
                </c:pt>
                <c:pt idx="3">
                  <c:v>3756.635126854778</c:v>
                </c:pt>
                <c:pt idx="4">
                  <c:v>3756.635126854778</c:v>
                </c:pt>
                <c:pt idx="5">
                  <c:v>3756.635126854778</c:v>
                </c:pt>
                <c:pt idx="6">
                  <c:v>3756.635126854778</c:v>
                </c:pt>
                <c:pt idx="7">
                  <c:v>3756.635126854778</c:v>
                </c:pt>
                <c:pt idx="8">
                  <c:v>3756.635126854778</c:v>
                </c:pt>
                <c:pt idx="9">
                  <c:v>3756.635126854778</c:v>
                </c:pt>
                <c:pt idx="10">
                  <c:v>3756.635126854778</c:v>
                </c:pt>
                <c:pt idx="11">
                  <c:v>3756.635126854778</c:v>
                </c:pt>
                <c:pt idx="12">
                  <c:v>3756.635126854778</c:v>
                </c:pt>
                <c:pt idx="13">
                  <c:v>3756.635126854778</c:v>
                </c:pt>
                <c:pt idx="14">
                  <c:v>3756.635126854778</c:v>
                </c:pt>
                <c:pt idx="15">
                  <c:v>3756.635126854778</c:v>
                </c:pt>
                <c:pt idx="16">
                  <c:v>3756.635126854778</c:v>
                </c:pt>
                <c:pt idx="17">
                  <c:v>3756.635126854778</c:v>
                </c:pt>
                <c:pt idx="18">
                  <c:v>3756.635126854778</c:v>
                </c:pt>
                <c:pt idx="19">
                  <c:v>3756.635126854778</c:v>
                </c:pt>
                <c:pt idx="20">
                  <c:v>3756.635126854778</c:v>
                </c:pt>
                <c:pt idx="21">
                  <c:v>3756.635126854778</c:v>
                </c:pt>
                <c:pt idx="22">
                  <c:v>3756.635126854778</c:v>
                </c:pt>
                <c:pt idx="23">
                  <c:v>3756.635126854778</c:v>
                </c:pt>
                <c:pt idx="24">
                  <c:v>3756.635126854778</c:v>
                </c:pt>
                <c:pt idx="25">
                  <c:v>3756.635126854778</c:v>
                </c:pt>
                <c:pt idx="26">
                  <c:v>3756.635126854778</c:v>
                </c:pt>
                <c:pt idx="27">
                  <c:v>3756.635126854778</c:v>
                </c:pt>
                <c:pt idx="28">
                  <c:v>3756.635126854778</c:v>
                </c:pt>
                <c:pt idx="29">
                  <c:v>3939.277305130871</c:v>
                </c:pt>
                <c:pt idx="30">
                  <c:v>3939.277305130871</c:v>
                </c:pt>
                <c:pt idx="31">
                  <c:v>3939.277305130871</c:v>
                </c:pt>
                <c:pt idx="32">
                  <c:v>3939.277305130871</c:v>
                </c:pt>
                <c:pt idx="33">
                  <c:v>3939.277305130871</c:v>
                </c:pt>
                <c:pt idx="34">
                  <c:v>3939.277305130871</c:v>
                </c:pt>
                <c:pt idx="35">
                  <c:v>3939.277305130871</c:v>
                </c:pt>
                <c:pt idx="36">
                  <c:v>3939.277305130871</c:v>
                </c:pt>
                <c:pt idx="37">
                  <c:v>3939.277305130871</c:v>
                </c:pt>
                <c:pt idx="38">
                  <c:v>3939.277305130871</c:v>
                </c:pt>
                <c:pt idx="39">
                  <c:v>3939.277305130871</c:v>
                </c:pt>
                <c:pt idx="40">
                  <c:v>3939.277305130871</c:v>
                </c:pt>
                <c:pt idx="41">
                  <c:v>3939.277305130871</c:v>
                </c:pt>
                <c:pt idx="42">
                  <c:v>3939.277305130871</c:v>
                </c:pt>
                <c:pt idx="43">
                  <c:v>3939.277305130871</c:v>
                </c:pt>
                <c:pt idx="44">
                  <c:v>3939.277305130871</c:v>
                </c:pt>
                <c:pt idx="45">
                  <c:v>3939.277305130871</c:v>
                </c:pt>
                <c:pt idx="46">
                  <c:v>3939.277305130871</c:v>
                </c:pt>
                <c:pt idx="47">
                  <c:v>3939.277305130871</c:v>
                </c:pt>
                <c:pt idx="48">
                  <c:v>3939.277305130871</c:v>
                </c:pt>
                <c:pt idx="49">
                  <c:v>3939.277305130871</c:v>
                </c:pt>
                <c:pt idx="50">
                  <c:v>3939.277305130871</c:v>
                </c:pt>
                <c:pt idx="51">
                  <c:v>3939.277305130871</c:v>
                </c:pt>
                <c:pt idx="52">
                  <c:v>3939.277305130871</c:v>
                </c:pt>
                <c:pt idx="53">
                  <c:v>3939.277305130871</c:v>
                </c:pt>
                <c:pt idx="54">
                  <c:v>3939.277305130871</c:v>
                </c:pt>
                <c:pt idx="55">
                  <c:v>3939.277305130871</c:v>
                </c:pt>
                <c:pt idx="56">
                  <c:v>3939.277305130871</c:v>
                </c:pt>
                <c:pt idx="57">
                  <c:v>3939.277305130871</c:v>
                </c:pt>
                <c:pt idx="58">
                  <c:v>3939.277305130871</c:v>
                </c:pt>
                <c:pt idx="59">
                  <c:v>3939.277305130871</c:v>
                </c:pt>
                <c:pt idx="60">
                  <c:v>3939.277305130871</c:v>
                </c:pt>
                <c:pt idx="61">
                  <c:v>3939.277305130871</c:v>
                </c:pt>
                <c:pt idx="62">
                  <c:v>3939.277305130871</c:v>
                </c:pt>
                <c:pt idx="63">
                  <c:v>3939.277305130871</c:v>
                </c:pt>
                <c:pt idx="64">
                  <c:v>3939.277305130871</c:v>
                </c:pt>
                <c:pt idx="65">
                  <c:v>3939.277305130871</c:v>
                </c:pt>
                <c:pt idx="66">
                  <c:v>3939.277305130871</c:v>
                </c:pt>
                <c:pt idx="67">
                  <c:v>3939.277305130871</c:v>
                </c:pt>
                <c:pt idx="68">
                  <c:v>3939.277305130871</c:v>
                </c:pt>
                <c:pt idx="69">
                  <c:v>3939.277305130871</c:v>
                </c:pt>
                <c:pt idx="70">
                  <c:v>3939.277305130871</c:v>
                </c:pt>
                <c:pt idx="71">
                  <c:v>3160.416191950781</c:v>
                </c:pt>
                <c:pt idx="72">
                  <c:v>3160.416191950781</c:v>
                </c:pt>
                <c:pt idx="73">
                  <c:v>3160.416191950781</c:v>
                </c:pt>
                <c:pt idx="74">
                  <c:v>3160.416191950781</c:v>
                </c:pt>
                <c:pt idx="75">
                  <c:v>3160.416191950781</c:v>
                </c:pt>
                <c:pt idx="76">
                  <c:v>3160.416191950781</c:v>
                </c:pt>
                <c:pt idx="77">
                  <c:v>3160.416191950781</c:v>
                </c:pt>
                <c:pt idx="78">
                  <c:v>3160.416191950781</c:v>
                </c:pt>
                <c:pt idx="79">
                  <c:v>3160.416191950781</c:v>
                </c:pt>
                <c:pt idx="80">
                  <c:v>3160.416191950781</c:v>
                </c:pt>
                <c:pt idx="81">
                  <c:v>3160.416191950781</c:v>
                </c:pt>
                <c:pt idx="82">
                  <c:v>3160.416191950781</c:v>
                </c:pt>
                <c:pt idx="83">
                  <c:v>3160.416191950781</c:v>
                </c:pt>
                <c:pt idx="84">
                  <c:v>3160.416191950781</c:v>
                </c:pt>
                <c:pt idx="85">
                  <c:v>3160.416191950781</c:v>
                </c:pt>
                <c:pt idx="86">
                  <c:v>3160.416191950781</c:v>
                </c:pt>
                <c:pt idx="87">
                  <c:v>3160.416191950781</c:v>
                </c:pt>
                <c:pt idx="88">
                  <c:v>3160.416191950781</c:v>
                </c:pt>
                <c:pt idx="89">
                  <c:v>984.26974148067</c:v>
                </c:pt>
                <c:pt idx="90">
                  <c:v>984.26974148067</c:v>
                </c:pt>
                <c:pt idx="91">
                  <c:v>984.26974148067</c:v>
                </c:pt>
                <c:pt idx="92">
                  <c:v>984.26974148067</c:v>
                </c:pt>
                <c:pt idx="93">
                  <c:v>984.26974148067</c:v>
                </c:pt>
                <c:pt idx="94">
                  <c:v>984.26974148067</c:v>
                </c:pt>
                <c:pt idx="95">
                  <c:v>984.26974148067</c:v>
                </c:pt>
                <c:pt idx="96">
                  <c:v>984.26974148067</c:v>
                </c:pt>
                <c:pt idx="97">
                  <c:v>984.26974148067</c:v>
                </c:pt>
                <c:pt idx="98">
                  <c:v>984.26974148067</c:v>
                </c:pt>
                <c:pt idx="99">
                  <c:v>984.26974148067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15840.0</c:v>
                </c:pt>
                <c:pt idx="1">
                  <c:v>15840.0</c:v>
                </c:pt>
                <c:pt idx="2">
                  <c:v>15840.0</c:v>
                </c:pt>
                <c:pt idx="3">
                  <c:v>15840.0</c:v>
                </c:pt>
                <c:pt idx="4">
                  <c:v>15840.0</c:v>
                </c:pt>
                <c:pt idx="5">
                  <c:v>15840.0</c:v>
                </c:pt>
                <c:pt idx="6">
                  <c:v>15840.0</c:v>
                </c:pt>
                <c:pt idx="7">
                  <c:v>15840.0</c:v>
                </c:pt>
                <c:pt idx="8">
                  <c:v>15840.0</c:v>
                </c:pt>
                <c:pt idx="9">
                  <c:v>15840.0</c:v>
                </c:pt>
                <c:pt idx="10">
                  <c:v>15840.0</c:v>
                </c:pt>
                <c:pt idx="11">
                  <c:v>15840.0</c:v>
                </c:pt>
                <c:pt idx="12">
                  <c:v>15840.0</c:v>
                </c:pt>
                <c:pt idx="13">
                  <c:v>15840.0</c:v>
                </c:pt>
                <c:pt idx="14">
                  <c:v>15840.0</c:v>
                </c:pt>
                <c:pt idx="15">
                  <c:v>15840.0</c:v>
                </c:pt>
                <c:pt idx="16">
                  <c:v>15840.0</c:v>
                </c:pt>
                <c:pt idx="17">
                  <c:v>15840.0</c:v>
                </c:pt>
                <c:pt idx="18">
                  <c:v>15840.0</c:v>
                </c:pt>
                <c:pt idx="19">
                  <c:v>15840.0</c:v>
                </c:pt>
                <c:pt idx="20">
                  <c:v>15840.0</c:v>
                </c:pt>
                <c:pt idx="21">
                  <c:v>15840.0</c:v>
                </c:pt>
                <c:pt idx="22">
                  <c:v>15840.0</c:v>
                </c:pt>
                <c:pt idx="23">
                  <c:v>15840.0</c:v>
                </c:pt>
                <c:pt idx="24">
                  <c:v>15840.0</c:v>
                </c:pt>
                <c:pt idx="25">
                  <c:v>15840.0</c:v>
                </c:pt>
                <c:pt idx="26">
                  <c:v>15840.0</c:v>
                </c:pt>
                <c:pt idx="27">
                  <c:v>15840.0</c:v>
                </c:pt>
                <c:pt idx="28">
                  <c:v>15840.0</c:v>
                </c:pt>
                <c:pt idx="29">
                  <c:v>32640.0</c:v>
                </c:pt>
                <c:pt idx="30">
                  <c:v>32640.0</c:v>
                </c:pt>
                <c:pt idx="31">
                  <c:v>32640.0</c:v>
                </c:pt>
                <c:pt idx="32">
                  <c:v>32640.0</c:v>
                </c:pt>
                <c:pt idx="33">
                  <c:v>32640.0</c:v>
                </c:pt>
                <c:pt idx="34">
                  <c:v>32640.0</c:v>
                </c:pt>
                <c:pt idx="35">
                  <c:v>32640.0</c:v>
                </c:pt>
                <c:pt idx="36">
                  <c:v>32640.0</c:v>
                </c:pt>
                <c:pt idx="37">
                  <c:v>32640.0</c:v>
                </c:pt>
                <c:pt idx="38">
                  <c:v>32640.0</c:v>
                </c:pt>
                <c:pt idx="39">
                  <c:v>32640.0</c:v>
                </c:pt>
                <c:pt idx="40">
                  <c:v>32640.0</c:v>
                </c:pt>
                <c:pt idx="41">
                  <c:v>32640.0</c:v>
                </c:pt>
                <c:pt idx="42">
                  <c:v>32640.0</c:v>
                </c:pt>
                <c:pt idx="43">
                  <c:v>32640.0</c:v>
                </c:pt>
                <c:pt idx="44">
                  <c:v>32640.0</c:v>
                </c:pt>
                <c:pt idx="45">
                  <c:v>32640.0</c:v>
                </c:pt>
                <c:pt idx="46">
                  <c:v>32640.0</c:v>
                </c:pt>
                <c:pt idx="47">
                  <c:v>32640.0</c:v>
                </c:pt>
                <c:pt idx="48">
                  <c:v>32640.0</c:v>
                </c:pt>
                <c:pt idx="49">
                  <c:v>32640.0</c:v>
                </c:pt>
                <c:pt idx="50">
                  <c:v>32640.0</c:v>
                </c:pt>
                <c:pt idx="51">
                  <c:v>32640.0</c:v>
                </c:pt>
                <c:pt idx="52">
                  <c:v>32640.0</c:v>
                </c:pt>
                <c:pt idx="53">
                  <c:v>32640.0</c:v>
                </c:pt>
                <c:pt idx="54">
                  <c:v>32640.0</c:v>
                </c:pt>
                <c:pt idx="55">
                  <c:v>32640.0</c:v>
                </c:pt>
                <c:pt idx="56">
                  <c:v>32640.0</c:v>
                </c:pt>
                <c:pt idx="57">
                  <c:v>32640.0</c:v>
                </c:pt>
                <c:pt idx="58">
                  <c:v>32640.0</c:v>
                </c:pt>
                <c:pt idx="59">
                  <c:v>32640.0</c:v>
                </c:pt>
                <c:pt idx="60">
                  <c:v>32640.0</c:v>
                </c:pt>
                <c:pt idx="61">
                  <c:v>32640.0</c:v>
                </c:pt>
                <c:pt idx="62">
                  <c:v>32640.0</c:v>
                </c:pt>
                <c:pt idx="63">
                  <c:v>32640.0</c:v>
                </c:pt>
                <c:pt idx="64">
                  <c:v>32640.0</c:v>
                </c:pt>
                <c:pt idx="65">
                  <c:v>32640.0</c:v>
                </c:pt>
                <c:pt idx="66">
                  <c:v>32640.0</c:v>
                </c:pt>
                <c:pt idx="67">
                  <c:v>32640.0</c:v>
                </c:pt>
                <c:pt idx="68">
                  <c:v>32640.0</c:v>
                </c:pt>
                <c:pt idx="69">
                  <c:v>32640.0</c:v>
                </c:pt>
                <c:pt idx="70">
                  <c:v>32640.0</c:v>
                </c:pt>
                <c:pt idx="71">
                  <c:v>9600.0</c:v>
                </c:pt>
                <c:pt idx="72">
                  <c:v>9600.0</c:v>
                </c:pt>
                <c:pt idx="73">
                  <c:v>9600.0</c:v>
                </c:pt>
                <c:pt idx="74">
                  <c:v>9600.0</c:v>
                </c:pt>
                <c:pt idx="75">
                  <c:v>9600.0</c:v>
                </c:pt>
                <c:pt idx="76">
                  <c:v>9600.0</c:v>
                </c:pt>
                <c:pt idx="77">
                  <c:v>9600.0</c:v>
                </c:pt>
                <c:pt idx="78">
                  <c:v>9600.0</c:v>
                </c:pt>
                <c:pt idx="79">
                  <c:v>9600.0</c:v>
                </c:pt>
                <c:pt idx="80">
                  <c:v>9600.0</c:v>
                </c:pt>
                <c:pt idx="81">
                  <c:v>9600.0</c:v>
                </c:pt>
                <c:pt idx="82">
                  <c:v>9600.0</c:v>
                </c:pt>
                <c:pt idx="83">
                  <c:v>9600.0</c:v>
                </c:pt>
                <c:pt idx="84">
                  <c:v>9600.0</c:v>
                </c:pt>
                <c:pt idx="85">
                  <c:v>9600.0</c:v>
                </c:pt>
                <c:pt idx="86">
                  <c:v>9600.0</c:v>
                </c:pt>
                <c:pt idx="87">
                  <c:v>9600.0</c:v>
                </c:pt>
                <c:pt idx="88">
                  <c:v>9600.0</c:v>
                </c:pt>
                <c:pt idx="89">
                  <c:v>13440.0</c:v>
                </c:pt>
                <c:pt idx="90">
                  <c:v>13440.0</c:v>
                </c:pt>
                <c:pt idx="91">
                  <c:v>13440.0</c:v>
                </c:pt>
                <c:pt idx="92">
                  <c:v>13440.0</c:v>
                </c:pt>
                <c:pt idx="93">
                  <c:v>13440.0</c:v>
                </c:pt>
                <c:pt idx="94">
                  <c:v>13440.0</c:v>
                </c:pt>
                <c:pt idx="95">
                  <c:v>13440.0</c:v>
                </c:pt>
                <c:pt idx="96">
                  <c:v>13440.0</c:v>
                </c:pt>
                <c:pt idx="97">
                  <c:v>13440.0</c:v>
                </c:pt>
                <c:pt idx="98">
                  <c:v>13440.0</c:v>
                </c:pt>
                <c:pt idx="99">
                  <c:v>13440.0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850.0000000000001</c:v>
                </c:pt>
                <c:pt idx="30">
                  <c:v>850.0000000000001</c:v>
                </c:pt>
                <c:pt idx="31">
                  <c:v>850.0000000000001</c:v>
                </c:pt>
                <c:pt idx="32">
                  <c:v>850.0000000000001</c:v>
                </c:pt>
                <c:pt idx="33">
                  <c:v>850.0000000000001</c:v>
                </c:pt>
                <c:pt idx="34">
                  <c:v>850.0000000000001</c:v>
                </c:pt>
                <c:pt idx="35">
                  <c:v>850.0000000000001</c:v>
                </c:pt>
                <c:pt idx="36">
                  <c:v>850.0000000000001</c:v>
                </c:pt>
                <c:pt idx="37">
                  <c:v>850.0000000000001</c:v>
                </c:pt>
                <c:pt idx="38">
                  <c:v>850.0000000000001</c:v>
                </c:pt>
                <c:pt idx="39">
                  <c:v>850.0000000000001</c:v>
                </c:pt>
                <c:pt idx="40">
                  <c:v>850.0000000000001</c:v>
                </c:pt>
                <c:pt idx="41">
                  <c:v>850.0000000000001</c:v>
                </c:pt>
                <c:pt idx="42">
                  <c:v>850.0000000000001</c:v>
                </c:pt>
                <c:pt idx="43">
                  <c:v>850.0000000000001</c:v>
                </c:pt>
                <c:pt idx="44">
                  <c:v>850.0000000000001</c:v>
                </c:pt>
                <c:pt idx="45">
                  <c:v>850.0000000000001</c:v>
                </c:pt>
                <c:pt idx="46">
                  <c:v>850.0000000000001</c:v>
                </c:pt>
                <c:pt idx="47">
                  <c:v>850.0000000000001</c:v>
                </c:pt>
                <c:pt idx="48">
                  <c:v>850.0000000000001</c:v>
                </c:pt>
                <c:pt idx="49">
                  <c:v>850.0000000000001</c:v>
                </c:pt>
                <c:pt idx="50">
                  <c:v>850.0000000000001</c:v>
                </c:pt>
                <c:pt idx="51">
                  <c:v>850.0000000000001</c:v>
                </c:pt>
                <c:pt idx="52">
                  <c:v>850.0000000000001</c:v>
                </c:pt>
                <c:pt idx="53">
                  <c:v>850.0000000000001</c:v>
                </c:pt>
                <c:pt idx="54">
                  <c:v>850.0000000000001</c:v>
                </c:pt>
                <c:pt idx="55">
                  <c:v>850.0000000000001</c:v>
                </c:pt>
                <c:pt idx="56">
                  <c:v>850.0000000000001</c:v>
                </c:pt>
                <c:pt idx="57">
                  <c:v>850.0000000000001</c:v>
                </c:pt>
                <c:pt idx="58">
                  <c:v>850.0000000000001</c:v>
                </c:pt>
                <c:pt idx="59">
                  <c:v>850.0000000000001</c:v>
                </c:pt>
                <c:pt idx="60">
                  <c:v>850.0000000000001</c:v>
                </c:pt>
                <c:pt idx="61">
                  <c:v>850.0000000000001</c:v>
                </c:pt>
                <c:pt idx="62">
                  <c:v>850.0000000000001</c:v>
                </c:pt>
                <c:pt idx="63">
                  <c:v>850.0000000000001</c:v>
                </c:pt>
                <c:pt idx="64">
                  <c:v>850.0000000000001</c:v>
                </c:pt>
                <c:pt idx="65">
                  <c:v>850.0000000000001</c:v>
                </c:pt>
                <c:pt idx="66">
                  <c:v>850.0000000000001</c:v>
                </c:pt>
                <c:pt idx="67">
                  <c:v>850.0000000000001</c:v>
                </c:pt>
                <c:pt idx="68">
                  <c:v>850.0000000000001</c:v>
                </c:pt>
                <c:pt idx="69">
                  <c:v>850.0000000000001</c:v>
                </c:pt>
                <c:pt idx="70">
                  <c:v>850.0000000000001</c:v>
                </c:pt>
                <c:pt idx="71">
                  <c:v>1542.857142857143</c:v>
                </c:pt>
                <c:pt idx="72">
                  <c:v>1542.857142857143</c:v>
                </c:pt>
                <c:pt idx="73">
                  <c:v>1542.857142857143</c:v>
                </c:pt>
                <c:pt idx="74">
                  <c:v>1542.857142857143</c:v>
                </c:pt>
                <c:pt idx="75">
                  <c:v>1542.857142857143</c:v>
                </c:pt>
                <c:pt idx="76">
                  <c:v>1542.857142857143</c:v>
                </c:pt>
                <c:pt idx="77">
                  <c:v>1542.857142857143</c:v>
                </c:pt>
                <c:pt idx="78">
                  <c:v>1542.857142857143</c:v>
                </c:pt>
                <c:pt idx="79">
                  <c:v>1542.857142857143</c:v>
                </c:pt>
                <c:pt idx="80">
                  <c:v>1542.857142857143</c:v>
                </c:pt>
                <c:pt idx="81">
                  <c:v>1542.857142857143</c:v>
                </c:pt>
                <c:pt idx="82">
                  <c:v>1542.857142857143</c:v>
                </c:pt>
                <c:pt idx="83">
                  <c:v>1542.857142857143</c:v>
                </c:pt>
                <c:pt idx="84">
                  <c:v>1542.857142857143</c:v>
                </c:pt>
                <c:pt idx="85">
                  <c:v>1542.857142857143</c:v>
                </c:pt>
                <c:pt idx="86">
                  <c:v>1542.857142857143</c:v>
                </c:pt>
                <c:pt idx="87">
                  <c:v>1542.857142857143</c:v>
                </c:pt>
                <c:pt idx="88">
                  <c:v>1542.857142857143</c:v>
                </c:pt>
                <c:pt idx="89">
                  <c:v>10560.0</c:v>
                </c:pt>
                <c:pt idx="90">
                  <c:v>10560.0</c:v>
                </c:pt>
                <c:pt idx="91">
                  <c:v>10560.0</c:v>
                </c:pt>
                <c:pt idx="92">
                  <c:v>10560.0</c:v>
                </c:pt>
                <c:pt idx="93">
                  <c:v>10560.0</c:v>
                </c:pt>
                <c:pt idx="94">
                  <c:v>10560.0</c:v>
                </c:pt>
                <c:pt idx="95">
                  <c:v>10560.0</c:v>
                </c:pt>
                <c:pt idx="96">
                  <c:v>10560.0</c:v>
                </c:pt>
                <c:pt idx="97">
                  <c:v>10560.0</c:v>
                </c:pt>
                <c:pt idx="98">
                  <c:v>10560.0</c:v>
                </c:pt>
                <c:pt idx="99">
                  <c:v>10560.0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5594696"/>
        <c:axId val="-197559127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31064.31423509827</c:v>
                </c:pt>
                <c:pt idx="1">
                  <c:v>31064.31423509827</c:v>
                </c:pt>
                <c:pt idx="2">
                  <c:v>31064.31423509827</c:v>
                </c:pt>
                <c:pt idx="3">
                  <c:v>31064.31423509827</c:v>
                </c:pt>
                <c:pt idx="4">
                  <c:v>31064.31423509827</c:v>
                </c:pt>
                <c:pt idx="5">
                  <c:v>31064.31423509827</c:v>
                </c:pt>
                <c:pt idx="6">
                  <c:v>31064.31423509827</c:v>
                </c:pt>
                <c:pt idx="7">
                  <c:v>31064.31423509827</c:v>
                </c:pt>
                <c:pt idx="8">
                  <c:v>31064.31423509827</c:v>
                </c:pt>
                <c:pt idx="9">
                  <c:v>31064.31423509827</c:v>
                </c:pt>
                <c:pt idx="10">
                  <c:v>31064.31423509827</c:v>
                </c:pt>
                <c:pt idx="11">
                  <c:v>31064.31423509827</c:v>
                </c:pt>
                <c:pt idx="12">
                  <c:v>31064.31423509827</c:v>
                </c:pt>
                <c:pt idx="13">
                  <c:v>31064.31423509827</c:v>
                </c:pt>
                <c:pt idx="14">
                  <c:v>31064.31423509827</c:v>
                </c:pt>
                <c:pt idx="15">
                  <c:v>31064.31423509827</c:v>
                </c:pt>
                <c:pt idx="16">
                  <c:v>31064.31423509827</c:v>
                </c:pt>
                <c:pt idx="17">
                  <c:v>31064.31423509827</c:v>
                </c:pt>
                <c:pt idx="18">
                  <c:v>31064.31423509827</c:v>
                </c:pt>
                <c:pt idx="19">
                  <c:v>31064.31423509827</c:v>
                </c:pt>
                <c:pt idx="20">
                  <c:v>31064.31423509827</c:v>
                </c:pt>
                <c:pt idx="21">
                  <c:v>31064.31423509827</c:v>
                </c:pt>
                <c:pt idx="22">
                  <c:v>31064.31423509827</c:v>
                </c:pt>
                <c:pt idx="23">
                  <c:v>31064.31423509827</c:v>
                </c:pt>
                <c:pt idx="24">
                  <c:v>31064.31423509827</c:v>
                </c:pt>
                <c:pt idx="25">
                  <c:v>31064.31423509827</c:v>
                </c:pt>
                <c:pt idx="26">
                  <c:v>31064.31423509827</c:v>
                </c:pt>
                <c:pt idx="27">
                  <c:v>31064.31423509827</c:v>
                </c:pt>
                <c:pt idx="28">
                  <c:v>31064.31423509827</c:v>
                </c:pt>
                <c:pt idx="29">
                  <c:v>31064.31423509827</c:v>
                </c:pt>
                <c:pt idx="30">
                  <c:v>31064.31423509827</c:v>
                </c:pt>
                <c:pt idx="31">
                  <c:v>31064.31423509827</c:v>
                </c:pt>
                <c:pt idx="32">
                  <c:v>31064.31423509827</c:v>
                </c:pt>
                <c:pt idx="33">
                  <c:v>31064.31423509827</c:v>
                </c:pt>
                <c:pt idx="34">
                  <c:v>31064.31423509827</c:v>
                </c:pt>
                <c:pt idx="35">
                  <c:v>31064.31423509827</c:v>
                </c:pt>
                <c:pt idx="36">
                  <c:v>31064.31423509827</c:v>
                </c:pt>
                <c:pt idx="37">
                  <c:v>31064.31423509827</c:v>
                </c:pt>
                <c:pt idx="38">
                  <c:v>31064.31423509827</c:v>
                </c:pt>
                <c:pt idx="39">
                  <c:v>31064.31423509827</c:v>
                </c:pt>
                <c:pt idx="40">
                  <c:v>31064.31423509827</c:v>
                </c:pt>
                <c:pt idx="41">
                  <c:v>31064.31423509827</c:v>
                </c:pt>
                <c:pt idx="42">
                  <c:v>31064.31423509827</c:v>
                </c:pt>
                <c:pt idx="43">
                  <c:v>31064.31423509827</c:v>
                </c:pt>
                <c:pt idx="44">
                  <c:v>31064.31423509827</c:v>
                </c:pt>
                <c:pt idx="45">
                  <c:v>31064.31423509827</c:v>
                </c:pt>
                <c:pt idx="46">
                  <c:v>31064.31423509827</c:v>
                </c:pt>
                <c:pt idx="47">
                  <c:v>31064.31423509827</c:v>
                </c:pt>
                <c:pt idx="48">
                  <c:v>31064.31423509827</c:v>
                </c:pt>
                <c:pt idx="49">
                  <c:v>31064.31423509827</c:v>
                </c:pt>
                <c:pt idx="50">
                  <c:v>31064.31423509827</c:v>
                </c:pt>
                <c:pt idx="51">
                  <c:v>31064.31423509827</c:v>
                </c:pt>
                <c:pt idx="52">
                  <c:v>31064.31423509827</c:v>
                </c:pt>
                <c:pt idx="53">
                  <c:v>31064.31423509827</c:v>
                </c:pt>
                <c:pt idx="54">
                  <c:v>31064.31423509827</c:v>
                </c:pt>
                <c:pt idx="55">
                  <c:v>31064.31423509827</c:v>
                </c:pt>
                <c:pt idx="56">
                  <c:v>31064.31423509827</c:v>
                </c:pt>
                <c:pt idx="57">
                  <c:v>31064.31423509827</c:v>
                </c:pt>
                <c:pt idx="58">
                  <c:v>31064.31423509827</c:v>
                </c:pt>
                <c:pt idx="59">
                  <c:v>31064.31423509827</c:v>
                </c:pt>
                <c:pt idx="60">
                  <c:v>31064.31423509827</c:v>
                </c:pt>
                <c:pt idx="61">
                  <c:v>31064.31423509827</c:v>
                </c:pt>
                <c:pt idx="62">
                  <c:v>31064.31423509827</c:v>
                </c:pt>
                <c:pt idx="63">
                  <c:v>31064.31423509827</c:v>
                </c:pt>
                <c:pt idx="64">
                  <c:v>31064.31423509827</c:v>
                </c:pt>
                <c:pt idx="65">
                  <c:v>31064.31423509827</c:v>
                </c:pt>
                <c:pt idx="66">
                  <c:v>31064.31423509827</c:v>
                </c:pt>
                <c:pt idx="67">
                  <c:v>31064.31423509827</c:v>
                </c:pt>
                <c:pt idx="68">
                  <c:v>31064.31423509827</c:v>
                </c:pt>
                <c:pt idx="69">
                  <c:v>31064.31423509827</c:v>
                </c:pt>
                <c:pt idx="70">
                  <c:v>31064.31423509827</c:v>
                </c:pt>
                <c:pt idx="71">
                  <c:v>31064.31423509828</c:v>
                </c:pt>
                <c:pt idx="72">
                  <c:v>31064.31423509828</c:v>
                </c:pt>
                <c:pt idx="73">
                  <c:v>31064.31423509828</c:v>
                </c:pt>
                <c:pt idx="74">
                  <c:v>31064.31423509828</c:v>
                </c:pt>
                <c:pt idx="75">
                  <c:v>31064.31423509828</c:v>
                </c:pt>
                <c:pt idx="76">
                  <c:v>31064.31423509828</c:v>
                </c:pt>
                <c:pt idx="77">
                  <c:v>31064.31423509828</c:v>
                </c:pt>
                <c:pt idx="78">
                  <c:v>31064.31423509828</c:v>
                </c:pt>
                <c:pt idx="79">
                  <c:v>31064.31423509828</c:v>
                </c:pt>
                <c:pt idx="80">
                  <c:v>31064.31423509828</c:v>
                </c:pt>
                <c:pt idx="81">
                  <c:v>31064.31423509828</c:v>
                </c:pt>
                <c:pt idx="82">
                  <c:v>31064.31423509828</c:v>
                </c:pt>
                <c:pt idx="83">
                  <c:v>31064.31423509828</c:v>
                </c:pt>
                <c:pt idx="84">
                  <c:v>31064.31423509828</c:v>
                </c:pt>
                <c:pt idx="85">
                  <c:v>31064.31423509828</c:v>
                </c:pt>
                <c:pt idx="86">
                  <c:v>31064.31423509828</c:v>
                </c:pt>
                <c:pt idx="87">
                  <c:v>31064.31423509828</c:v>
                </c:pt>
                <c:pt idx="88">
                  <c:v>31064.31423509828</c:v>
                </c:pt>
                <c:pt idx="89">
                  <c:v>31064.31423509827</c:v>
                </c:pt>
                <c:pt idx="90">
                  <c:v>31064.31423509827</c:v>
                </c:pt>
                <c:pt idx="91">
                  <c:v>31064.31423509827</c:v>
                </c:pt>
                <c:pt idx="92">
                  <c:v>31064.31423509827</c:v>
                </c:pt>
                <c:pt idx="93">
                  <c:v>31064.31423509827</c:v>
                </c:pt>
                <c:pt idx="94">
                  <c:v>31064.31423509827</c:v>
                </c:pt>
                <c:pt idx="95">
                  <c:v>31064.31423509827</c:v>
                </c:pt>
                <c:pt idx="96">
                  <c:v>31064.31423509827</c:v>
                </c:pt>
                <c:pt idx="97">
                  <c:v>31064.31423509827</c:v>
                </c:pt>
                <c:pt idx="98">
                  <c:v>31064.31423509827</c:v>
                </c:pt>
                <c:pt idx="99">
                  <c:v>31064.31423509827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594696"/>
        <c:axId val="-197559127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36898.24226047935</c:v>
                </c:pt>
                <c:pt idx="3">
                  <c:v>37255.24375459457</c:v>
                </c:pt>
                <c:pt idx="4">
                  <c:v>37612.2452487098</c:v>
                </c:pt>
                <c:pt idx="5">
                  <c:v>37969.24674282503</c:v>
                </c:pt>
                <c:pt idx="6">
                  <c:v>38326.24823694025</c:v>
                </c:pt>
                <c:pt idx="7">
                  <c:v>38683.24973105548</c:v>
                </c:pt>
                <c:pt idx="8">
                  <c:v>39040.25122517071</c:v>
                </c:pt>
                <c:pt idx="9">
                  <c:v>39397.25271928594</c:v>
                </c:pt>
                <c:pt idx="10">
                  <c:v>39754.25421340116</c:v>
                </c:pt>
                <c:pt idx="11">
                  <c:v>40111.25570751639</c:v>
                </c:pt>
                <c:pt idx="12">
                  <c:v>40468.25720163163</c:v>
                </c:pt>
                <c:pt idx="13">
                  <c:v>40825.25869574685</c:v>
                </c:pt>
                <c:pt idx="14">
                  <c:v>41182.26018986208</c:v>
                </c:pt>
                <c:pt idx="15">
                  <c:v>41539.26168397731</c:v>
                </c:pt>
                <c:pt idx="16">
                  <c:v>41896.26317809254</c:v>
                </c:pt>
                <c:pt idx="17">
                  <c:v>42253.26467220776</c:v>
                </c:pt>
                <c:pt idx="18">
                  <c:v>42610.26616632299</c:v>
                </c:pt>
                <c:pt idx="19">
                  <c:v>42967.26766043822</c:v>
                </c:pt>
                <c:pt idx="20">
                  <c:v>43324.26915455345</c:v>
                </c:pt>
                <c:pt idx="21">
                  <c:v>43681.27064866867</c:v>
                </c:pt>
                <c:pt idx="22">
                  <c:v>44038.27214278391</c:v>
                </c:pt>
                <c:pt idx="23">
                  <c:v>44395.27363689913</c:v>
                </c:pt>
                <c:pt idx="24">
                  <c:v>44752.27513101436</c:v>
                </c:pt>
                <c:pt idx="25">
                  <c:v>45109.27662512958</c:v>
                </c:pt>
                <c:pt idx="26">
                  <c:v>45466.27811924481</c:v>
                </c:pt>
                <c:pt idx="27">
                  <c:v>45823.27961336004</c:v>
                </c:pt>
                <c:pt idx="28">
                  <c:v>46180.28110747527</c:v>
                </c:pt>
                <c:pt idx="29">
                  <c:v>46537.2826015905</c:v>
                </c:pt>
                <c:pt idx="30">
                  <c:v>46894.28409570573</c:v>
                </c:pt>
                <c:pt idx="31">
                  <c:v>47251.28558982095</c:v>
                </c:pt>
                <c:pt idx="32">
                  <c:v>47608.28708393619</c:v>
                </c:pt>
                <c:pt idx="33">
                  <c:v>47965.28857805141</c:v>
                </c:pt>
                <c:pt idx="34">
                  <c:v>48322.29007216664</c:v>
                </c:pt>
                <c:pt idx="35">
                  <c:v>48679.29156628187</c:v>
                </c:pt>
                <c:pt idx="36">
                  <c:v>49036.2930603971</c:v>
                </c:pt>
                <c:pt idx="37">
                  <c:v>49393.29455451232</c:v>
                </c:pt>
                <c:pt idx="38">
                  <c:v>52868.75263303272</c:v>
                </c:pt>
                <c:pt idx="39">
                  <c:v>56344.21071155311</c:v>
                </c:pt>
                <c:pt idx="40">
                  <c:v>59819.6687900735</c:v>
                </c:pt>
                <c:pt idx="41">
                  <c:v>63295.1268685939</c:v>
                </c:pt>
                <c:pt idx="42">
                  <c:v>66770.58494711429</c:v>
                </c:pt>
                <c:pt idx="43">
                  <c:v>70246.04302563469</c:v>
                </c:pt>
                <c:pt idx="44">
                  <c:v>73721.50110415507</c:v>
                </c:pt>
                <c:pt idx="45">
                  <c:v>77196.95918267546</c:v>
                </c:pt>
                <c:pt idx="46">
                  <c:v>80672.41726119586</c:v>
                </c:pt>
                <c:pt idx="47">
                  <c:v>84147.87533971626</c:v>
                </c:pt>
                <c:pt idx="48">
                  <c:v>87623.33341823665</c:v>
                </c:pt>
                <c:pt idx="49">
                  <c:v>91098.79149675703</c:v>
                </c:pt>
                <c:pt idx="50">
                  <c:v>94574.24957527744</c:v>
                </c:pt>
                <c:pt idx="51">
                  <c:v>98049.70765379783</c:v>
                </c:pt>
                <c:pt idx="52">
                  <c:v>101525.1657323182</c:v>
                </c:pt>
                <c:pt idx="53">
                  <c:v>105000.6238108386</c:v>
                </c:pt>
                <c:pt idx="54">
                  <c:v>108476.081889359</c:v>
                </c:pt>
                <c:pt idx="55">
                  <c:v>111951.5399678794</c:v>
                </c:pt>
                <c:pt idx="56">
                  <c:v>115426.9980463998</c:v>
                </c:pt>
                <c:pt idx="57">
                  <c:v>118902.4561249202</c:v>
                </c:pt>
                <c:pt idx="58">
                  <c:v>122377.9142034406</c:v>
                </c:pt>
                <c:pt idx="59">
                  <c:v>125853.372281961</c:v>
                </c:pt>
                <c:pt idx="60">
                  <c:v>129328.8303604814</c:v>
                </c:pt>
                <c:pt idx="61">
                  <c:v>132804.2884390018</c:v>
                </c:pt>
                <c:pt idx="62">
                  <c:v>136279.7465175221</c:v>
                </c:pt>
                <c:pt idx="63">
                  <c:v>139755.2045960425</c:v>
                </c:pt>
                <c:pt idx="64">
                  <c:v>143230.662674563</c:v>
                </c:pt>
                <c:pt idx="65">
                  <c:v>146706.1207530833</c:v>
                </c:pt>
                <c:pt idx="66">
                  <c:v>150181.5788316038</c:v>
                </c:pt>
                <c:pt idx="67">
                  <c:v>153657.0369101241</c:v>
                </c:pt>
                <c:pt idx="68">
                  <c:v>167204.4542313749</c:v>
                </c:pt>
                <c:pt idx="69">
                  <c:v>180751.8715526256</c:v>
                </c:pt>
                <c:pt idx="70">
                  <c:v>194299.2888738764</c:v>
                </c:pt>
                <c:pt idx="71">
                  <c:v>207846.7061951271</c:v>
                </c:pt>
                <c:pt idx="72">
                  <c:v>221394.1235163779</c:v>
                </c:pt>
                <c:pt idx="73">
                  <c:v>234941.5408376286</c:v>
                </c:pt>
                <c:pt idx="74">
                  <c:v>248488.9581588794</c:v>
                </c:pt>
                <c:pt idx="75">
                  <c:v>262036.3754801301</c:v>
                </c:pt>
                <c:pt idx="76">
                  <c:v>275583.7928013809</c:v>
                </c:pt>
                <c:pt idx="77">
                  <c:v>289131.2101226316</c:v>
                </c:pt>
                <c:pt idx="78">
                  <c:v>302678.6274438823</c:v>
                </c:pt>
                <c:pt idx="79">
                  <c:v>316226.0447651331</c:v>
                </c:pt>
                <c:pt idx="80">
                  <c:v>329773.4620863838</c:v>
                </c:pt>
                <c:pt idx="81">
                  <c:v>343320.8794076346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5594696"/>
        <c:axId val="-1975591272"/>
      </c:scatterChart>
      <c:catAx>
        <c:axId val="-19755946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55912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755912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55946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1304.023847696376</c:v>
                </c:pt>
                <c:pt idx="1">
                  <c:v>1304.023847696376</c:v>
                </c:pt>
                <c:pt idx="2">
                  <c:v>1304.023847696376</c:v>
                </c:pt>
                <c:pt idx="3">
                  <c:v>1304.023847696376</c:v>
                </c:pt>
                <c:pt idx="4">
                  <c:v>1304.023847696376</c:v>
                </c:pt>
                <c:pt idx="5">
                  <c:v>1304.023847696376</c:v>
                </c:pt>
                <c:pt idx="6">
                  <c:v>1304.023847696376</c:v>
                </c:pt>
                <c:pt idx="7">
                  <c:v>1304.023847696376</c:v>
                </c:pt>
                <c:pt idx="8">
                  <c:v>1304.023847696376</c:v>
                </c:pt>
                <c:pt idx="9">
                  <c:v>1304.023847696376</c:v>
                </c:pt>
                <c:pt idx="10">
                  <c:v>1304.023847696376</c:v>
                </c:pt>
                <c:pt idx="11">
                  <c:v>1304.023847696376</c:v>
                </c:pt>
                <c:pt idx="12">
                  <c:v>1304.023847696376</c:v>
                </c:pt>
                <c:pt idx="13">
                  <c:v>1304.023847696376</c:v>
                </c:pt>
                <c:pt idx="14">
                  <c:v>1304.023847696376</c:v>
                </c:pt>
                <c:pt idx="15">
                  <c:v>1317.42205878388</c:v>
                </c:pt>
                <c:pt idx="16">
                  <c:v>1344.218480958885</c:v>
                </c:pt>
                <c:pt idx="17">
                  <c:v>1371.014903133891</c:v>
                </c:pt>
                <c:pt idx="18">
                  <c:v>1397.811325308898</c:v>
                </c:pt>
                <c:pt idx="19">
                  <c:v>1424.607747483904</c:v>
                </c:pt>
                <c:pt idx="20">
                  <c:v>1451.40416965891</c:v>
                </c:pt>
                <c:pt idx="21">
                  <c:v>1478.200591833916</c:v>
                </c:pt>
                <c:pt idx="22">
                  <c:v>1504.997014008922</c:v>
                </c:pt>
                <c:pt idx="23">
                  <c:v>1531.793436183929</c:v>
                </c:pt>
                <c:pt idx="24">
                  <c:v>1558.589858358935</c:v>
                </c:pt>
                <c:pt idx="25">
                  <c:v>1585.386280533941</c:v>
                </c:pt>
                <c:pt idx="26">
                  <c:v>1612.182702708947</c:v>
                </c:pt>
                <c:pt idx="27">
                  <c:v>1638.979124883953</c:v>
                </c:pt>
                <c:pt idx="28">
                  <c:v>1665.775547058959</c:v>
                </c:pt>
                <c:pt idx="29">
                  <c:v>1692.571969233966</c:v>
                </c:pt>
                <c:pt idx="30">
                  <c:v>1719.368391408972</c:v>
                </c:pt>
                <c:pt idx="31">
                  <c:v>1746.164813583978</c:v>
                </c:pt>
                <c:pt idx="32">
                  <c:v>1772.961235758984</c:v>
                </c:pt>
                <c:pt idx="33">
                  <c:v>1799.75765793399</c:v>
                </c:pt>
                <c:pt idx="34">
                  <c:v>1826.554080108996</c:v>
                </c:pt>
                <c:pt idx="35">
                  <c:v>1853.350502284002</c:v>
                </c:pt>
                <c:pt idx="36">
                  <c:v>1880.146924459008</c:v>
                </c:pt>
                <c:pt idx="37">
                  <c:v>1906.943346634015</c:v>
                </c:pt>
                <c:pt idx="38">
                  <c:v>1933.739768809021</c:v>
                </c:pt>
                <c:pt idx="39">
                  <c:v>1960.536190984027</c:v>
                </c:pt>
                <c:pt idx="40">
                  <c:v>1987.332613159033</c:v>
                </c:pt>
                <c:pt idx="41">
                  <c:v>2014.129035334039</c:v>
                </c:pt>
                <c:pt idx="42">
                  <c:v>2040.925457509045</c:v>
                </c:pt>
                <c:pt idx="43">
                  <c:v>2067.721879684052</c:v>
                </c:pt>
                <c:pt idx="44">
                  <c:v>2094.518301859058</c:v>
                </c:pt>
                <c:pt idx="45">
                  <c:v>2121.314724034064</c:v>
                </c:pt>
                <c:pt idx="46">
                  <c:v>2148.11114620907</c:v>
                </c:pt>
                <c:pt idx="47">
                  <c:v>2174.907568384077</c:v>
                </c:pt>
                <c:pt idx="48">
                  <c:v>2201.703990559082</c:v>
                </c:pt>
                <c:pt idx="49">
                  <c:v>2228.500412734088</c:v>
                </c:pt>
                <c:pt idx="50">
                  <c:v>2255.296834909095</c:v>
                </c:pt>
                <c:pt idx="51">
                  <c:v>2234.431485598174</c:v>
                </c:pt>
                <c:pt idx="52">
                  <c:v>2213.566136287253</c:v>
                </c:pt>
                <c:pt idx="53">
                  <c:v>2192.700786976332</c:v>
                </c:pt>
                <c:pt idx="54">
                  <c:v>2171.83543766541</c:v>
                </c:pt>
                <c:pt idx="55">
                  <c:v>2150.97008835449</c:v>
                </c:pt>
                <c:pt idx="56">
                  <c:v>2130.104739043569</c:v>
                </c:pt>
                <c:pt idx="57">
                  <c:v>2109.239389732648</c:v>
                </c:pt>
                <c:pt idx="58">
                  <c:v>2088.374040421727</c:v>
                </c:pt>
                <c:pt idx="59">
                  <c:v>2067.508691110806</c:v>
                </c:pt>
                <c:pt idx="60">
                  <c:v>2046.643341799885</c:v>
                </c:pt>
                <c:pt idx="61">
                  <c:v>2025.777992488964</c:v>
                </c:pt>
                <c:pt idx="62">
                  <c:v>2004.912643178043</c:v>
                </c:pt>
                <c:pt idx="63">
                  <c:v>1984.047293867122</c:v>
                </c:pt>
                <c:pt idx="64">
                  <c:v>1963.181944556201</c:v>
                </c:pt>
                <c:pt idx="65">
                  <c:v>1942.31659524528</c:v>
                </c:pt>
                <c:pt idx="66">
                  <c:v>1921.451245934359</c:v>
                </c:pt>
                <c:pt idx="67">
                  <c:v>1900.585896623438</c:v>
                </c:pt>
                <c:pt idx="68">
                  <c:v>1879.720547312517</c:v>
                </c:pt>
                <c:pt idx="69">
                  <c:v>1858.855198001596</c:v>
                </c:pt>
                <c:pt idx="70">
                  <c:v>1837.989848690675</c:v>
                </c:pt>
                <c:pt idx="71">
                  <c:v>1817.124499379754</c:v>
                </c:pt>
                <c:pt idx="72">
                  <c:v>1796.259150068833</c:v>
                </c:pt>
                <c:pt idx="73">
                  <c:v>1775.393800757912</c:v>
                </c:pt>
                <c:pt idx="74">
                  <c:v>1754.528451446991</c:v>
                </c:pt>
                <c:pt idx="75">
                  <c:v>1733.66310213607</c:v>
                </c:pt>
                <c:pt idx="76">
                  <c:v>1712.79775282515</c:v>
                </c:pt>
                <c:pt idx="77">
                  <c:v>1691.932403514228</c:v>
                </c:pt>
                <c:pt idx="78">
                  <c:v>1671.067054203307</c:v>
                </c:pt>
                <c:pt idx="79">
                  <c:v>1650.201704892386</c:v>
                </c:pt>
                <c:pt idx="80">
                  <c:v>1629.336355581465</c:v>
                </c:pt>
                <c:pt idx="81">
                  <c:v>1612.275641182537</c:v>
                </c:pt>
                <c:pt idx="82">
                  <c:v>1595.21492678361</c:v>
                </c:pt>
                <c:pt idx="83">
                  <c:v>1578.154212384681</c:v>
                </c:pt>
                <c:pt idx="84">
                  <c:v>1561.093497985753</c:v>
                </c:pt>
                <c:pt idx="85">
                  <c:v>1544.032783586825</c:v>
                </c:pt>
                <c:pt idx="86">
                  <c:v>1526.972069187897</c:v>
                </c:pt>
                <c:pt idx="87">
                  <c:v>1509.911354788969</c:v>
                </c:pt>
                <c:pt idx="88">
                  <c:v>1492.85064039004</c:v>
                </c:pt>
                <c:pt idx="89">
                  <c:v>1475.789925991112</c:v>
                </c:pt>
                <c:pt idx="90">
                  <c:v>1458.729211592184</c:v>
                </c:pt>
                <c:pt idx="91">
                  <c:v>1441.668497193256</c:v>
                </c:pt>
                <c:pt idx="92">
                  <c:v>1424.607782794328</c:v>
                </c:pt>
                <c:pt idx="93">
                  <c:v>1407.5470683954</c:v>
                </c:pt>
                <c:pt idx="94">
                  <c:v>1390.486353996472</c:v>
                </c:pt>
                <c:pt idx="95">
                  <c:v>1381.955996797008</c:v>
                </c:pt>
                <c:pt idx="96">
                  <c:v>1381.955996797008</c:v>
                </c:pt>
                <c:pt idx="97">
                  <c:v>1381.955996797008</c:v>
                </c:pt>
                <c:pt idx="98">
                  <c:v>1381.955996797008</c:v>
                </c:pt>
                <c:pt idx="99">
                  <c:v>1381.955996797008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48.0</c:v>
                </c:pt>
                <c:pt idx="1">
                  <c:v>48.0</c:v>
                </c:pt>
                <c:pt idx="2">
                  <c:v>48.0</c:v>
                </c:pt>
                <c:pt idx="3">
                  <c:v>48.0</c:v>
                </c:pt>
                <c:pt idx="4">
                  <c:v>48.0</c:v>
                </c:pt>
                <c:pt idx="5">
                  <c:v>48.0</c:v>
                </c:pt>
                <c:pt idx="6">
                  <c:v>48.0</c:v>
                </c:pt>
                <c:pt idx="7">
                  <c:v>48.0</c:v>
                </c:pt>
                <c:pt idx="8">
                  <c:v>48.0</c:v>
                </c:pt>
                <c:pt idx="9">
                  <c:v>48.0</c:v>
                </c:pt>
                <c:pt idx="10">
                  <c:v>48.0</c:v>
                </c:pt>
                <c:pt idx="11">
                  <c:v>48.0</c:v>
                </c:pt>
                <c:pt idx="12">
                  <c:v>48.0</c:v>
                </c:pt>
                <c:pt idx="13">
                  <c:v>48.0</c:v>
                </c:pt>
                <c:pt idx="14">
                  <c:v>48.0</c:v>
                </c:pt>
                <c:pt idx="15">
                  <c:v>74.09859154929586</c:v>
                </c:pt>
                <c:pt idx="16">
                  <c:v>126.2957746478874</c:v>
                </c:pt>
                <c:pt idx="17">
                  <c:v>178.492957746479</c:v>
                </c:pt>
                <c:pt idx="18">
                  <c:v>230.6901408450705</c:v>
                </c:pt>
                <c:pt idx="19">
                  <c:v>282.8873239436621</c:v>
                </c:pt>
                <c:pt idx="20">
                  <c:v>335.0845070422536</c:v>
                </c:pt>
                <c:pt idx="21">
                  <c:v>387.2816901408452</c:v>
                </c:pt>
                <c:pt idx="22">
                  <c:v>439.4788732394367</c:v>
                </c:pt>
                <c:pt idx="23">
                  <c:v>491.6760563380283</c:v>
                </c:pt>
                <c:pt idx="24">
                  <c:v>543.8732394366197</c:v>
                </c:pt>
                <c:pt idx="25">
                  <c:v>596.0704225352113</c:v>
                </c:pt>
                <c:pt idx="26">
                  <c:v>648.2676056338029</c:v>
                </c:pt>
                <c:pt idx="27">
                  <c:v>700.4647887323944</c:v>
                </c:pt>
                <c:pt idx="28">
                  <c:v>752.661971830986</c:v>
                </c:pt>
                <c:pt idx="29">
                  <c:v>804.8591549295776</c:v>
                </c:pt>
                <c:pt idx="30">
                  <c:v>857.056338028169</c:v>
                </c:pt>
                <c:pt idx="31">
                  <c:v>909.2535211267606</c:v>
                </c:pt>
                <c:pt idx="32">
                  <c:v>961.450704225352</c:v>
                </c:pt>
                <c:pt idx="33">
                  <c:v>1013.647887323944</c:v>
                </c:pt>
                <c:pt idx="34">
                  <c:v>1065.845070422535</c:v>
                </c:pt>
                <c:pt idx="35">
                  <c:v>1118.042253521127</c:v>
                </c:pt>
                <c:pt idx="36">
                  <c:v>1170.239436619718</c:v>
                </c:pt>
                <c:pt idx="37">
                  <c:v>1222.43661971831</c:v>
                </c:pt>
                <c:pt idx="38">
                  <c:v>1274.633802816901</c:v>
                </c:pt>
                <c:pt idx="39">
                  <c:v>1326.830985915493</c:v>
                </c:pt>
                <c:pt idx="40">
                  <c:v>1379.028169014085</c:v>
                </c:pt>
                <c:pt idx="41">
                  <c:v>1431.225352112676</c:v>
                </c:pt>
                <c:pt idx="42">
                  <c:v>1483.422535211268</c:v>
                </c:pt>
                <c:pt idx="43">
                  <c:v>1535.619718309859</c:v>
                </c:pt>
                <c:pt idx="44">
                  <c:v>1587.816901408451</c:v>
                </c:pt>
                <c:pt idx="45">
                  <c:v>1640.014084507042</c:v>
                </c:pt>
                <c:pt idx="46">
                  <c:v>1692.211267605634</c:v>
                </c:pt>
                <c:pt idx="47">
                  <c:v>1744.408450704225</c:v>
                </c:pt>
                <c:pt idx="48">
                  <c:v>1796.605633802817</c:v>
                </c:pt>
                <c:pt idx="49">
                  <c:v>1848.802816901409</c:v>
                </c:pt>
                <c:pt idx="50">
                  <c:v>1901.0</c:v>
                </c:pt>
                <c:pt idx="51">
                  <c:v>1871.538095238095</c:v>
                </c:pt>
                <c:pt idx="52">
                  <c:v>1842.076190476191</c:v>
                </c:pt>
                <c:pt idx="53">
                  <c:v>1812.614285714286</c:v>
                </c:pt>
                <c:pt idx="54">
                  <c:v>1783.152380952381</c:v>
                </c:pt>
                <c:pt idx="55">
                  <c:v>1753.690476190476</c:v>
                </c:pt>
                <c:pt idx="56">
                  <c:v>1724.228571428572</c:v>
                </c:pt>
                <c:pt idx="57">
                  <c:v>1694.766666666667</c:v>
                </c:pt>
                <c:pt idx="58">
                  <c:v>1665.304761904762</c:v>
                </c:pt>
                <c:pt idx="59">
                  <c:v>1635.842857142857</c:v>
                </c:pt>
                <c:pt idx="60">
                  <c:v>1606.380952380952</c:v>
                </c:pt>
                <c:pt idx="61">
                  <c:v>1576.919047619048</c:v>
                </c:pt>
                <c:pt idx="62">
                  <c:v>1547.457142857143</c:v>
                </c:pt>
                <c:pt idx="63">
                  <c:v>1517.995238095238</c:v>
                </c:pt>
                <c:pt idx="64">
                  <c:v>1488.533333333333</c:v>
                </c:pt>
                <c:pt idx="65">
                  <c:v>1459.071428571428</c:v>
                </c:pt>
                <c:pt idx="66">
                  <c:v>1429.609523809524</c:v>
                </c:pt>
                <c:pt idx="67">
                  <c:v>1400.147619047619</c:v>
                </c:pt>
                <c:pt idx="68">
                  <c:v>1370.685714285714</c:v>
                </c:pt>
                <c:pt idx="69">
                  <c:v>1341.223809523809</c:v>
                </c:pt>
                <c:pt idx="70">
                  <c:v>1311.761904761905</c:v>
                </c:pt>
                <c:pt idx="71">
                  <c:v>1282.3</c:v>
                </c:pt>
                <c:pt idx="72">
                  <c:v>1252.838095238095</c:v>
                </c:pt>
                <c:pt idx="73">
                  <c:v>1223.37619047619</c:v>
                </c:pt>
                <c:pt idx="74">
                  <c:v>1193.914285714286</c:v>
                </c:pt>
                <c:pt idx="75">
                  <c:v>1164.452380952381</c:v>
                </c:pt>
                <c:pt idx="76">
                  <c:v>1134.990476190476</c:v>
                </c:pt>
                <c:pt idx="77">
                  <c:v>1105.528571428571</c:v>
                </c:pt>
                <c:pt idx="78">
                  <c:v>1076.066666666667</c:v>
                </c:pt>
                <c:pt idx="79">
                  <c:v>1046.604761904762</c:v>
                </c:pt>
                <c:pt idx="80">
                  <c:v>1017.142857142857</c:v>
                </c:pt>
                <c:pt idx="81">
                  <c:v>3310.80197044335</c:v>
                </c:pt>
                <c:pt idx="82">
                  <c:v>5604.461083743842</c:v>
                </c:pt>
                <c:pt idx="83">
                  <c:v>7898.120197044334</c:v>
                </c:pt>
                <c:pt idx="84">
                  <c:v>10191.77931034483</c:v>
                </c:pt>
                <c:pt idx="85">
                  <c:v>12485.43842364532</c:v>
                </c:pt>
                <c:pt idx="86">
                  <c:v>14779.09753694581</c:v>
                </c:pt>
                <c:pt idx="87">
                  <c:v>17072.75665024631</c:v>
                </c:pt>
                <c:pt idx="88">
                  <c:v>19366.4157635468</c:v>
                </c:pt>
                <c:pt idx="89">
                  <c:v>21660.07487684729</c:v>
                </c:pt>
                <c:pt idx="90">
                  <c:v>23953.73399014778</c:v>
                </c:pt>
                <c:pt idx="91">
                  <c:v>26247.39310344828</c:v>
                </c:pt>
                <c:pt idx="92">
                  <c:v>28541.05221674877</c:v>
                </c:pt>
                <c:pt idx="93">
                  <c:v>30834.71133004926</c:v>
                </c:pt>
                <c:pt idx="94">
                  <c:v>33128.37044334975</c:v>
                </c:pt>
                <c:pt idx="95">
                  <c:v>34275.2</c:v>
                </c:pt>
                <c:pt idx="96">
                  <c:v>34275.2</c:v>
                </c:pt>
                <c:pt idx="97">
                  <c:v>34275.2</c:v>
                </c:pt>
                <c:pt idx="98">
                  <c:v>34275.2</c:v>
                </c:pt>
                <c:pt idx="99">
                  <c:v>34275.2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5.899631229125217</c:v>
                </c:pt>
                <c:pt idx="16">
                  <c:v>17.69889368737561</c:v>
                </c:pt>
                <c:pt idx="17">
                  <c:v>29.498156145626</c:v>
                </c:pt>
                <c:pt idx="18">
                  <c:v>41.2974186038764</c:v>
                </c:pt>
                <c:pt idx="19">
                  <c:v>53.09668106212678</c:v>
                </c:pt>
                <c:pt idx="20">
                  <c:v>64.89594352037717</c:v>
                </c:pt>
                <c:pt idx="21">
                  <c:v>76.69520597862757</c:v>
                </c:pt>
                <c:pt idx="22">
                  <c:v>88.49446843687795</c:v>
                </c:pt>
                <c:pt idx="23">
                  <c:v>100.2937308951283</c:v>
                </c:pt>
                <c:pt idx="24">
                  <c:v>112.0929933533787</c:v>
                </c:pt>
                <c:pt idx="25">
                  <c:v>123.8922558116291</c:v>
                </c:pt>
                <c:pt idx="26">
                  <c:v>135.6915182698795</c:v>
                </c:pt>
                <c:pt idx="27">
                  <c:v>147.4907807281299</c:v>
                </c:pt>
                <c:pt idx="28">
                  <c:v>159.2900431863803</c:v>
                </c:pt>
                <c:pt idx="29">
                  <c:v>171.0893056446307</c:v>
                </c:pt>
                <c:pt idx="30">
                  <c:v>182.8885681028811</c:v>
                </c:pt>
                <c:pt idx="31">
                  <c:v>194.6878305611315</c:v>
                </c:pt>
                <c:pt idx="32">
                  <c:v>206.4870930193819</c:v>
                </c:pt>
                <c:pt idx="33">
                  <c:v>218.2863554776322</c:v>
                </c:pt>
                <c:pt idx="34">
                  <c:v>230.0856179358827</c:v>
                </c:pt>
                <c:pt idx="35">
                  <c:v>241.884880394133</c:v>
                </c:pt>
                <c:pt idx="36">
                  <c:v>253.6841428523834</c:v>
                </c:pt>
                <c:pt idx="37">
                  <c:v>265.4834053106338</c:v>
                </c:pt>
                <c:pt idx="38">
                  <c:v>277.2826677688842</c:v>
                </c:pt>
                <c:pt idx="39">
                  <c:v>289.0819302271346</c:v>
                </c:pt>
                <c:pt idx="40">
                  <c:v>300.881192685385</c:v>
                </c:pt>
                <c:pt idx="41">
                  <c:v>312.6804551436354</c:v>
                </c:pt>
                <c:pt idx="42">
                  <c:v>324.4797176018858</c:v>
                </c:pt>
                <c:pt idx="43">
                  <c:v>336.2789800601362</c:v>
                </c:pt>
                <c:pt idx="44">
                  <c:v>348.0782425183866</c:v>
                </c:pt>
                <c:pt idx="45">
                  <c:v>359.877504976637</c:v>
                </c:pt>
                <c:pt idx="46">
                  <c:v>371.6767674348873</c:v>
                </c:pt>
                <c:pt idx="47">
                  <c:v>383.4760298931378</c:v>
                </c:pt>
                <c:pt idx="48">
                  <c:v>395.2752923513881</c:v>
                </c:pt>
                <c:pt idx="49">
                  <c:v>407.0745548096385</c:v>
                </c:pt>
                <c:pt idx="50">
                  <c:v>418.8738172678889</c:v>
                </c:pt>
                <c:pt idx="51">
                  <c:v>420.8684544929741</c:v>
                </c:pt>
                <c:pt idx="52">
                  <c:v>422.8630917180593</c:v>
                </c:pt>
                <c:pt idx="53">
                  <c:v>424.8577289431445</c:v>
                </c:pt>
                <c:pt idx="54">
                  <c:v>426.8523661682297</c:v>
                </c:pt>
                <c:pt idx="55">
                  <c:v>428.8470033933148</c:v>
                </c:pt>
                <c:pt idx="56">
                  <c:v>430.8416406184</c:v>
                </c:pt>
                <c:pt idx="57">
                  <c:v>432.8362778434852</c:v>
                </c:pt>
                <c:pt idx="58">
                  <c:v>434.8309150685704</c:v>
                </c:pt>
                <c:pt idx="59">
                  <c:v>436.8255522936556</c:v>
                </c:pt>
                <c:pt idx="60">
                  <c:v>438.8201895187407</c:v>
                </c:pt>
                <c:pt idx="61">
                  <c:v>440.814826743826</c:v>
                </c:pt>
                <c:pt idx="62">
                  <c:v>442.8094639689111</c:v>
                </c:pt>
                <c:pt idx="63">
                  <c:v>444.8041011939963</c:v>
                </c:pt>
                <c:pt idx="64">
                  <c:v>446.7987384190815</c:v>
                </c:pt>
                <c:pt idx="65">
                  <c:v>448.7933756441666</c:v>
                </c:pt>
                <c:pt idx="66">
                  <c:v>450.7880128692518</c:v>
                </c:pt>
                <c:pt idx="67">
                  <c:v>452.782650094337</c:v>
                </c:pt>
                <c:pt idx="68">
                  <c:v>454.7772873194222</c:v>
                </c:pt>
                <c:pt idx="69">
                  <c:v>456.7719245445074</c:v>
                </c:pt>
                <c:pt idx="70">
                  <c:v>458.7665617695926</c:v>
                </c:pt>
                <c:pt idx="71">
                  <c:v>460.7611989946777</c:v>
                </c:pt>
                <c:pt idx="72">
                  <c:v>462.7558362197629</c:v>
                </c:pt>
                <c:pt idx="73">
                  <c:v>464.7504734448481</c:v>
                </c:pt>
                <c:pt idx="74">
                  <c:v>466.7451106699333</c:v>
                </c:pt>
                <c:pt idx="75">
                  <c:v>468.7397478950185</c:v>
                </c:pt>
                <c:pt idx="76">
                  <c:v>470.7343851201036</c:v>
                </c:pt>
                <c:pt idx="77">
                  <c:v>472.7290223451888</c:v>
                </c:pt>
                <c:pt idx="78">
                  <c:v>474.723659570274</c:v>
                </c:pt>
                <c:pt idx="79">
                  <c:v>476.7182967953592</c:v>
                </c:pt>
                <c:pt idx="80">
                  <c:v>478.7129340204444</c:v>
                </c:pt>
                <c:pt idx="81">
                  <c:v>567.985306155742</c:v>
                </c:pt>
                <c:pt idx="82">
                  <c:v>657.2576782910395</c:v>
                </c:pt>
                <c:pt idx="83">
                  <c:v>746.530050426337</c:v>
                </c:pt>
                <c:pt idx="84">
                  <c:v>835.8024225616346</c:v>
                </c:pt>
                <c:pt idx="85">
                  <c:v>925.0747946969322</c:v>
                </c:pt>
                <c:pt idx="86">
                  <c:v>1014.34716683223</c:v>
                </c:pt>
                <c:pt idx="87">
                  <c:v>1103.619538967527</c:v>
                </c:pt>
                <c:pt idx="88">
                  <c:v>1192.891911102825</c:v>
                </c:pt>
                <c:pt idx="89">
                  <c:v>1282.164283238122</c:v>
                </c:pt>
                <c:pt idx="90">
                  <c:v>1371.43665537342</c:v>
                </c:pt>
                <c:pt idx="91">
                  <c:v>1460.709027508718</c:v>
                </c:pt>
                <c:pt idx="92">
                  <c:v>1549.981399644015</c:v>
                </c:pt>
                <c:pt idx="93">
                  <c:v>1639.253771779313</c:v>
                </c:pt>
                <c:pt idx="94">
                  <c:v>1728.52614391461</c:v>
                </c:pt>
                <c:pt idx="95">
                  <c:v>1773.16232998226</c:v>
                </c:pt>
                <c:pt idx="96">
                  <c:v>1773.16232998226</c:v>
                </c:pt>
                <c:pt idx="97">
                  <c:v>1773.16232998226</c:v>
                </c:pt>
                <c:pt idx="98">
                  <c:v>1773.16232998226</c:v>
                </c:pt>
                <c:pt idx="99">
                  <c:v>1773.16232998226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68.29577464788757</c:v>
                </c:pt>
                <c:pt idx="16">
                  <c:v>204.8873239436622</c:v>
                </c:pt>
                <c:pt idx="17">
                  <c:v>341.4788732394369</c:v>
                </c:pt>
                <c:pt idx="18">
                  <c:v>478.0704225352115</c:v>
                </c:pt>
                <c:pt idx="19">
                  <c:v>614.6619718309861</c:v>
                </c:pt>
                <c:pt idx="20">
                  <c:v>751.2535211267608</c:v>
                </c:pt>
                <c:pt idx="21">
                  <c:v>887.8450704225354</c:v>
                </c:pt>
                <c:pt idx="22">
                  <c:v>1024.43661971831</c:v>
                </c:pt>
                <c:pt idx="23">
                  <c:v>1161.028169014085</c:v>
                </c:pt>
                <c:pt idx="24">
                  <c:v>1297.619718309859</c:v>
                </c:pt>
                <c:pt idx="25">
                  <c:v>1434.211267605634</c:v>
                </c:pt>
                <c:pt idx="26">
                  <c:v>1570.802816901409</c:v>
                </c:pt>
                <c:pt idx="27">
                  <c:v>1707.394366197183</c:v>
                </c:pt>
                <c:pt idx="28">
                  <c:v>1843.985915492958</c:v>
                </c:pt>
                <c:pt idx="29">
                  <c:v>1980.577464788733</c:v>
                </c:pt>
                <c:pt idx="30">
                  <c:v>2117.169014084508</c:v>
                </c:pt>
                <c:pt idx="31">
                  <c:v>2253.760563380282</c:v>
                </c:pt>
                <c:pt idx="32">
                  <c:v>2390.352112676056</c:v>
                </c:pt>
                <c:pt idx="33">
                  <c:v>2526.943661971831</c:v>
                </c:pt>
                <c:pt idx="34">
                  <c:v>2663.535211267606</c:v>
                </c:pt>
                <c:pt idx="35">
                  <c:v>2800.12676056338</c:v>
                </c:pt>
                <c:pt idx="36">
                  <c:v>2936.718309859155</c:v>
                </c:pt>
                <c:pt idx="37">
                  <c:v>3073.30985915493</c:v>
                </c:pt>
                <c:pt idx="38">
                  <c:v>3209.901408450704</c:v>
                </c:pt>
                <c:pt idx="39">
                  <c:v>3346.49295774648</c:v>
                </c:pt>
                <c:pt idx="40">
                  <c:v>3483.084507042253</c:v>
                </c:pt>
                <c:pt idx="41">
                  <c:v>3619.676056338028</c:v>
                </c:pt>
                <c:pt idx="42">
                  <c:v>3756.267605633803</c:v>
                </c:pt>
                <c:pt idx="43">
                  <c:v>3892.859154929577</c:v>
                </c:pt>
                <c:pt idx="44">
                  <c:v>4029.450704225352</c:v>
                </c:pt>
                <c:pt idx="45">
                  <c:v>4166.042253521126</c:v>
                </c:pt>
                <c:pt idx="46">
                  <c:v>4302.633802816901</c:v>
                </c:pt>
                <c:pt idx="47">
                  <c:v>4439.225352112676</c:v>
                </c:pt>
                <c:pt idx="48">
                  <c:v>4575.81690140845</c:v>
                </c:pt>
                <c:pt idx="49">
                  <c:v>4712.408450704225</c:v>
                </c:pt>
                <c:pt idx="50">
                  <c:v>4849.0</c:v>
                </c:pt>
                <c:pt idx="51">
                  <c:v>5018.795238095238</c:v>
                </c:pt>
                <c:pt idx="52">
                  <c:v>5188.590476190476</c:v>
                </c:pt>
                <c:pt idx="53">
                  <c:v>5358.385714285714</c:v>
                </c:pt>
                <c:pt idx="54">
                  <c:v>5528.180952380952</c:v>
                </c:pt>
                <c:pt idx="55">
                  <c:v>5697.976190476191</c:v>
                </c:pt>
                <c:pt idx="56">
                  <c:v>5867.771428571428</c:v>
                </c:pt>
                <c:pt idx="57">
                  <c:v>6037.566666666666</c:v>
                </c:pt>
                <c:pt idx="58">
                  <c:v>6207.361904761904</c:v>
                </c:pt>
                <c:pt idx="59">
                  <c:v>6377.157142857143</c:v>
                </c:pt>
                <c:pt idx="60">
                  <c:v>6546.952380952382</c:v>
                </c:pt>
                <c:pt idx="61">
                  <c:v>6716.74761904762</c:v>
                </c:pt>
                <c:pt idx="62">
                  <c:v>6886.542857142857</c:v>
                </c:pt>
                <c:pt idx="63">
                  <c:v>7056.338095238096</c:v>
                </c:pt>
                <c:pt idx="64">
                  <c:v>7226.133333333333</c:v>
                </c:pt>
                <c:pt idx="65">
                  <c:v>7395.928571428571</c:v>
                </c:pt>
                <c:pt idx="66">
                  <c:v>7565.72380952381</c:v>
                </c:pt>
                <c:pt idx="67">
                  <c:v>7735.519047619047</c:v>
                </c:pt>
                <c:pt idx="68">
                  <c:v>7905.314285714286</c:v>
                </c:pt>
                <c:pt idx="69">
                  <c:v>8075.109523809524</c:v>
                </c:pt>
                <c:pt idx="70">
                  <c:v>8244.904761904763</c:v>
                </c:pt>
                <c:pt idx="71">
                  <c:v>8414.7</c:v>
                </c:pt>
                <c:pt idx="72">
                  <c:v>8584.495238095238</c:v>
                </c:pt>
                <c:pt idx="73">
                  <c:v>8754.290476190475</c:v>
                </c:pt>
                <c:pt idx="74">
                  <c:v>8924.085714285715</c:v>
                </c:pt>
                <c:pt idx="75">
                  <c:v>9093.880952380952</c:v>
                </c:pt>
                <c:pt idx="76">
                  <c:v>9263.676190476192</c:v>
                </c:pt>
                <c:pt idx="77">
                  <c:v>9433.471428571428</c:v>
                </c:pt>
                <c:pt idx="78">
                  <c:v>9603.266666666666</c:v>
                </c:pt>
                <c:pt idx="79">
                  <c:v>9773.061904761906</c:v>
                </c:pt>
                <c:pt idx="80">
                  <c:v>9942.857142857143</c:v>
                </c:pt>
                <c:pt idx="81">
                  <c:v>10559.2118226601</c:v>
                </c:pt>
                <c:pt idx="82">
                  <c:v>11175.56650246305</c:v>
                </c:pt>
                <c:pt idx="83">
                  <c:v>11791.92118226601</c:v>
                </c:pt>
                <c:pt idx="84">
                  <c:v>12408.27586206897</c:v>
                </c:pt>
                <c:pt idx="85">
                  <c:v>13024.63054187192</c:v>
                </c:pt>
                <c:pt idx="86">
                  <c:v>13640.98522167488</c:v>
                </c:pt>
                <c:pt idx="87">
                  <c:v>14257.33990147783</c:v>
                </c:pt>
                <c:pt idx="88">
                  <c:v>14873.69458128079</c:v>
                </c:pt>
                <c:pt idx="89">
                  <c:v>15490.04926108374</c:v>
                </c:pt>
                <c:pt idx="90">
                  <c:v>16106.4039408867</c:v>
                </c:pt>
                <c:pt idx="91">
                  <c:v>16722.75862068966</c:v>
                </c:pt>
                <c:pt idx="92">
                  <c:v>17339.11330049261</c:v>
                </c:pt>
                <c:pt idx="93">
                  <c:v>17955.46798029557</c:v>
                </c:pt>
                <c:pt idx="94">
                  <c:v>18571.82266009852</c:v>
                </c:pt>
                <c:pt idx="95">
                  <c:v>18880.0</c:v>
                </c:pt>
                <c:pt idx="96">
                  <c:v>18880.0</c:v>
                </c:pt>
                <c:pt idx="97">
                  <c:v>18880.0</c:v>
                </c:pt>
                <c:pt idx="98">
                  <c:v>18880.0</c:v>
                </c:pt>
                <c:pt idx="99">
                  <c:v>18880.0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71.08253887058068</c:v>
                </c:pt>
                <c:pt idx="1">
                  <c:v>71.08253887058068</c:v>
                </c:pt>
                <c:pt idx="2">
                  <c:v>71.08253887058068</c:v>
                </c:pt>
                <c:pt idx="3">
                  <c:v>71.08253887058068</c:v>
                </c:pt>
                <c:pt idx="4">
                  <c:v>71.08253887058068</c:v>
                </c:pt>
                <c:pt idx="5">
                  <c:v>71.08253887058068</c:v>
                </c:pt>
                <c:pt idx="6">
                  <c:v>71.08253887058068</c:v>
                </c:pt>
                <c:pt idx="7">
                  <c:v>71.08253887058068</c:v>
                </c:pt>
                <c:pt idx="8">
                  <c:v>71.08253887058068</c:v>
                </c:pt>
                <c:pt idx="9">
                  <c:v>71.08253887058068</c:v>
                </c:pt>
                <c:pt idx="10">
                  <c:v>71.08253887058068</c:v>
                </c:pt>
                <c:pt idx="11">
                  <c:v>71.08253887058068</c:v>
                </c:pt>
                <c:pt idx="12">
                  <c:v>71.08253887058068</c:v>
                </c:pt>
                <c:pt idx="13">
                  <c:v>71.08253887058068</c:v>
                </c:pt>
                <c:pt idx="14">
                  <c:v>71.08253887058068</c:v>
                </c:pt>
                <c:pt idx="15">
                  <c:v>73.44541293162125</c:v>
                </c:pt>
                <c:pt idx="16">
                  <c:v>78.17116105370238</c:v>
                </c:pt>
                <c:pt idx="17">
                  <c:v>82.89690917578351</c:v>
                </c:pt>
                <c:pt idx="18">
                  <c:v>87.62265729786463</c:v>
                </c:pt>
                <c:pt idx="19">
                  <c:v>92.34840541994574</c:v>
                </c:pt>
                <c:pt idx="20">
                  <c:v>97.07415354202688</c:v>
                </c:pt>
                <c:pt idx="21">
                  <c:v>101.799901664108</c:v>
                </c:pt>
                <c:pt idx="22">
                  <c:v>106.5256497861891</c:v>
                </c:pt>
                <c:pt idx="23">
                  <c:v>111.2513979082703</c:v>
                </c:pt>
                <c:pt idx="24">
                  <c:v>115.9771460303514</c:v>
                </c:pt>
                <c:pt idx="25">
                  <c:v>120.7028941524325</c:v>
                </c:pt>
                <c:pt idx="26">
                  <c:v>125.4286422745136</c:v>
                </c:pt>
                <c:pt idx="27">
                  <c:v>130.1543903965947</c:v>
                </c:pt>
                <c:pt idx="28">
                  <c:v>134.8801385186759</c:v>
                </c:pt>
                <c:pt idx="29">
                  <c:v>139.605886640757</c:v>
                </c:pt>
                <c:pt idx="30">
                  <c:v>144.3316347628381</c:v>
                </c:pt>
                <c:pt idx="31">
                  <c:v>149.0573828849193</c:v>
                </c:pt>
                <c:pt idx="32">
                  <c:v>153.7831310070004</c:v>
                </c:pt>
                <c:pt idx="33">
                  <c:v>158.5088791290815</c:v>
                </c:pt>
                <c:pt idx="34">
                  <c:v>163.2346272511626</c:v>
                </c:pt>
                <c:pt idx="35">
                  <c:v>167.9603753732438</c:v>
                </c:pt>
                <c:pt idx="36">
                  <c:v>172.6861234953249</c:v>
                </c:pt>
                <c:pt idx="37">
                  <c:v>177.411871617406</c:v>
                </c:pt>
                <c:pt idx="38">
                  <c:v>182.1376197394871</c:v>
                </c:pt>
                <c:pt idx="39">
                  <c:v>186.8633678615683</c:v>
                </c:pt>
                <c:pt idx="40">
                  <c:v>191.5891159836494</c:v>
                </c:pt>
                <c:pt idx="41">
                  <c:v>196.3148641057305</c:v>
                </c:pt>
                <c:pt idx="42">
                  <c:v>201.0406122278117</c:v>
                </c:pt>
                <c:pt idx="43">
                  <c:v>205.7663603498927</c:v>
                </c:pt>
                <c:pt idx="44">
                  <c:v>210.4921084719739</c:v>
                </c:pt>
                <c:pt idx="45">
                  <c:v>215.217856594055</c:v>
                </c:pt>
                <c:pt idx="46">
                  <c:v>219.9436047161361</c:v>
                </c:pt>
                <c:pt idx="47">
                  <c:v>224.6693528382173</c:v>
                </c:pt>
                <c:pt idx="48">
                  <c:v>229.3951009602984</c:v>
                </c:pt>
                <c:pt idx="49">
                  <c:v>234.1208490823795</c:v>
                </c:pt>
                <c:pt idx="50">
                  <c:v>238.8465972044606</c:v>
                </c:pt>
                <c:pt idx="51">
                  <c:v>230.885043964312</c:v>
                </c:pt>
                <c:pt idx="52">
                  <c:v>222.9234907241633</c:v>
                </c:pt>
                <c:pt idx="53">
                  <c:v>214.9619374840146</c:v>
                </c:pt>
                <c:pt idx="54">
                  <c:v>207.0003842438659</c:v>
                </c:pt>
                <c:pt idx="55">
                  <c:v>199.0388310037172</c:v>
                </c:pt>
                <c:pt idx="56">
                  <c:v>191.0772777635685</c:v>
                </c:pt>
                <c:pt idx="57">
                  <c:v>183.1157245234198</c:v>
                </c:pt>
                <c:pt idx="58">
                  <c:v>175.1541712832711</c:v>
                </c:pt>
                <c:pt idx="59">
                  <c:v>167.1926180431225</c:v>
                </c:pt>
                <c:pt idx="60">
                  <c:v>159.2310648029738</c:v>
                </c:pt>
                <c:pt idx="61">
                  <c:v>151.2695115628251</c:v>
                </c:pt>
                <c:pt idx="62">
                  <c:v>143.3079583226764</c:v>
                </c:pt>
                <c:pt idx="63">
                  <c:v>135.3464050825277</c:v>
                </c:pt>
                <c:pt idx="64">
                  <c:v>127.384851842379</c:v>
                </c:pt>
                <c:pt idx="65">
                  <c:v>119.4232986022303</c:v>
                </c:pt>
                <c:pt idx="66">
                  <c:v>111.4617453620816</c:v>
                </c:pt>
                <c:pt idx="67">
                  <c:v>103.5001921219329</c:v>
                </c:pt>
                <c:pt idx="68">
                  <c:v>95.53863888178427</c:v>
                </c:pt>
                <c:pt idx="69">
                  <c:v>87.5770856416356</c:v>
                </c:pt>
                <c:pt idx="70">
                  <c:v>79.61553240148689</c:v>
                </c:pt>
                <c:pt idx="71">
                  <c:v>71.65397916133818</c:v>
                </c:pt>
                <c:pt idx="72">
                  <c:v>63.69242592118948</c:v>
                </c:pt>
                <c:pt idx="73">
                  <c:v>55.73087268104081</c:v>
                </c:pt>
                <c:pt idx="74">
                  <c:v>47.76931944089213</c:v>
                </c:pt>
                <c:pt idx="75">
                  <c:v>39.80776620074343</c:v>
                </c:pt>
                <c:pt idx="76">
                  <c:v>31.84621296059476</c:v>
                </c:pt>
                <c:pt idx="77">
                  <c:v>23.88465972044608</c:v>
                </c:pt>
                <c:pt idx="78">
                  <c:v>15.92310648029735</c:v>
                </c:pt>
                <c:pt idx="79">
                  <c:v>7.961553240148674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4660.0</c:v>
                </c:pt>
                <c:pt idx="1">
                  <c:v>4660.0</c:v>
                </c:pt>
                <c:pt idx="2">
                  <c:v>4660.0</c:v>
                </c:pt>
                <c:pt idx="3">
                  <c:v>4660.0</c:v>
                </c:pt>
                <c:pt idx="4">
                  <c:v>4660.0</c:v>
                </c:pt>
                <c:pt idx="5">
                  <c:v>4660.0</c:v>
                </c:pt>
                <c:pt idx="6">
                  <c:v>4660.0</c:v>
                </c:pt>
                <c:pt idx="7">
                  <c:v>4660.0</c:v>
                </c:pt>
                <c:pt idx="8">
                  <c:v>4660.0</c:v>
                </c:pt>
                <c:pt idx="9">
                  <c:v>4660.0</c:v>
                </c:pt>
                <c:pt idx="10">
                  <c:v>4660.0</c:v>
                </c:pt>
                <c:pt idx="11">
                  <c:v>4660.0</c:v>
                </c:pt>
                <c:pt idx="12">
                  <c:v>4660.0</c:v>
                </c:pt>
                <c:pt idx="13">
                  <c:v>4660.0</c:v>
                </c:pt>
                <c:pt idx="14">
                  <c:v>4660.0</c:v>
                </c:pt>
                <c:pt idx="15">
                  <c:v>4594.366197183097</c:v>
                </c:pt>
                <c:pt idx="16">
                  <c:v>4463.098591549296</c:v>
                </c:pt>
                <c:pt idx="17">
                  <c:v>4331.830985915492</c:v>
                </c:pt>
                <c:pt idx="18">
                  <c:v>4200.56338028169</c:v>
                </c:pt>
                <c:pt idx="19">
                  <c:v>4069.295774647887</c:v>
                </c:pt>
                <c:pt idx="20">
                  <c:v>3938.028169014084</c:v>
                </c:pt>
                <c:pt idx="21">
                  <c:v>3806.760563380281</c:v>
                </c:pt>
                <c:pt idx="22">
                  <c:v>3675.492957746478</c:v>
                </c:pt>
                <c:pt idx="23">
                  <c:v>3544.225352112676</c:v>
                </c:pt>
                <c:pt idx="24">
                  <c:v>3412.957746478873</c:v>
                </c:pt>
                <c:pt idx="25">
                  <c:v>3281.69014084507</c:v>
                </c:pt>
                <c:pt idx="26">
                  <c:v>3150.422535211267</c:v>
                </c:pt>
                <c:pt idx="27">
                  <c:v>3019.154929577465</c:v>
                </c:pt>
                <c:pt idx="28">
                  <c:v>2887.887323943662</c:v>
                </c:pt>
                <c:pt idx="29">
                  <c:v>2756.619718309859</c:v>
                </c:pt>
                <c:pt idx="30">
                  <c:v>2625.352112676056</c:v>
                </c:pt>
                <c:pt idx="31">
                  <c:v>2494.084507042253</c:v>
                </c:pt>
                <c:pt idx="32">
                  <c:v>2362.816901408451</c:v>
                </c:pt>
                <c:pt idx="33">
                  <c:v>2231.549295774648</c:v>
                </c:pt>
                <c:pt idx="34">
                  <c:v>2100.281690140845</c:v>
                </c:pt>
                <c:pt idx="35">
                  <c:v>1969.014084507042</c:v>
                </c:pt>
                <c:pt idx="36">
                  <c:v>1837.74647887324</c:v>
                </c:pt>
                <c:pt idx="37">
                  <c:v>1706.478873239437</c:v>
                </c:pt>
                <c:pt idx="38">
                  <c:v>1575.211267605634</c:v>
                </c:pt>
                <c:pt idx="39">
                  <c:v>1443.943661971831</c:v>
                </c:pt>
                <c:pt idx="40">
                  <c:v>1312.676056338028</c:v>
                </c:pt>
                <c:pt idx="41">
                  <c:v>1181.408450704225</c:v>
                </c:pt>
                <c:pt idx="42">
                  <c:v>1050.140845070423</c:v>
                </c:pt>
                <c:pt idx="43">
                  <c:v>918.8732394366197</c:v>
                </c:pt>
                <c:pt idx="44">
                  <c:v>787.605633802817</c:v>
                </c:pt>
                <c:pt idx="45">
                  <c:v>656.3380281690143</c:v>
                </c:pt>
                <c:pt idx="46">
                  <c:v>525.070422535211</c:v>
                </c:pt>
                <c:pt idx="47">
                  <c:v>393.8028169014087</c:v>
                </c:pt>
                <c:pt idx="48">
                  <c:v>262.5352112676055</c:v>
                </c:pt>
                <c:pt idx="49">
                  <c:v>131.2676056338032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4114.285714285715</c:v>
                </c:pt>
                <c:pt idx="52">
                  <c:v>8228.57142857143</c:v>
                </c:pt>
                <c:pt idx="53">
                  <c:v>12342.85714285714</c:v>
                </c:pt>
                <c:pt idx="54">
                  <c:v>16457.14285714286</c:v>
                </c:pt>
                <c:pt idx="55">
                  <c:v>20571.42857142857</c:v>
                </c:pt>
                <c:pt idx="56">
                  <c:v>24685.71428571428</c:v>
                </c:pt>
                <c:pt idx="57">
                  <c:v>28800.0</c:v>
                </c:pt>
                <c:pt idx="58">
                  <c:v>32914.28571428572</c:v>
                </c:pt>
                <c:pt idx="59">
                  <c:v>37028.57142857143</c:v>
                </c:pt>
                <c:pt idx="60">
                  <c:v>41142.85714285714</c:v>
                </c:pt>
                <c:pt idx="61">
                  <c:v>45257.14285714285</c:v>
                </c:pt>
                <c:pt idx="62">
                  <c:v>49371.42857142857</c:v>
                </c:pt>
                <c:pt idx="63">
                  <c:v>53485.71428571429</c:v>
                </c:pt>
                <c:pt idx="64">
                  <c:v>57600.0</c:v>
                </c:pt>
                <c:pt idx="65">
                  <c:v>61714.28571428572</c:v>
                </c:pt>
                <c:pt idx="66">
                  <c:v>65828.57142857143</c:v>
                </c:pt>
                <c:pt idx="67">
                  <c:v>69942.85714285714</c:v>
                </c:pt>
                <c:pt idx="68">
                  <c:v>74057.14285714287</c:v>
                </c:pt>
                <c:pt idx="69">
                  <c:v>78171.42857142858</c:v>
                </c:pt>
                <c:pt idx="70">
                  <c:v>82285.71428571429</c:v>
                </c:pt>
                <c:pt idx="71">
                  <c:v>86400.0</c:v>
                </c:pt>
                <c:pt idx="72">
                  <c:v>90514.2857142857</c:v>
                </c:pt>
                <c:pt idx="73">
                  <c:v>94628.57142857143</c:v>
                </c:pt>
                <c:pt idx="74">
                  <c:v>98742.85714285714</c:v>
                </c:pt>
                <c:pt idx="75">
                  <c:v>102857.1428571429</c:v>
                </c:pt>
                <c:pt idx="76">
                  <c:v>106971.4285714286</c:v>
                </c:pt>
                <c:pt idx="77">
                  <c:v>111085.7142857143</c:v>
                </c:pt>
                <c:pt idx="78">
                  <c:v>115200.0</c:v>
                </c:pt>
                <c:pt idx="79">
                  <c:v>119314.2857142857</c:v>
                </c:pt>
                <c:pt idx="80">
                  <c:v>123428.5714285714</c:v>
                </c:pt>
                <c:pt idx="81">
                  <c:v>130805.9113300493</c:v>
                </c:pt>
                <c:pt idx="82">
                  <c:v>138183.2512315271</c:v>
                </c:pt>
                <c:pt idx="83">
                  <c:v>145560.5911330049</c:v>
                </c:pt>
                <c:pt idx="84">
                  <c:v>152937.9310344828</c:v>
                </c:pt>
                <c:pt idx="85">
                  <c:v>160315.2709359606</c:v>
                </c:pt>
                <c:pt idx="86">
                  <c:v>167692.6108374384</c:v>
                </c:pt>
                <c:pt idx="87">
                  <c:v>175069.9507389163</c:v>
                </c:pt>
                <c:pt idx="88">
                  <c:v>182447.2906403941</c:v>
                </c:pt>
                <c:pt idx="89">
                  <c:v>189824.6305418719</c:v>
                </c:pt>
                <c:pt idx="90">
                  <c:v>197201.9704433497</c:v>
                </c:pt>
                <c:pt idx="91">
                  <c:v>204579.3103448276</c:v>
                </c:pt>
                <c:pt idx="92">
                  <c:v>211956.6502463054</c:v>
                </c:pt>
                <c:pt idx="93">
                  <c:v>219333.9901477832</c:v>
                </c:pt>
                <c:pt idx="94">
                  <c:v>226711.3300492611</c:v>
                </c:pt>
                <c:pt idx="95">
                  <c:v>230400.0</c:v>
                </c:pt>
                <c:pt idx="96">
                  <c:v>230400.0</c:v>
                </c:pt>
                <c:pt idx="97">
                  <c:v>230400.0</c:v>
                </c:pt>
                <c:pt idx="98">
                  <c:v>230400.0</c:v>
                </c:pt>
                <c:pt idx="99">
                  <c:v>230400.0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3840.0</c:v>
                </c:pt>
                <c:pt idx="1">
                  <c:v>3840.0</c:v>
                </c:pt>
                <c:pt idx="2">
                  <c:v>3840.0</c:v>
                </c:pt>
                <c:pt idx="3">
                  <c:v>3840.0</c:v>
                </c:pt>
                <c:pt idx="4">
                  <c:v>3840.0</c:v>
                </c:pt>
                <c:pt idx="5">
                  <c:v>3840.0</c:v>
                </c:pt>
                <c:pt idx="6">
                  <c:v>3840.0</c:v>
                </c:pt>
                <c:pt idx="7">
                  <c:v>3840.0</c:v>
                </c:pt>
                <c:pt idx="8">
                  <c:v>3840.0</c:v>
                </c:pt>
                <c:pt idx="9">
                  <c:v>3840.0</c:v>
                </c:pt>
                <c:pt idx="10">
                  <c:v>3840.0</c:v>
                </c:pt>
                <c:pt idx="11">
                  <c:v>3840.0</c:v>
                </c:pt>
                <c:pt idx="12">
                  <c:v>3840.0</c:v>
                </c:pt>
                <c:pt idx="13">
                  <c:v>3840.0</c:v>
                </c:pt>
                <c:pt idx="14">
                  <c:v>3840.0</c:v>
                </c:pt>
                <c:pt idx="15">
                  <c:v>3785.915492957746</c:v>
                </c:pt>
                <c:pt idx="16">
                  <c:v>3677.74647887324</c:v>
                </c:pt>
                <c:pt idx="17">
                  <c:v>3569.577464788732</c:v>
                </c:pt>
                <c:pt idx="18">
                  <c:v>3461.408450704225</c:v>
                </c:pt>
                <c:pt idx="19">
                  <c:v>3353.239436619718</c:v>
                </c:pt>
                <c:pt idx="20">
                  <c:v>3245.070422535211</c:v>
                </c:pt>
                <c:pt idx="21">
                  <c:v>3136.901408450704</c:v>
                </c:pt>
                <c:pt idx="22">
                  <c:v>3028.732394366197</c:v>
                </c:pt>
                <c:pt idx="23">
                  <c:v>2920.56338028169</c:v>
                </c:pt>
                <c:pt idx="24">
                  <c:v>2812.394366197183</c:v>
                </c:pt>
                <c:pt idx="25">
                  <c:v>2704.225352112676</c:v>
                </c:pt>
                <c:pt idx="26">
                  <c:v>2596.056338028169</c:v>
                </c:pt>
                <c:pt idx="27">
                  <c:v>2487.887323943662</c:v>
                </c:pt>
                <c:pt idx="28">
                  <c:v>2379.718309859155</c:v>
                </c:pt>
                <c:pt idx="29">
                  <c:v>2271.549295774647</c:v>
                </c:pt>
                <c:pt idx="30">
                  <c:v>2163.380281690141</c:v>
                </c:pt>
                <c:pt idx="31">
                  <c:v>2055.211267605634</c:v>
                </c:pt>
                <c:pt idx="32">
                  <c:v>1947.042253521127</c:v>
                </c:pt>
                <c:pt idx="33">
                  <c:v>1838.87323943662</c:v>
                </c:pt>
                <c:pt idx="34">
                  <c:v>1730.704225352113</c:v>
                </c:pt>
                <c:pt idx="35">
                  <c:v>1622.535211267606</c:v>
                </c:pt>
                <c:pt idx="36">
                  <c:v>1514.366197183098</c:v>
                </c:pt>
                <c:pt idx="37">
                  <c:v>1406.197183098592</c:v>
                </c:pt>
                <c:pt idx="38">
                  <c:v>1298.028169014085</c:v>
                </c:pt>
                <c:pt idx="39">
                  <c:v>1189.859154929577</c:v>
                </c:pt>
                <c:pt idx="40">
                  <c:v>1081.69014084507</c:v>
                </c:pt>
                <c:pt idx="41">
                  <c:v>973.5211267605632</c:v>
                </c:pt>
                <c:pt idx="42">
                  <c:v>865.3521126760565</c:v>
                </c:pt>
                <c:pt idx="43">
                  <c:v>757.1830985915494</c:v>
                </c:pt>
                <c:pt idx="44">
                  <c:v>649.0140845070422</c:v>
                </c:pt>
                <c:pt idx="45">
                  <c:v>540.8450704225352</c:v>
                </c:pt>
                <c:pt idx="46">
                  <c:v>432.676056338028</c:v>
                </c:pt>
                <c:pt idx="47">
                  <c:v>324.507042253521</c:v>
                </c:pt>
                <c:pt idx="48">
                  <c:v>216.3380281690143</c:v>
                </c:pt>
                <c:pt idx="49">
                  <c:v>108.1690140845071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2648.275862068966</c:v>
                </c:pt>
                <c:pt idx="82">
                  <c:v>5296.55172413793</c:v>
                </c:pt>
                <c:pt idx="83">
                  <c:v>7944.827586206896</c:v>
                </c:pt>
                <c:pt idx="84">
                  <c:v>10593.10344827586</c:v>
                </c:pt>
                <c:pt idx="85">
                  <c:v>13241.37931034483</c:v>
                </c:pt>
                <c:pt idx="86">
                  <c:v>15889.65517241379</c:v>
                </c:pt>
                <c:pt idx="87">
                  <c:v>18537.93103448276</c:v>
                </c:pt>
                <c:pt idx="88">
                  <c:v>21186.20689655172</c:v>
                </c:pt>
                <c:pt idx="89">
                  <c:v>23834.48275862069</c:v>
                </c:pt>
                <c:pt idx="90">
                  <c:v>26482.75862068966</c:v>
                </c:pt>
                <c:pt idx="91">
                  <c:v>29131.03448275862</c:v>
                </c:pt>
                <c:pt idx="92">
                  <c:v>31779.31034482759</c:v>
                </c:pt>
                <c:pt idx="93">
                  <c:v>34427.58620689655</c:v>
                </c:pt>
                <c:pt idx="94">
                  <c:v>37075.86206896551</c:v>
                </c:pt>
                <c:pt idx="95">
                  <c:v>38400.0</c:v>
                </c:pt>
                <c:pt idx="96">
                  <c:v>38400.0</c:v>
                </c:pt>
                <c:pt idx="97">
                  <c:v>38400.0</c:v>
                </c:pt>
                <c:pt idx="98">
                  <c:v>38400.0</c:v>
                </c:pt>
                <c:pt idx="99">
                  <c:v>38400.0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3756.635126854778</c:v>
                </c:pt>
                <c:pt idx="1">
                  <c:v>3756.635126854778</c:v>
                </c:pt>
                <c:pt idx="2">
                  <c:v>3756.635126854778</c:v>
                </c:pt>
                <c:pt idx="3">
                  <c:v>3756.635126854778</c:v>
                </c:pt>
                <c:pt idx="4">
                  <c:v>3756.635126854778</c:v>
                </c:pt>
                <c:pt idx="5">
                  <c:v>3756.635126854778</c:v>
                </c:pt>
                <c:pt idx="6">
                  <c:v>3756.635126854778</c:v>
                </c:pt>
                <c:pt idx="7">
                  <c:v>3756.635126854778</c:v>
                </c:pt>
                <c:pt idx="8">
                  <c:v>3756.635126854778</c:v>
                </c:pt>
                <c:pt idx="9">
                  <c:v>3756.635126854778</c:v>
                </c:pt>
                <c:pt idx="10">
                  <c:v>3756.635126854778</c:v>
                </c:pt>
                <c:pt idx="11">
                  <c:v>3756.635126854778</c:v>
                </c:pt>
                <c:pt idx="12">
                  <c:v>3756.635126854778</c:v>
                </c:pt>
                <c:pt idx="13">
                  <c:v>3756.635126854778</c:v>
                </c:pt>
                <c:pt idx="14">
                  <c:v>3756.635126854778</c:v>
                </c:pt>
                <c:pt idx="15">
                  <c:v>3759.20755190092</c:v>
                </c:pt>
                <c:pt idx="16">
                  <c:v>3764.352401993204</c:v>
                </c:pt>
                <c:pt idx="17">
                  <c:v>3769.497252085488</c:v>
                </c:pt>
                <c:pt idx="18">
                  <c:v>3774.642102177773</c:v>
                </c:pt>
                <c:pt idx="19">
                  <c:v>3779.786952270057</c:v>
                </c:pt>
                <c:pt idx="20">
                  <c:v>3784.931802362341</c:v>
                </c:pt>
                <c:pt idx="21">
                  <c:v>3790.076652454626</c:v>
                </c:pt>
                <c:pt idx="22">
                  <c:v>3795.22150254691</c:v>
                </c:pt>
                <c:pt idx="23">
                  <c:v>3800.366352639194</c:v>
                </c:pt>
                <c:pt idx="24">
                  <c:v>3805.511202731478</c:v>
                </c:pt>
                <c:pt idx="25">
                  <c:v>3810.656052823763</c:v>
                </c:pt>
                <c:pt idx="26">
                  <c:v>3815.800902916048</c:v>
                </c:pt>
                <c:pt idx="27">
                  <c:v>3820.945753008332</c:v>
                </c:pt>
                <c:pt idx="28">
                  <c:v>3826.090603100616</c:v>
                </c:pt>
                <c:pt idx="29">
                  <c:v>3831.2354531929</c:v>
                </c:pt>
                <c:pt idx="30">
                  <c:v>3836.380303285184</c:v>
                </c:pt>
                <c:pt idx="31">
                  <c:v>3841.525153377468</c:v>
                </c:pt>
                <c:pt idx="32">
                  <c:v>3846.670003469753</c:v>
                </c:pt>
                <c:pt idx="33">
                  <c:v>3851.814853562038</c:v>
                </c:pt>
                <c:pt idx="34">
                  <c:v>3856.959703654322</c:v>
                </c:pt>
                <c:pt idx="35">
                  <c:v>3862.104553746607</c:v>
                </c:pt>
                <c:pt idx="36">
                  <c:v>3867.249403838891</c:v>
                </c:pt>
                <c:pt idx="37">
                  <c:v>3872.394253931175</c:v>
                </c:pt>
                <c:pt idx="38">
                  <c:v>3877.53910402346</c:v>
                </c:pt>
                <c:pt idx="39">
                  <c:v>3882.683954115744</c:v>
                </c:pt>
                <c:pt idx="40">
                  <c:v>3887.828804208028</c:v>
                </c:pt>
                <c:pt idx="41">
                  <c:v>3892.973654300312</c:v>
                </c:pt>
                <c:pt idx="42">
                  <c:v>3898.118504392597</c:v>
                </c:pt>
                <c:pt idx="43">
                  <c:v>3903.263354484881</c:v>
                </c:pt>
                <c:pt idx="44">
                  <c:v>3908.408204577166</c:v>
                </c:pt>
                <c:pt idx="45">
                  <c:v>3913.55305466945</c:v>
                </c:pt>
                <c:pt idx="46">
                  <c:v>3918.697904761734</c:v>
                </c:pt>
                <c:pt idx="47">
                  <c:v>3923.842754854018</c:v>
                </c:pt>
                <c:pt idx="48">
                  <c:v>3928.987604946303</c:v>
                </c:pt>
                <c:pt idx="49">
                  <c:v>3934.132455038587</c:v>
                </c:pt>
                <c:pt idx="50">
                  <c:v>3939.277305130871</c:v>
                </c:pt>
                <c:pt idx="51">
                  <c:v>3913.315268024868</c:v>
                </c:pt>
                <c:pt idx="52">
                  <c:v>3887.353230918865</c:v>
                </c:pt>
                <c:pt idx="53">
                  <c:v>3861.391193812862</c:v>
                </c:pt>
                <c:pt idx="54">
                  <c:v>3835.42915670686</c:v>
                </c:pt>
                <c:pt idx="55">
                  <c:v>3809.467119600856</c:v>
                </c:pt>
                <c:pt idx="56">
                  <c:v>3783.505082494853</c:v>
                </c:pt>
                <c:pt idx="57">
                  <c:v>3757.54304538885</c:v>
                </c:pt>
                <c:pt idx="58">
                  <c:v>3731.581008282847</c:v>
                </c:pt>
                <c:pt idx="59">
                  <c:v>3705.618971176844</c:v>
                </c:pt>
                <c:pt idx="60">
                  <c:v>3679.656934070841</c:v>
                </c:pt>
                <c:pt idx="61">
                  <c:v>3653.694896964838</c:v>
                </c:pt>
                <c:pt idx="62">
                  <c:v>3627.732859858835</c:v>
                </c:pt>
                <c:pt idx="63">
                  <c:v>3601.770822752832</c:v>
                </c:pt>
                <c:pt idx="64">
                  <c:v>3575.808785646829</c:v>
                </c:pt>
                <c:pt idx="65">
                  <c:v>3549.846748540826</c:v>
                </c:pt>
                <c:pt idx="66">
                  <c:v>3523.884711434823</c:v>
                </c:pt>
                <c:pt idx="67">
                  <c:v>3497.92267432882</c:v>
                </c:pt>
                <c:pt idx="68">
                  <c:v>3471.960637222817</c:v>
                </c:pt>
                <c:pt idx="69">
                  <c:v>3445.998600116814</c:v>
                </c:pt>
                <c:pt idx="70">
                  <c:v>3420.036563010811</c:v>
                </c:pt>
                <c:pt idx="71">
                  <c:v>3394.074525904808</c:v>
                </c:pt>
                <c:pt idx="72">
                  <c:v>3368.112488798805</c:v>
                </c:pt>
                <c:pt idx="73">
                  <c:v>3342.150451692802</c:v>
                </c:pt>
                <c:pt idx="74">
                  <c:v>3316.188414586799</c:v>
                </c:pt>
                <c:pt idx="75">
                  <c:v>3290.226377480796</c:v>
                </c:pt>
                <c:pt idx="76">
                  <c:v>3264.264340374793</c:v>
                </c:pt>
                <c:pt idx="77">
                  <c:v>3238.30230326879</c:v>
                </c:pt>
                <c:pt idx="78">
                  <c:v>3212.340266162787</c:v>
                </c:pt>
                <c:pt idx="79">
                  <c:v>3186.378229056784</c:v>
                </c:pt>
                <c:pt idx="80">
                  <c:v>3160.416191950781</c:v>
                </c:pt>
                <c:pt idx="81">
                  <c:v>3010.337126401118</c:v>
                </c:pt>
                <c:pt idx="82">
                  <c:v>2860.258060851455</c:v>
                </c:pt>
                <c:pt idx="83">
                  <c:v>2710.178995301792</c:v>
                </c:pt>
                <c:pt idx="84">
                  <c:v>2560.09992975213</c:v>
                </c:pt>
                <c:pt idx="85">
                  <c:v>2410.020864202467</c:v>
                </c:pt>
                <c:pt idx="86">
                  <c:v>2259.941798652804</c:v>
                </c:pt>
                <c:pt idx="87">
                  <c:v>2109.862733103141</c:v>
                </c:pt>
                <c:pt idx="88">
                  <c:v>1959.783667553479</c:v>
                </c:pt>
                <c:pt idx="89">
                  <c:v>1809.704602003816</c:v>
                </c:pt>
                <c:pt idx="90">
                  <c:v>1659.625536454153</c:v>
                </c:pt>
                <c:pt idx="91">
                  <c:v>1509.54647090449</c:v>
                </c:pt>
                <c:pt idx="92">
                  <c:v>1359.467405354827</c:v>
                </c:pt>
                <c:pt idx="93">
                  <c:v>1209.388339805165</c:v>
                </c:pt>
                <c:pt idx="94">
                  <c:v>1059.309274255502</c:v>
                </c:pt>
                <c:pt idx="95">
                  <c:v>984.26974148067</c:v>
                </c:pt>
                <c:pt idx="96">
                  <c:v>984.26974148067</c:v>
                </c:pt>
                <c:pt idx="97">
                  <c:v>984.26974148067</c:v>
                </c:pt>
                <c:pt idx="98">
                  <c:v>984.26974148067</c:v>
                </c:pt>
                <c:pt idx="99">
                  <c:v>984.26974148067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15840.0</c:v>
                </c:pt>
                <c:pt idx="1">
                  <c:v>15840.0</c:v>
                </c:pt>
                <c:pt idx="2">
                  <c:v>15840.0</c:v>
                </c:pt>
                <c:pt idx="3">
                  <c:v>15840.0</c:v>
                </c:pt>
                <c:pt idx="4">
                  <c:v>15840.0</c:v>
                </c:pt>
                <c:pt idx="5">
                  <c:v>15840.0</c:v>
                </c:pt>
                <c:pt idx="6">
                  <c:v>15840.0</c:v>
                </c:pt>
                <c:pt idx="7">
                  <c:v>15840.0</c:v>
                </c:pt>
                <c:pt idx="8">
                  <c:v>15840.0</c:v>
                </c:pt>
                <c:pt idx="9">
                  <c:v>15840.0</c:v>
                </c:pt>
                <c:pt idx="10">
                  <c:v>15840.0</c:v>
                </c:pt>
                <c:pt idx="11">
                  <c:v>15840.0</c:v>
                </c:pt>
                <c:pt idx="12">
                  <c:v>15840.0</c:v>
                </c:pt>
                <c:pt idx="13">
                  <c:v>15840.0</c:v>
                </c:pt>
                <c:pt idx="14">
                  <c:v>15840.0</c:v>
                </c:pt>
                <c:pt idx="15">
                  <c:v>16076.61971830986</c:v>
                </c:pt>
                <c:pt idx="16">
                  <c:v>16549.85915492958</c:v>
                </c:pt>
                <c:pt idx="17">
                  <c:v>17023.0985915493</c:v>
                </c:pt>
                <c:pt idx="18">
                  <c:v>17496.33802816902</c:v>
                </c:pt>
                <c:pt idx="19">
                  <c:v>17969.57746478873</c:v>
                </c:pt>
                <c:pt idx="20">
                  <c:v>18442.81690140845</c:v>
                </c:pt>
                <c:pt idx="21">
                  <c:v>18916.05633802817</c:v>
                </c:pt>
                <c:pt idx="22">
                  <c:v>19389.29577464789</c:v>
                </c:pt>
                <c:pt idx="23">
                  <c:v>19862.5352112676</c:v>
                </c:pt>
                <c:pt idx="24">
                  <c:v>20335.77464788732</c:v>
                </c:pt>
                <c:pt idx="25">
                  <c:v>20809.01408450704</c:v>
                </c:pt>
                <c:pt idx="26">
                  <c:v>21282.25352112676</c:v>
                </c:pt>
                <c:pt idx="27">
                  <c:v>21755.49295774648</c:v>
                </c:pt>
                <c:pt idx="28">
                  <c:v>22228.7323943662</c:v>
                </c:pt>
                <c:pt idx="29">
                  <c:v>22701.97183098592</c:v>
                </c:pt>
                <c:pt idx="30">
                  <c:v>23175.21126760563</c:v>
                </c:pt>
                <c:pt idx="31">
                  <c:v>23648.45070422535</c:v>
                </c:pt>
                <c:pt idx="32">
                  <c:v>24121.69014084507</c:v>
                </c:pt>
                <c:pt idx="33">
                  <c:v>24594.92957746479</c:v>
                </c:pt>
                <c:pt idx="34">
                  <c:v>25068.16901408451</c:v>
                </c:pt>
                <c:pt idx="35">
                  <c:v>25541.40845070423</c:v>
                </c:pt>
                <c:pt idx="36">
                  <c:v>26014.64788732394</c:v>
                </c:pt>
                <c:pt idx="37">
                  <c:v>26487.88732394366</c:v>
                </c:pt>
                <c:pt idx="38">
                  <c:v>26961.12676056338</c:v>
                </c:pt>
                <c:pt idx="39">
                  <c:v>27434.3661971831</c:v>
                </c:pt>
                <c:pt idx="40">
                  <c:v>27907.60563380282</c:v>
                </c:pt>
                <c:pt idx="41">
                  <c:v>28380.84507042254</c:v>
                </c:pt>
                <c:pt idx="42">
                  <c:v>28854.08450704225</c:v>
                </c:pt>
                <c:pt idx="43">
                  <c:v>29327.32394366197</c:v>
                </c:pt>
                <c:pt idx="44">
                  <c:v>29800.56338028169</c:v>
                </c:pt>
                <c:pt idx="45">
                  <c:v>30273.80281690141</c:v>
                </c:pt>
                <c:pt idx="46">
                  <c:v>30747.04225352113</c:v>
                </c:pt>
                <c:pt idx="47">
                  <c:v>31220.28169014084</c:v>
                </c:pt>
                <c:pt idx="48">
                  <c:v>31693.52112676056</c:v>
                </c:pt>
                <c:pt idx="49">
                  <c:v>32166.76056338028</c:v>
                </c:pt>
                <c:pt idx="50">
                  <c:v>32640.0</c:v>
                </c:pt>
                <c:pt idx="51">
                  <c:v>31872.0</c:v>
                </c:pt>
                <c:pt idx="52">
                  <c:v>31104.0</c:v>
                </c:pt>
                <c:pt idx="53">
                  <c:v>30336.0</c:v>
                </c:pt>
                <c:pt idx="54">
                  <c:v>29568.0</c:v>
                </c:pt>
                <c:pt idx="55">
                  <c:v>28800.0</c:v>
                </c:pt>
                <c:pt idx="56">
                  <c:v>28032.0</c:v>
                </c:pt>
                <c:pt idx="57">
                  <c:v>27264.0</c:v>
                </c:pt>
                <c:pt idx="58">
                  <c:v>26496.0</c:v>
                </c:pt>
                <c:pt idx="59">
                  <c:v>25728.0</c:v>
                </c:pt>
                <c:pt idx="60">
                  <c:v>24960.0</c:v>
                </c:pt>
                <c:pt idx="61">
                  <c:v>24192.0</c:v>
                </c:pt>
                <c:pt idx="62">
                  <c:v>23424.0</c:v>
                </c:pt>
                <c:pt idx="63">
                  <c:v>22656.0</c:v>
                </c:pt>
                <c:pt idx="64">
                  <c:v>21888.0</c:v>
                </c:pt>
                <c:pt idx="65">
                  <c:v>21120.0</c:v>
                </c:pt>
                <c:pt idx="66">
                  <c:v>20352.0</c:v>
                </c:pt>
                <c:pt idx="67">
                  <c:v>19584.0</c:v>
                </c:pt>
                <c:pt idx="68">
                  <c:v>18816.0</c:v>
                </c:pt>
                <c:pt idx="69">
                  <c:v>18048.0</c:v>
                </c:pt>
                <c:pt idx="70">
                  <c:v>17280.0</c:v>
                </c:pt>
                <c:pt idx="71">
                  <c:v>16512.0</c:v>
                </c:pt>
                <c:pt idx="72">
                  <c:v>15744.0</c:v>
                </c:pt>
                <c:pt idx="73">
                  <c:v>14976.0</c:v>
                </c:pt>
                <c:pt idx="74">
                  <c:v>14208.0</c:v>
                </c:pt>
                <c:pt idx="75">
                  <c:v>13440.0</c:v>
                </c:pt>
                <c:pt idx="76">
                  <c:v>12672.0</c:v>
                </c:pt>
                <c:pt idx="77">
                  <c:v>11904.0</c:v>
                </c:pt>
                <c:pt idx="78">
                  <c:v>11136.0</c:v>
                </c:pt>
                <c:pt idx="79">
                  <c:v>10368.0</c:v>
                </c:pt>
                <c:pt idx="80">
                  <c:v>9600.0</c:v>
                </c:pt>
                <c:pt idx="81">
                  <c:v>9864.827586206897</c:v>
                </c:pt>
                <c:pt idx="82">
                  <c:v>10129.65517241379</c:v>
                </c:pt>
                <c:pt idx="83">
                  <c:v>10394.4827586207</c:v>
                </c:pt>
                <c:pt idx="84">
                  <c:v>10659.31034482759</c:v>
                </c:pt>
                <c:pt idx="85">
                  <c:v>10924.13793103448</c:v>
                </c:pt>
                <c:pt idx="86">
                  <c:v>11188.96551724138</c:v>
                </c:pt>
                <c:pt idx="87">
                  <c:v>11453.79310344828</c:v>
                </c:pt>
                <c:pt idx="88">
                  <c:v>11718.62068965517</c:v>
                </c:pt>
                <c:pt idx="89">
                  <c:v>11983.44827586207</c:v>
                </c:pt>
                <c:pt idx="90">
                  <c:v>12248.27586206897</c:v>
                </c:pt>
                <c:pt idx="91">
                  <c:v>12513.10344827586</c:v>
                </c:pt>
                <c:pt idx="92">
                  <c:v>12777.93103448276</c:v>
                </c:pt>
                <c:pt idx="93">
                  <c:v>13042.75862068966</c:v>
                </c:pt>
                <c:pt idx="94">
                  <c:v>13307.58620689655</c:v>
                </c:pt>
                <c:pt idx="95">
                  <c:v>13440.0</c:v>
                </c:pt>
                <c:pt idx="96">
                  <c:v>13440.0</c:v>
                </c:pt>
                <c:pt idx="97">
                  <c:v>13440.0</c:v>
                </c:pt>
                <c:pt idx="98">
                  <c:v>13440.0</c:v>
                </c:pt>
                <c:pt idx="99">
                  <c:v>13440.0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11.97183098591554</c:v>
                </c:pt>
                <c:pt idx="16">
                  <c:v>35.91549295774652</c:v>
                </c:pt>
                <c:pt idx="17">
                  <c:v>59.85915492957751</c:v>
                </c:pt>
                <c:pt idx="18">
                  <c:v>83.80281690140851</c:v>
                </c:pt>
                <c:pt idx="19">
                  <c:v>107.7464788732395</c:v>
                </c:pt>
                <c:pt idx="20">
                  <c:v>131.6901408450705</c:v>
                </c:pt>
                <c:pt idx="21">
                  <c:v>155.6338028169015</c:v>
                </c:pt>
                <c:pt idx="22">
                  <c:v>179.5774647887325</c:v>
                </c:pt>
                <c:pt idx="23">
                  <c:v>203.5211267605634</c:v>
                </c:pt>
                <c:pt idx="24">
                  <c:v>227.4647887323945</c:v>
                </c:pt>
                <c:pt idx="25">
                  <c:v>251.4084507042254</c:v>
                </c:pt>
                <c:pt idx="26">
                  <c:v>275.3521126760564</c:v>
                </c:pt>
                <c:pt idx="27">
                  <c:v>299.2957746478874</c:v>
                </c:pt>
                <c:pt idx="28">
                  <c:v>323.2394366197184</c:v>
                </c:pt>
                <c:pt idx="29">
                  <c:v>347.1830985915494</c:v>
                </c:pt>
                <c:pt idx="30">
                  <c:v>371.1267605633804</c:v>
                </c:pt>
                <c:pt idx="31">
                  <c:v>395.0704225352113</c:v>
                </c:pt>
                <c:pt idx="32">
                  <c:v>419.0140845070423</c:v>
                </c:pt>
                <c:pt idx="33">
                  <c:v>442.9577464788733</c:v>
                </c:pt>
                <c:pt idx="34">
                  <c:v>466.9014084507043</c:v>
                </c:pt>
                <c:pt idx="35">
                  <c:v>490.8450704225353</c:v>
                </c:pt>
                <c:pt idx="36">
                  <c:v>514.7887323943663</c:v>
                </c:pt>
                <c:pt idx="37">
                  <c:v>538.732394366197</c:v>
                </c:pt>
                <c:pt idx="38">
                  <c:v>562.6760563380282</c:v>
                </c:pt>
                <c:pt idx="39">
                  <c:v>586.6197183098593</c:v>
                </c:pt>
                <c:pt idx="40">
                  <c:v>610.5633802816902</c:v>
                </c:pt>
                <c:pt idx="41">
                  <c:v>634.5070422535212</c:v>
                </c:pt>
                <c:pt idx="42">
                  <c:v>658.4507042253521</c:v>
                </c:pt>
                <c:pt idx="43">
                  <c:v>682.3943661971832</c:v>
                </c:pt>
                <c:pt idx="44">
                  <c:v>706.3380281690141</c:v>
                </c:pt>
                <c:pt idx="45">
                  <c:v>730.2816901408451</c:v>
                </c:pt>
                <c:pt idx="46">
                  <c:v>754.2253521126762</c:v>
                </c:pt>
                <c:pt idx="47">
                  <c:v>778.1690140845071</c:v>
                </c:pt>
                <c:pt idx="48">
                  <c:v>802.1126760563381</c:v>
                </c:pt>
                <c:pt idx="49">
                  <c:v>826.056338028169</c:v>
                </c:pt>
                <c:pt idx="50">
                  <c:v>850.0000000000001</c:v>
                </c:pt>
                <c:pt idx="51">
                  <c:v>873.0952380952382</c:v>
                </c:pt>
                <c:pt idx="52">
                  <c:v>896.1904761904762</c:v>
                </c:pt>
                <c:pt idx="53">
                  <c:v>919.2857142857144</c:v>
                </c:pt>
                <c:pt idx="54">
                  <c:v>942.3809523809525</c:v>
                </c:pt>
                <c:pt idx="55">
                  <c:v>965.4761904761905</c:v>
                </c:pt>
                <c:pt idx="56">
                  <c:v>988.5714285714287</c:v>
                </c:pt>
                <c:pt idx="57">
                  <c:v>1011.666666666667</c:v>
                </c:pt>
                <c:pt idx="58">
                  <c:v>1034.761904761905</c:v>
                </c:pt>
                <c:pt idx="59">
                  <c:v>1057.857142857143</c:v>
                </c:pt>
                <c:pt idx="60">
                  <c:v>1080.952380952381</c:v>
                </c:pt>
                <c:pt idx="61">
                  <c:v>1104.04761904762</c:v>
                </c:pt>
                <c:pt idx="62">
                  <c:v>1127.142857142857</c:v>
                </c:pt>
                <c:pt idx="63">
                  <c:v>1150.238095238095</c:v>
                </c:pt>
                <c:pt idx="64">
                  <c:v>1173.333333333333</c:v>
                </c:pt>
                <c:pt idx="65">
                  <c:v>1196.428571428572</c:v>
                </c:pt>
                <c:pt idx="66">
                  <c:v>1219.52380952381</c:v>
                </c:pt>
                <c:pt idx="67">
                  <c:v>1242.619047619048</c:v>
                </c:pt>
                <c:pt idx="68">
                  <c:v>1265.714285714286</c:v>
                </c:pt>
                <c:pt idx="69">
                  <c:v>1288.809523809524</c:v>
                </c:pt>
                <c:pt idx="70">
                  <c:v>1311.904761904762</c:v>
                </c:pt>
                <c:pt idx="71">
                  <c:v>1335.0</c:v>
                </c:pt>
                <c:pt idx="72">
                  <c:v>1358.095238095238</c:v>
                </c:pt>
                <c:pt idx="73">
                  <c:v>1381.190476190476</c:v>
                </c:pt>
                <c:pt idx="74">
                  <c:v>1404.285714285714</c:v>
                </c:pt>
                <c:pt idx="75">
                  <c:v>1427.380952380952</c:v>
                </c:pt>
                <c:pt idx="76">
                  <c:v>1450.476190476191</c:v>
                </c:pt>
                <c:pt idx="77">
                  <c:v>1473.571428571429</c:v>
                </c:pt>
                <c:pt idx="78">
                  <c:v>1496.666666666667</c:v>
                </c:pt>
                <c:pt idx="79">
                  <c:v>1519.761904761905</c:v>
                </c:pt>
                <c:pt idx="80">
                  <c:v>1542.857142857143</c:v>
                </c:pt>
                <c:pt idx="81">
                  <c:v>2164.729064039409</c:v>
                </c:pt>
                <c:pt idx="82">
                  <c:v>2786.600985221675</c:v>
                </c:pt>
                <c:pt idx="83">
                  <c:v>3408.472906403941</c:v>
                </c:pt>
                <c:pt idx="84">
                  <c:v>4030.344827586207</c:v>
                </c:pt>
                <c:pt idx="85">
                  <c:v>4652.216748768473</c:v>
                </c:pt>
                <c:pt idx="86">
                  <c:v>5274.08866995074</c:v>
                </c:pt>
                <c:pt idx="87">
                  <c:v>5895.960591133005</c:v>
                </c:pt>
                <c:pt idx="88">
                  <c:v>6517.832512315271</c:v>
                </c:pt>
                <c:pt idx="89">
                  <c:v>7139.704433497537</c:v>
                </c:pt>
                <c:pt idx="90">
                  <c:v>7761.576354679802</c:v>
                </c:pt>
                <c:pt idx="91">
                  <c:v>8383.448275862068</c:v>
                </c:pt>
                <c:pt idx="92">
                  <c:v>9005.320197044335</c:v>
                </c:pt>
                <c:pt idx="93">
                  <c:v>9627.1921182266</c:v>
                </c:pt>
                <c:pt idx="94">
                  <c:v>10249.06403940887</c:v>
                </c:pt>
                <c:pt idx="95">
                  <c:v>10560.0</c:v>
                </c:pt>
                <c:pt idx="96">
                  <c:v>10560.0</c:v>
                </c:pt>
                <c:pt idx="97">
                  <c:v>10560.0</c:v>
                </c:pt>
                <c:pt idx="98">
                  <c:v>10560.0</c:v>
                </c:pt>
                <c:pt idx="99">
                  <c:v>10560.0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4999432"/>
        <c:axId val="-19749960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31064.31423509827</c:v>
                </c:pt>
                <c:pt idx="1">
                  <c:v>31064.31423509827</c:v>
                </c:pt>
                <c:pt idx="2">
                  <c:v>31064.31423509827</c:v>
                </c:pt>
                <c:pt idx="3">
                  <c:v>31064.31423509827</c:v>
                </c:pt>
                <c:pt idx="4">
                  <c:v>31064.31423509827</c:v>
                </c:pt>
                <c:pt idx="5">
                  <c:v>31064.31423509827</c:v>
                </c:pt>
                <c:pt idx="6">
                  <c:v>31064.31423509827</c:v>
                </c:pt>
                <c:pt idx="7">
                  <c:v>31064.31423509827</c:v>
                </c:pt>
                <c:pt idx="8">
                  <c:v>31064.31423509827</c:v>
                </c:pt>
                <c:pt idx="9">
                  <c:v>31064.31423509827</c:v>
                </c:pt>
                <c:pt idx="10">
                  <c:v>31064.31423509827</c:v>
                </c:pt>
                <c:pt idx="11">
                  <c:v>31064.31423509827</c:v>
                </c:pt>
                <c:pt idx="12">
                  <c:v>31064.31423509827</c:v>
                </c:pt>
                <c:pt idx="13">
                  <c:v>31064.31423509827</c:v>
                </c:pt>
                <c:pt idx="14">
                  <c:v>31064.31423509827</c:v>
                </c:pt>
                <c:pt idx="15">
                  <c:v>31064.31423509827</c:v>
                </c:pt>
                <c:pt idx="16">
                  <c:v>31064.31423509827</c:v>
                </c:pt>
                <c:pt idx="17">
                  <c:v>31064.31423509827</c:v>
                </c:pt>
                <c:pt idx="18">
                  <c:v>31064.31423509827</c:v>
                </c:pt>
                <c:pt idx="19">
                  <c:v>31064.31423509827</c:v>
                </c:pt>
                <c:pt idx="20">
                  <c:v>31064.31423509827</c:v>
                </c:pt>
                <c:pt idx="21">
                  <c:v>31064.31423509827</c:v>
                </c:pt>
                <c:pt idx="22">
                  <c:v>31064.31423509827</c:v>
                </c:pt>
                <c:pt idx="23">
                  <c:v>31064.31423509827</c:v>
                </c:pt>
                <c:pt idx="24">
                  <c:v>31064.31423509827</c:v>
                </c:pt>
                <c:pt idx="25">
                  <c:v>31064.31423509827</c:v>
                </c:pt>
                <c:pt idx="26">
                  <c:v>31064.31423509827</c:v>
                </c:pt>
                <c:pt idx="27">
                  <c:v>31064.31423509827</c:v>
                </c:pt>
                <c:pt idx="28">
                  <c:v>31064.31423509827</c:v>
                </c:pt>
                <c:pt idx="29">
                  <c:v>31064.31423509827</c:v>
                </c:pt>
                <c:pt idx="30">
                  <c:v>31064.31423509827</c:v>
                </c:pt>
                <c:pt idx="31">
                  <c:v>31064.31423509827</c:v>
                </c:pt>
                <c:pt idx="32">
                  <c:v>31064.31423509827</c:v>
                </c:pt>
                <c:pt idx="33">
                  <c:v>31064.31423509827</c:v>
                </c:pt>
                <c:pt idx="34">
                  <c:v>31064.31423509827</c:v>
                </c:pt>
                <c:pt idx="35">
                  <c:v>31064.31423509827</c:v>
                </c:pt>
                <c:pt idx="36">
                  <c:v>31064.31423509827</c:v>
                </c:pt>
                <c:pt idx="37">
                  <c:v>31064.31423509827</c:v>
                </c:pt>
                <c:pt idx="38">
                  <c:v>31064.31423509827</c:v>
                </c:pt>
                <c:pt idx="39">
                  <c:v>31064.31423509827</c:v>
                </c:pt>
                <c:pt idx="40">
                  <c:v>31064.31423509827</c:v>
                </c:pt>
                <c:pt idx="41">
                  <c:v>31064.31423509827</c:v>
                </c:pt>
                <c:pt idx="42">
                  <c:v>31064.31423509827</c:v>
                </c:pt>
                <c:pt idx="43">
                  <c:v>31064.31423509827</c:v>
                </c:pt>
                <c:pt idx="44">
                  <c:v>31064.31423509827</c:v>
                </c:pt>
                <c:pt idx="45">
                  <c:v>31064.31423509827</c:v>
                </c:pt>
                <c:pt idx="46">
                  <c:v>31064.31423509827</c:v>
                </c:pt>
                <c:pt idx="47">
                  <c:v>31064.31423509827</c:v>
                </c:pt>
                <c:pt idx="48">
                  <c:v>31064.31423509827</c:v>
                </c:pt>
                <c:pt idx="49">
                  <c:v>31064.31423509827</c:v>
                </c:pt>
                <c:pt idx="50">
                  <c:v>31064.31423509827</c:v>
                </c:pt>
                <c:pt idx="51">
                  <c:v>31064.31423509827</c:v>
                </c:pt>
                <c:pt idx="52">
                  <c:v>31064.31423509827</c:v>
                </c:pt>
                <c:pt idx="53">
                  <c:v>31064.31423509827</c:v>
                </c:pt>
                <c:pt idx="54">
                  <c:v>31064.31423509827</c:v>
                </c:pt>
                <c:pt idx="55">
                  <c:v>31064.31423509827</c:v>
                </c:pt>
                <c:pt idx="56">
                  <c:v>31064.31423509827</c:v>
                </c:pt>
                <c:pt idx="57">
                  <c:v>31064.31423509827</c:v>
                </c:pt>
                <c:pt idx="58">
                  <c:v>31064.31423509827</c:v>
                </c:pt>
                <c:pt idx="59">
                  <c:v>31064.31423509827</c:v>
                </c:pt>
                <c:pt idx="60">
                  <c:v>31064.31423509827</c:v>
                </c:pt>
                <c:pt idx="61">
                  <c:v>31064.31423509827</c:v>
                </c:pt>
                <c:pt idx="62">
                  <c:v>31064.31423509827</c:v>
                </c:pt>
                <c:pt idx="63">
                  <c:v>31064.31423509827</c:v>
                </c:pt>
                <c:pt idx="64">
                  <c:v>31064.31423509827</c:v>
                </c:pt>
                <c:pt idx="65">
                  <c:v>31064.31423509827</c:v>
                </c:pt>
                <c:pt idx="66">
                  <c:v>31064.31423509827</c:v>
                </c:pt>
                <c:pt idx="67">
                  <c:v>31064.31423509827</c:v>
                </c:pt>
                <c:pt idx="68">
                  <c:v>31064.31423509827</c:v>
                </c:pt>
                <c:pt idx="69">
                  <c:v>31064.31423509827</c:v>
                </c:pt>
                <c:pt idx="70">
                  <c:v>31064.31423509827</c:v>
                </c:pt>
                <c:pt idx="71">
                  <c:v>31064.31423509828</c:v>
                </c:pt>
                <c:pt idx="72">
                  <c:v>31064.31423509828</c:v>
                </c:pt>
                <c:pt idx="73">
                  <c:v>31064.31423509828</c:v>
                </c:pt>
                <c:pt idx="74">
                  <c:v>31064.31423509828</c:v>
                </c:pt>
                <c:pt idx="75">
                  <c:v>31064.31423509828</c:v>
                </c:pt>
                <c:pt idx="76">
                  <c:v>31064.31423509828</c:v>
                </c:pt>
                <c:pt idx="77">
                  <c:v>31064.31423509828</c:v>
                </c:pt>
                <c:pt idx="78">
                  <c:v>31064.31423509828</c:v>
                </c:pt>
                <c:pt idx="79">
                  <c:v>31064.31423509828</c:v>
                </c:pt>
                <c:pt idx="80">
                  <c:v>31064.31423509828</c:v>
                </c:pt>
                <c:pt idx="81">
                  <c:v>31064.31423509828</c:v>
                </c:pt>
                <c:pt idx="82">
                  <c:v>31064.31423509828</c:v>
                </c:pt>
                <c:pt idx="83">
                  <c:v>31064.31423509828</c:v>
                </c:pt>
                <c:pt idx="84">
                  <c:v>31064.31423509828</c:v>
                </c:pt>
                <c:pt idx="85">
                  <c:v>31064.31423509828</c:v>
                </c:pt>
                <c:pt idx="86">
                  <c:v>31064.31423509828</c:v>
                </c:pt>
                <c:pt idx="87">
                  <c:v>31064.31423509828</c:v>
                </c:pt>
                <c:pt idx="88">
                  <c:v>31064.31423509828</c:v>
                </c:pt>
                <c:pt idx="89">
                  <c:v>31064.31423509827</c:v>
                </c:pt>
                <c:pt idx="90">
                  <c:v>31064.31423509827</c:v>
                </c:pt>
                <c:pt idx="91">
                  <c:v>31064.31423509827</c:v>
                </c:pt>
                <c:pt idx="92">
                  <c:v>31064.31423509827</c:v>
                </c:pt>
                <c:pt idx="93">
                  <c:v>31064.31423509827</c:v>
                </c:pt>
                <c:pt idx="94">
                  <c:v>31064.31423509827</c:v>
                </c:pt>
                <c:pt idx="95">
                  <c:v>31064.31423509827</c:v>
                </c:pt>
                <c:pt idx="96">
                  <c:v>31064.31423509827</c:v>
                </c:pt>
                <c:pt idx="97">
                  <c:v>31064.31423509827</c:v>
                </c:pt>
                <c:pt idx="98">
                  <c:v>31064.31423509827</c:v>
                </c:pt>
                <c:pt idx="99">
                  <c:v>31064.31423509827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999432"/>
        <c:axId val="-1974996056"/>
      </c:lineChart>
      <c:catAx>
        <c:axId val="-19749994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4996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749960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49994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26.79642217500616</c:v>
                </c:pt>
                <c:pt idx="1">
                  <c:v>-20.86534931092098</c:v>
                </c:pt>
                <c:pt idx="2">
                  <c:v>-17.06071439892812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52.19718309859155</c:v>
                </c:pt>
                <c:pt idx="1">
                  <c:v>-29.46190476190476</c:v>
                </c:pt>
                <c:pt idx="2">
                  <c:v>2293.659113300492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4.725748122081125</c:v>
                </c:pt>
                <c:pt idx="1">
                  <c:v>-7.961553240148688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5.144850092284324</c:v>
                </c:pt>
                <c:pt idx="1">
                  <c:v>-25.96203710600301</c:v>
                </c:pt>
                <c:pt idx="2">
                  <c:v>-150.0790655496628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473.2394366197183</c:v>
                </c:pt>
                <c:pt idx="1">
                  <c:v>-768.0</c:v>
                </c:pt>
                <c:pt idx="2">
                  <c:v>264.8275862068966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4799096"/>
        <c:axId val="-197479575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11.79926245825039</c:v>
                </c:pt>
                <c:pt idx="1">
                  <c:v>1.994637225085182</c:v>
                </c:pt>
                <c:pt idx="2">
                  <c:v>89.27237213529756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136.5915492957747</c:v>
                </c:pt>
                <c:pt idx="1">
                  <c:v>169.7952380952381</c:v>
                </c:pt>
                <c:pt idx="2">
                  <c:v>616.3546798029556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-131.2676056338028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4114.285714285715</c:v>
                </c:pt>
                <c:pt idx="2">
                  <c:v>7377.339901477832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-108.169014084507</c:v>
                </c:pt>
                <c:pt idx="1">
                  <c:v>0.0</c:v>
                </c:pt>
                <c:pt idx="2">
                  <c:v>2648.275862068966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23.94366197183099</c:v>
                </c:pt>
                <c:pt idx="1">
                  <c:v>23.09523809523809</c:v>
                </c:pt>
                <c:pt idx="2">
                  <c:v>621.871921182266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4792136"/>
        <c:axId val="-1974789240"/>
      </c:scatterChart>
      <c:valAx>
        <c:axId val="-197479909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4795752"/>
        <c:crosses val="autoZero"/>
        <c:crossBetween val="midCat"/>
      </c:valAx>
      <c:valAx>
        <c:axId val="-19747957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4799096"/>
        <c:crosses val="autoZero"/>
        <c:crossBetween val="midCat"/>
      </c:valAx>
      <c:valAx>
        <c:axId val="-197479213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74789240"/>
        <c:crosses val="autoZero"/>
        <c:crossBetween val="midCat"/>
      </c:valAx>
      <c:valAx>
        <c:axId val="-19747892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479213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1304.023847696376</c:v>
                </c:pt>
                <c:pt idx="1">
                  <c:v>1304.023847696376</c:v>
                </c:pt>
                <c:pt idx="2">
                  <c:v>1304.023847696376</c:v>
                </c:pt>
                <c:pt idx="3">
                  <c:v>1304.023847696376</c:v>
                </c:pt>
                <c:pt idx="4">
                  <c:v>1304.023847696376</c:v>
                </c:pt>
                <c:pt idx="5">
                  <c:v>1304.023847696376</c:v>
                </c:pt>
                <c:pt idx="6">
                  <c:v>1304.023847696376</c:v>
                </c:pt>
                <c:pt idx="7">
                  <c:v>1304.023847696376</c:v>
                </c:pt>
                <c:pt idx="8">
                  <c:v>1304.023847696376</c:v>
                </c:pt>
                <c:pt idx="9">
                  <c:v>1304.023847696376</c:v>
                </c:pt>
                <c:pt idx="10">
                  <c:v>1304.023847696376</c:v>
                </c:pt>
                <c:pt idx="11">
                  <c:v>1304.023847696376</c:v>
                </c:pt>
                <c:pt idx="12">
                  <c:v>1304.023847696376</c:v>
                </c:pt>
                <c:pt idx="13">
                  <c:v>1304.023847696376</c:v>
                </c:pt>
                <c:pt idx="14">
                  <c:v>1304.023847696376</c:v>
                </c:pt>
                <c:pt idx="15">
                  <c:v>1317.42205878388</c:v>
                </c:pt>
                <c:pt idx="16">
                  <c:v>1344.218480958885</c:v>
                </c:pt>
                <c:pt idx="17">
                  <c:v>1371.014903133891</c:v>
                </c:pt>
                <c:pt idx="18">
                  <c:v>1397.811325308898</c:v>
                </c:pt>
                <c:pt idx="19">
                  <c:v>1424.607747483904</c:v>
                </c:pt>
                <c:pt idx="20">
                  <c:v>1451.40416965891</c:v>
                </c:pt>
                <c:pt idx="21">
                  <c:v>1478.200591833916</c:v>
                </c:pt>
                <c:pt idx="22">
                  <c:v>1504.997014008922</c:v>
                </c:pt>
                <c:pt idx="23">
                  <c:v>1531.793436183928</c:v>
                </c:pt>
                <c:pt idx="24">
                  <c:v>1558.589858358935</c:v>
                </c:pt>
                <c:pt idx="25">
                  <c:v>1585.386280533941</c:v>
                </c:pt>
                <c:pt idx="26">
                  <c:v>1612.182702708947</c:v>
                </c:pt>
                <c:pt idx="27">
                  <c:v>1638.979124883953</c:v>
                </c:pt>
                <c:pt idx="28">
                  <c:v>1665.775547058959</c:v>
                </c:pt>
                <c:pt idx="29">
                  <c:v>1692.571969233966</c:v>
                </c:pt>
                <c:pt idx="30">
                  <c:v>1719.368391408972</c:v>
                </c:pt>
                <c:pt idx="31">
                  <c:v>1746.164813583978</c:v>
                </c:pt>
                <c:pt idx="32">
                  <c:v>1772.961235758984</c:v>
                </c:pt>
                <c:pt idx="33">
                  <c:v>1799.75765793399</c:v>
                </c:pt>
                <c:pt idx="34">
                  <c:v>1826.554080108996</c:v>
                </c:pt>
                <c:pt idx="35">
                  <c:v>1853.350502284002</c:v>
                </c:pt>
                <c:pt idx="36">
                  <c:v>1880.146924459008</c:v>
                </c:pt>
                <c:pt idx="37">
                  <c:v>1906.943346634015</c:v>
                </c:pt>
                <c:pt idx="38">
                  <c:v>1933.739768809021</c:v>
                </c:pt>
                <c:pt idx="39">
                  <c:v>1960.536190984027</c:v>
                </c:pt>
                <c:pt idx="40">
                  <c:v>1987.332613159033</c:v>
                </c:pt>
                <c:pt idx="41">
                  <c:v>2014.129035334039</c:v>
                </c:pt>
                <c:pt idx="42">
                  <c:v>2040.925457509045</c:v>
                </c:pt>
                <c:pt idx="43">
                  <c:v>2067.721879684052</c:v>
                </c:pt>
                <c:pt idx="44">
                  <c:v>2094.518301859058</c:v>
                </c:pt>
                <c:pt idx="45">
                  <c:v>2121.314724034064</c:v>
                </c:pt>
                <c:pt idx="46">
                  <c:v>2148.11114620907</c:v>
                </c:pt>
                <c:pt idx="47">
                  <c:v>2174.907568384077</c:v>
                </c:pt>
                <c:pt idx="48">
                  <c:v>2201.703990559082</c:v>
                </c:pt>
                <c:pt idx="49">
                  <c:v>2228.500412734088</c:v>
                </c:pt>
                <c:pt idx="50">
                  <c:v>2255.296834909095</c:v>
                </c:pt>
                <c:pt idx="51">
                  <c:v>2234.431485598174</c:v>
                </c:pt>
                <c:pt idx="52">
                  <c:v>2213.566136287253</c:v>
                </c:pt>
                <c:pt idx="53">
                  <c:v>2192.700786976332</c:v>
                </c:pt>
                <c:pt idx="54">
                  <c:v>2171.83543766541</c:v>
                </c:pt>
                <c:pt idx="55">
                  <c:v>2150.97008835449</c:v>
                </c:pt>
                <c:pt idx="56">
                  <c:v>2130.104739043569</c:v>
                </c:pt>
                <c:pt idx="57">
                  <c:v>2109.239389732648</c:v>
                </c:pt>
                <c:pt idx="58">
                  <c:v>2088.374040421727</c:v>
                </c:pt>
                <c:pt idx="59">
                  <c:v>2067.508691110806</c:v>
                </c:pt>
                <c:pt idx="60">
                  <c:v>2046.643341799885</c:v>
                </c:pt>
                <c:pt idx="61">
                  <c:v>2025.777992488964</c:v>
                </c:pt>
                <c:pt idx="62">
                  <c:v>2004.912643178043</c:v>
                </c:pt>
                <c:pt idx="63">
                  <c:v>1984.047293867122</c:v>
                </c:pt>
                <c:pt idx="64">
                  <c:v>1963.181944556201</c:v>
                </c:pt>
                <c:pt idx="65">
                  <c:v>1942.31659524528</c:v>
                </c:pt>
                <c:pt idx="66">
                  <c:v>1921.451245934359</c:v>
                </c:pt>
                <c:pt idx="67">
                  <c:v>1900.585896623438</c:v>
                </c:pt>
                <c:pt idx="68">
                  <c:v>1879.720547312517</c:v>
                </c:pt>
                <c:pt idx="69">
                  <c:v>1858.855198001596</c:v>
                </c:pt>
                <c:pt idx="70">
                  <c:v>1837.989848690675</c:v>
                </c:pt>
                <c:pt idx="71">
                  <c:v>1817.124499379754</c:v>
                </c:pt>
                <c:pt idx="72">
                  <c:v>1796.259150068833</c:v>
                </c:pt>
                <c:pt idx="73">
                  <c:v>1775.393800757912</c:v>
                </c:pt>
                <c:pt idx="74">
                  <c:v>1754.528451446991</c:v>
                </c:pt>
                <c:pt idx="75">
                  <c:v>1733.66310213607</c:v>
                </c:pt>
                <c:pt idx="76">
                  <c:v>1712.79775282515</c:v>
                </c:pt>
                <c:pt idx="77">
                  <c:v>1691.932403514228</c:v>
                </c:pt>
                <c:pt idx="78">
                  <c:v>1671.067054203307</c:v>
                </c:pt>
                <c:pt idx="79">
                  <c:v>1650.201704892386</c:v>
                </c:pt>
                <c:pt idx="80">
                  <c:v>1629.336355581465</c:v>
                </c:pt>
                <c:pt idx="81">
                  <c:v>1612.275641182537</c:v>
                </c:pt>
                <c:pt idx="82">
                  <c:v>1595.21492678361</c:v>
                </c:pt>
                <c:pt idx="83">
                  <c:v>1578.154212384681</c:v>
                </c:pt>
                <c:pt idx="84">
                  <c:v>1561.093497985753</c:v>
                </c:pt>
                <c:pt idx="85">
                  <c:v>1544.032783586825</c:v>
                </c:pt>
                <c:pt idx="86">
                  <c:v>1526.972069187897</c:v>
                </c:pt>
                <c:pt idx="87">
                  <c:v>1509.911354788969</c:v>
                </c:pt>
                <c:pt idx="88">
                  <c:v>1492.85064039004</c:v>
                </c:pt>
                <c:pt idx="89">
                  <c:v>1475.789925991112</c:v>
                </c:pt>
                <c:pt idx="90">
                  <c:v>1458.729211592184</c:v>
                </c:pt>
                <c:pt idx="91">
                  <c:v>1441.668497193256</c:v>
                </c:pt>
                <c:pt idx="92">
                  <c:v>1424.607782794328</c:v>
                </c:pt>
                <c:pt idx="93">
                  <c:v>1407.5470683954</c:v>
                </c:pt>
                <c:pt idx="94">
                  <c:v>1390.486353996472</c:v>
                </c:pt>
                <c:pt idx="95">
                  <c:v>1435.135996797008</c:v>
                </c:pt>
                <c:pt idx="96">
                  <c:v>1541.495996797008</c:v>
                </c:pt>
                <c:pt idx="97">
                  <c:v>1647.855996797008</c:v>
                </c:pt>
                <c:pt idx="98">
                  <c:v>1754.215996797008</c:v>
                </c:pt>
                <c:pt idx="99">
                  <c:v>1860.575996797008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4981.77</c:v>
                </c:pt>
                <c:pt idx="1">
                  <c:v>4641.51</c:v>
                </c:pt>
                <c:pt idx="2">
                  <c:v>4301.25</c:v>
                </c:pt>
                <c:pt idx="3">
                  <c:v>3960.989999999999</c:v>
                </c:pt>
                <c:pt idx="4">
                  <c:v>3620.729999999999</c:v>
                </c:pt>
                <c:pt idx="5">
                  <c:v>3280.469999999999</c:v>
                </c:pt>
                <c:pt idx="6">
                  <c:v>2940.209999999999</c:v>
                </c:pt>
                <c:pt idx="7">
                  <c:v>2599.949999999999</c:v>
                </c:pt>
                <c:pt idx="8">
                  <c:v>2259.689999999999</c:v>
                </c:pt>
                <c:pt idx="9">
                  <c:v>1919.429999999999</c:v>
                </c:pt>
                <c:pt idx="10">
                  <c:v>1579.169999999999</c:v>
                </c:pt>
                <c:pt idx="11">
                  <c:v>1238.909999999999</c:v>
                </c:pt>
                <c:pt idx="12">
                  <c:v>898.6499999999994</c:v>
                </c:pt>
                <c:pt idx="13">
                  <c:v>558.3899999999994</c:v>
                </c:pt>
                <c:pt idx="14">
                  <c:v>218.1299999999994</c:v>
                </c:pt>
                <c:pt idx="15">
                  <c:v>74.09859154929586</c:v>
                </c:pt>
                <c:pt idx="16">
                  <c:v>126.2957746478874</c:v>
                </c:pt>
                <c:pt idx="17">
                  <c:v>178.492957746479</c:v>
                </c:pt>
                <c:pt idx="18">
                  <c:v>230.6901408450705</c:v>
                </c:pt>
                <c:pt idx="19">
                  <c:v>282.8873239436621</c:v>
                </c:pt>
                <c:pt idx="20">
                  <c:v>335.0845070422536</c:v>
                </c:pt>
                <c:pt idx="21">
                  <c:v>387.2816901408452</c:v>
                </c:pt>
                <c:pt idx="22">
                  <c:v>439.4788732394367</c:v>
                </c:pt>
                <c:pt idx="23">
                  <c:v>491.6760563380283</c:v>
                </c:pt>
                <c:pt idx="24">
                  <c:v>543.8732394366197</c:v>
                </c:pt>
                <c:pt idx="25">
                  <c:v>596.0704225352113</c:v>
                </c:pt>
                <c:pt idx="26">
                  <c:v>648.267605633803</c:v>
                </c:pt>
                <c:pt idx="27">
                  <c:v>700.4647887323944</c:v>
                </c:pt>
                <c:pt idx="28">
                  <c:v>752.6619718309861</c:v>
                </c:pt>
                <c:pt idx="29">
                  <c:v>804.8591549295776</c:v>
                </c:pt>
                <c:pt idx="30">
                  <c:v>857.0563380281691</c:v>
                </c:pt>
                <c:pt idx="31">
                  <c:v>909.2535211267606</c:v>
                </c:pt>
                <c:pt idx="32">
                  <c:v>961.4507042253521</c:v>
                </c:pt>
                <c:pt idx="33">
                  <c:v>1013.647887323944</c:v>
                </c:pt>
                <c:pt idx="34">
                  <c:v>1065.845070422535</c:v>
                </c:pt>
                <c:pt idx="35">
                  <c:v>1118.042253521127</c:v>
                </c:pt>
                <c:pt idx="36">
                  <c:v>1170.239436619718</c:v>
                </c:pt>
                <c:pt idx="37">
                  <c:v>1222.43661971831</c:v>
                </c:pt>
                <c:pt idx="38">
                  <c:v>1274.633802816901</c:v>
                </c:pt>
                <c:pt idx="39">
                  <c:v>1326.830985915493</c:v>
                </c:pt>
                <c:pt idx="40">
                  <c:v>1379.028169014085</c:v>
                </c:pt>
                <c:pt idx="41">
                  <c:v>1431.225352112676</c:v>
                </c:pt>
                <c:pt idx="42">
                  <c:v>1483.422535211268</c:v>
                </c:pt>
                <c:pt idx="43">
                  <c:v>1535.619718309859</c:v>
                </c:pt>
                <c:pt idx="44">
                  <c:v>1587.816901408451</c:v>
                </c:pt>
                <c:pt idx="45">
                  <c:v>1640.014084507042</c:v>
                </c:pt>
                <c:pt idx="46">
                  <c:v>1692.211267605634</c:v>
                </c:pt>
                <c:pt idx="47">
                  <c:v>1744.408450704226</c:v>
                </c:pt>
                <c:pt idx="48">
                  <c:v>1796.605633802817</c:v>
                </c:pt>
                <c:pt idx="49">
                  <c:v>1848.802816901409</c:v>
                </c:pt>
                <c:pt idx="50">
                  <c:v>1901.0</c:v>
                </c:pt>
                <c:pt idx="51">
                  <c:v>1871.538095238095</c:v>
                </c:pt>
                <c:pt idx="52">
                  <c:v>1842.076190476191</c:v>
                </c:pt>
                <c:pt idx="53">
                  <c:v>1812.614285714286</c:v>
                </c:pt>
                <c:pt idx="54">
                  <c:v>1783.152380952381</c:v>
                </c:pt>
                <c:pt idx="55">
                  <c:v>1753.690476190476</c:v>
                </c:pt>
                <c:pt idx="56">
                  <c:v>1724.228571428572</c:v>
                </c:pt>
                <c:pt idx="57">
                  <c:v>1694.766666666667</c:v>
                </c:pt>
                <c:pt idx="58">
                  <c:v>1665.304761904762</c:v>
                </c:pt>
                <c:pt idx="59">
                  <c:v>1635.842857142857</c:v>
                </c:pt>
                <c:pt idx="60">
                  <c:v>1606.380952380952</c:v>
                </c:pt>
                <c:pt idx="61">
                  <c:v>1576.919047619048</c:v>
                </c:pt>
                <c:pt idx="62">
                  <c:v>1547.457142857143</c:v>
                </c:pt>
                <c:pt idx="63">
                  <c:v>1517.995238095238</c:v>
                </c:pt>
                <c:pt idx="64">
                  <c:v>1488.533333333333</c:v>
                </c:pt>
                <c:pt idx="65">
                  <c:v>1459.071428571428</c:v>
                </c:pt>
                <c:pt idx="66">
                  <c:v>1429.609523809524</c:v>
                </c:pt>
                <c:pt idx="67">
                  <c:v>1400.14761904762</c:v>
                </c:pt>
                <c:pt idx="68">
                  <c:v>1370.685714285714</c:v>
                </c:pt>
                <c:pt idx="69">
                  <c:v>1341.223809523809</c:v>
                </c:pt>
                <c:pt idx="70">
                  <c:v>1311.761904761905</c:v>
                </c:pt>
                <c:pt idx="71">
                  <c:v>1282.3</c:v>
                </c:pt>
                <c:pt idx="72">
                  <c:v>1252.838095238095</c:v>
                </c:pt>
                <c:pt idx="73">
                  <c:v>1223.37619047619</c:v>
                </c:pt>
                <c:pt idx="74">
                  <c:v>1193.914285714286</c:v>
                </c:pt>
                <c:pt idx="75">
                  <c:v>1164.452380952381</c:v>
                </c:pt>
                <c:pt idx="76">
                  <c:v>1134.990476190476</c:v>
                </c:pt>
                <c:pt idx="77">
                  <c:v>1105.528571428571</c:v>
                </c:pt>
                <c:pt idx="78">
                  <c:v>1076.066666666667</c:v>
                </c:pt>
                <c:pt idx="79">
                  <c:v>1046.604761904762</c:v>
                </c:pt>
                <c:pt idx="80">
                  <c:v>1017.142857142857</c:v>
                </c:pt>
                <c:pt idx="81">
                  <c:v>3310.80197044335</c:v>
                </c:pt>
                <c:pt idx="82">
                  <c:v>5604.461083743842</c:v>
                </c:pt>
                <c:pt idx="83">
                  <c:v>7898.120197044334</c:v>
                </c:pt>
                <c:pt idx="84">
                  <c:v>10191.77931034483</c:v>
                </c:pt>
                <c:pt idx="85">
                  <c:v>12485.43842364532</c:v>
                </c:pt>
                <c:pt idx="86">
                  <c:v>14779.09753694581</c:v>
                </c:pt>
                <c:pt idx="87">
                  <c:v>17072.75665024631</c:v>
                </c:pt>
                <c:pt idx="88">
                  <c:v>19366.4157635468</c:v>
                </c:pt>
                <c:pt idx="89">
                  <c:v>21660.07487684729</c:v>
                </c:pt>
                <c:pt idx="90">
                  <c:v>23953.73399014779</c:v>
                </c:pt>
                <c:pt idx="91">
                  <c:v>26247.39310344828</c:v>
                </c:pt>
                <c:pt idx="92">
                  <c:v>28541.05221674877</c:v>
                </c:pt>
                <c:pt idx="93">
                  <c:v>30834.71133004926</c:v>
                </c:pt>
                <c:pt idx="94">
                  <c:v>33128.37044334975</c:v>
                </c:pt>
                <c:pt idx="95">
                  <c:v>34637.63</c:v>
                </c:pt>
                <c:pt idx="96">
                  <c:v>35362.49</c:v>
                </c:pt>
                <c:pt idx="97">
                  <c:v>36087.35</c:v>
                </c:pt>
                <c:pt idx="98">
                  <c:v>36812.21</c:v>
                </c:pt>
                <c:pt idx="99">
                  <c:v>37537.07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5.899631229125217</c:v>
                </c:pt>
                <c:pt idx="16">
                  <c:v>17.69889368737561</c:v>
                </c:pt>
                <c:pt idx="17">
                  <c:v>29.498156145626</c:v>
                </c:pt>
                <c:pt idx="18">
                  <c:v>41.29741860387639</c:v>
                </c:pt>
                <c:pt idx="19">
                  <c:v>53.09668106212678</c:v>
                </c:pt>
                <c:pt idx="20">
                  <c:v>64.89594352037717</c:v>
                </c:pt>
                <c:pt idx="21">
                  <c:v>76.69520597862757</c:v>
                </c:pt>
                <c:pt idx="22">
                  <c:v>88.49446843687795</c:v>
                </c:pt>
                <c:pt idx="23">
                  <c:v>100.2937308951283</c:v>
                </c:pt>
                <c:pt idx="24">
                  <c:v>112.0929933533787</c:v>
                </c:pt>
                <c:pt idx="25">
                  <c:v>123.8922558116291</c:v>
                </c:pt>
                <c:pt idx="26">
                  <c:v>135.6915182698795</c:v>
                </c:pt>
                <c:pt idx="27">
                  <c:v>147.4907807281299</c:v>
                </c:pt>
                <c:pt idx="28">
                  <c:v>159.2900431863803</c:v>
                </c:pt>
                <c:pt idx="29">
                  <c:v>171.0893056446307</c:v>
                </c:pt>
                <c:pt idx="30">
                  <c:v>182.8885681028811</c:v>
                </c:pt>
                <c:pt idx="31">
                  <c:v>194.6878305611314</c:v>
                </c:pt>
                <c:pt idx="32">
                  <c:v>206.4870930193818</c:v>
                </c:pt>
                <c:pt idx="33">
                  <c:v>218.2863554776322</c:v>
                </c:pt>
                <c:pt idx="34">
                  <c:v>230.0856179358826</c:v>
                </c:pt>
                <c:pt idx="35">
                  <c:v>241.884880394133</c:v>
                </c:pt>
                <c:pt idx="36">
                  <c:v>253.6841428523834</c:v>
                </c:pt>
                <c:pt idx="37">
                  <c:v>265.4834053106338</c:v>
                </c:pt>
                <c:pt idx="38">
                  <c:v>277.2826677688842</c:v>
                </c:pt>
                <c:pt idx="39">
                  <c:v>289.0819302271346</c:v>
                </c:pt>
                <c:pt idx="40">
                  <c:v>300.881192685385</c:v>
                </c:pt>
                <c:pt idx="41">
                  <c:v>312.6804551436354</c:v>
                </c:pt>
                <c:pt idx="42">
                  <c:v>324.4797176018857</c:v>
                </c:pt>
                <c:pt idx="43">
                  <c:v>336.2789800601361</c:v>
                </c:pt>
                <c:pt idx="44">
                  <c:v>348.0782425183866</c:v>
                </c:pt>
                <c:pt idx="45">
                  <c:v>359.8775049766369</c:v>
                </c:pt>
                <c:pt idx="46">
                  <c:v>371.6767674348873</c:v>
                </c:pt>
                <c:pt idx="47">
                  <c:v>383.4760298931377</c:v>
                </c:pt>
                <c:pt idx="48">
                  <c:v>395.2752923513881</c:v>
                </c:pt>
                <c:pt idx="49">
                  <c:v>407.0745548096385</c:v>
                </c:pt>
                <c:pt idx="50">
                  <c:v>418.8738172678889</c:v>
                </c:pt>
                <c:pt idx="51">
                  <c:v>420.8684544929741</c:v>
                </c:pt>
                <c:pt idx="52">
                  <c:v>422.8630917180593</c:v>
                </c:pt>
                <c:pt idx="53">
                  <c:v>424.8577289431445</c:v>
                </c:pt>
                <c:pt idx="54">
                  <c:v>426.8523661682297</c:v>
                </c:pt>
                <c:pt idx="55">
                  <c:v>428.8470033933148</c:v>
                </c:pt>
                <c:pt idx="56">
                  <c:v>430.8416406184</c:v>
                </c:pt>
                <c:pt idx="57">
                  <c:v>432.8362778434852</c:v>
                </c:pt>
                <c:pt idx="58">
                  <c:v>434.8309150685704</c:v>
                </c:pt>
                <c:pt idx="59">
                  <c:v>436.8255522936556</c:v>
                </c:pt>
                <c:pt idx="60">
                  <c:v>438.8201895187407</c:v>
                </c:pt>
                <c:pt idx="61">
                  <c:v>440.814826743826</c:v>
                </c:pt>
                <c:pt idx="62">
                  <c:v>442.8094639689111</c:v>
                </c:pt>
                <c:pt idx="63">
                  <c:v>444.8041011939963</c:v>
                </c:pt>
                <c:pt idx="64">
                  <c:v>446.7987384190815</c:v>
                </c:pt>
                <c:pt idx="65">
                  <c:v>448.7933756441666</c:v>
                </c:pt>
                <c:pt idx="66">
                  <c:v>450.7880128692518</c:v>
                </c:pt>
                <c:pt idx="67">
                  <c:v>452.782650094337</c:v>
                </c:pt>
                <c:pt idx="68">
                  <c:v>454.7772873194222</c:v>
                </c:pt>
                <c:pt idx="69">
                  <c:v>456.7719245445074</c:v>
                </c:pt>
                <c:pt idx="70">
                  <c:v>458.7665617695926</c:v>
                </c:pt>
                <c:pt idx="71">
                  <c:v>460.7611989946777</c:v>
                </c:pt>
                <c:pt idx="72">
                  <c:v>462.7558362197629</c:v>
                </c:pt>
                <c:pt idx="73">
                  <c:v>464.7504734448481</c:v>
                </c:pt>
                <c:pt idx="74">
                  <c:v>466.7451106699333</c:v>
                </c:pt>
                <c:pt idx="75">
                  <c:v>468.7397478950185</c:v>
                </c:pt>
                <c:pt idx="76">
                  <c:v>470.7343851201036</c:v>
                </c:pt>
                <c:pt idx="77">
                  <c:v>472.7290223451888</c:v>
                </c:pt>
                <c:pt idx="78">
                  <c:v>474.723659570274</c:v>
                </c:pt>
                <c:pt idx="79">
                  <c:v>476.7182967953592</c:v>
                </c:pt>
                <c:pt idx="80">
                  <c:v>478.7129340204444</c:v>
                </c:pt>
                <c:pt idx="81">
                  <c:v>567.985306155742</c:v>
                </c:pt>
                <c:pt idx="82">
                  <c:v>657.2576782910395</c:v>
                </c:pt>
                <c:pt idx="83">
                  <c:v>746.530050426337</c:v>
                </c:pt>
                <c:pt idx="84">
                  <c:v>835.8024225616346</c:v>
                </c:pt>
                <c:pt idx="85">
                  <c:v>925.0747946969322</c:v>
                </c:pt>
                <c:pt idx="86">
                  <c:v>1014.34716683223</c:v>
                </c:pt>
                <c:pt idx="87">
                  <c:v>1103.619538967527</c:v>
                </c:pt>
                <c:pt idx="88">
                  <c:v>1192.891911102825</c:v>
                </c:pt>
                <c:pt idx="89">
                  <c:v>1282.164283238122</c:v>
                </c:pt>
                <c:pt idx="90">
                  <c:v>1371.43665537342</c:v>
                </c:pt>
                <c:pt idx="91">
                  <c:v>1460.709027508718</c:v>
                </c:pt>
                <c:pt idx="92">
                  <c:v>1549.981399644015</c:v>
                </c:pt>
                <c:pt idx="93">
                  <c:v>1639.253771779313</c:v>
                </c:pt>
                <c:pt idx="94">
                  <c:v>1728.52614391461</c:v>
                </c:pt>
                <c:pt idx="95">
                  <c:v>1777.37782998226</c:v>
                </c:pt>
                <c:pt idx="96">
                  <c:v>1785.80882998226</c:v>
                </c:pt>
                <c:pt idx="97">
                  <c:v>1794.23982998226</c:v>
                </c:pt>
                <c:pt idx="98">
                  <c:v>1802.670829982259</c:v>
                </c:pt>
                <c:pt idx="99">
                  <c:v>1811.10182998226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68.29577464788757</c:v>
                </c:pt>
                <c:pt idx="16">
                  <c:v>204.8873239436622</c:v>
                </c:pt>
                <c:pt idx="17">
                  <c:v>341.4788732394369</c:v>
                </c:pt>
                <c:pt idx="18">
                  <c:v>478.0704225352115</c:v>
                </c:pt>
                <c:pt idx="19">
                  <c:v>614.6619718309862</c:v>
                </c:pt>
                <c:pt idx="20">
                  <c:v>751.2535211267608</c:v>
                </c:pt>
                <c:pt idx="21">
                  <c:v>887.8450704225355</c:v>
                </c:pt>
                <c:pt idx="22">
                  <c:v>1024.43661971831</c:v>
                </c:pt>
                <c:pt idx="23">
                  <c:v>1161.028169014085</c:v>
                </c:pt>
                <c:pt idx="24">
                  <c:v>1297.61971830986</c:v>
                </c:pt>
                <c:pt idx="25">
                  <c:v>1434.211267605634</c:v>
                </c:pt>
                <c:pt idx="26">
                  <c:v>1570.802816901409</c:v>
                </c:pt>
                <c:pt idx="27">
                  <c:v>1707.394366197183</c:v>
                </c:pt>
                <c:pt idx="28">
                  <c:v>1843.985915492958</c:v>
                </c:pt>
                <c:pt idx="29">
                  <c:v>1980.577464788733</c:v>
                </c:pt>
                <c:pt idx="30">
                  <c:v>2117.169014084508</c:v>
                </c:pt>
                <c:pt idx="31">
                  <c:v>2253.760563380282</c:v>
                </c:pt>
                <c:pt idx="32">
                  <c:v>2390.352112676056</c:v>
                </c:pt>
                <c:pt idx="33">
                  <c:v>2526.943661971831</c:v>
                </c:pt>
                <c:pt idx="34">
                  <c:v>2663.535211267606</c:v>
                </c:pt>
                <c:pt idx="35">
                  <c:v>2800.12676056338</c:v>
                </c:pt>
                <c:pt idx="36">
                  <c:v>2936.718309859155</c:v>
                </c:pt>
                <c:pt idx="37">
                  <c:v>3073.30985915493</c:v>
                </c:pt>
                <c:pt idx="38">
                  <c:v>3209.901408450704</c:v>
                </c:pt>
                <c:pt idx="39">
                  <c:v>3346.49295774648</c:v>
                </c:pt>
                <c:pt idx="40">
                  <c:v>3483.084507042254</c:v>
                </c:pt>
                <c:pt idx="41">
                  <c:v>3619.676056338028</c:v>
                </c:pt>
                <c:pt idx="42">
                  <c:v>3756.267605633803</c:v>
                </c:pt>
                <c:pt idx="43">
                  <c:v>3892.859154929577</c:v>
                </c:pt>
                <c:pt idx="44">
                  <c:v>4029.450704225352</c:v>
                </c:pt>
                <c:pt idx="45">
                  <c:v>4166.042253521127</c:v>
                </c:pt>
                <c:pt idx="46">
                  <c:v>4302.633802816902</c:v>
                </c:pt>
                <c:pt idx="47">
                  <c:v>4439.225352112676</c:v>
                </c:pt>
                <c:pt idx="48">
                  <c:v>4575.81690140845</c:v>
                </c:pt>
                <c:pt idx="49">
                  <c:v>4712.408450704225</c:v>
                </c:pt>
                <c:pt idx="50">
                  <c:v>4849.0</c:v>
                </c:pt>
                <c:pt idx="51">
                  <c:v>5018.795238095238</c:v>
                </c:pt>
                <c:pt idx="52">
                  <c:v>5188.590476190476</c:v>
                </c:pt>
                <c:pt idx="53">
                  <c:v>5358.385714285714</c:v>
                </c:pt>
                <c:pt idx="54">
                  <c:v>5528.180952380952</c:v>
                </c:pt>
                <c:pt idx="55">
                  <c:v>5697.976190476191</c:v>
                </c:pt>
                <c:pt idx="56">
                  <c:v>5867.771428571428</c:v>
                </c:pt>
                <c:pt idx="57">
                  <c:v>6037.566666666666</c:v>
                </c:pt>
                <c:pt idx="58">
                  <c:v>6207.361904761904</c:v>
                </c:pt>
                <c:pt idx="59">
                  <c:v>6377.157142857142</c:v>
                </c:pt>
                <c:pt idx="60">
                  <c:v>6546.952380952381</c:v>
                </c:pt>
                <c:pt idx="61">
                  <c:v>6716.74761904762</c:v>
                </c:pt>
                <c:pt idx="62">
                  <c:v>6886.542857142857</c:v>
                </c:pt>
                <c:pt idx="63">
                  <c:v>7056.338095238096</c:v>
                </c:pt>
                <c:pt idx="64">
                  <c:v>7226.133333333333</c:v>
                </c:pt>
                <c:pt idx="65">
                  <c:v>7395.928571428571</c:v>
                </c:pt>
                <c:pt idx="66">
                  <c:v>7565.72380952381</c:v>
                </c:pt>
                <c:pt idx="67">
                  <c:v>7735.519047619047</c:v>
                </c:pt>
                <c:pt idx="68">
                  <c:v>7905.314285714286</c:v>
                </c:pt>
                <c:pt idx="69">
                  <c:v>8075.109523809524</c:v>
                </c:pt>
                <c:pt idx="70">
                  <c:v>8244.90476190476</c:v>
                </c:pt>
                <c:pt idx="71">
                  <c:v>8414.7</c:v>
                </c:pt>
                <c:pt idx="72">
                  <c:v>8584.495238095238</c:v>
                </c:pt>
                <c:pt idx="73">
                  <c:v>8754.290476190475</c:v>
                </c:pt>
                <c:pt idx="74">
                  <c:v>8924.085714285713</c:v>
                </c:pt>
                <c:pt idx="75">
                  <c:v>9093.880952380952</c:v>
                </c:pt>
                <c:pt idx="76">
                  <c:v>9263.676190476192</c:v>
                </c:pt>
                <c:pt idx="77">
                  <c:v>9433.471428571428</c:v>
                </c:pt>
                <c:pt idx="78">
                  <c:v>9603.266666666666</c:v>
                </c:pt>
                <c:pt idx="79">
                  <c:v>9773.061904761904</c:v>
                </c:pt>
                <c:pt idx="80">
                  <c:v>9942.857142857143</c:v>
                </c:pt>
                <c:pt idx="81">
                  <c:v>10559.2118226601</c:v>
                </c:pt>
                <c:pt idx="82">
                  <c:v>11175.56650246305</c:v>
                </c:pt>
                <c:pt idx="83">
                  <c:v>11791.92118226601</c:v>
                </c:pt>
                <c:pt idx="84">
                  <c:v>12408.27586206897</c:v>
                </c:pt>
                <c:pt idx="85">
                  <c:v>13024.63054187192</c:v>
                </c:pt>
                <c:pt idx="86">
                  <c:v>13640.98522167488</c:v>
                </c:pt>
                <c:pt idx="87">
                  <c:v>14257.33990147783</c:v>
                </c:pt>
                <c:pt idx="88">
                  <c:v>14873.69458128079</c:v>
                </c:pt>
                <c:pt idx="89">
                  <c:v>15490.04926108374</c:v>
                </c:pt>
                <c:pt idx="90">
                  <c:v>16106.4039408867</c:v>
                </c:pt>
                <c:pt idx="91">
                  <c:v>16722.75862068966</c:v>
                </c:pt>
                <c:pt idx="92">
                  <c:v>17339.11330049261</c:v>
                </c:pt>
                <c:pt idx="93">
                  <c:v>17955.46798029557</c:v>
                </c:pt>
                <c:pt idx="94">
                  <c:v>18571.82266009852</c:v>
                </c:pt>
                <c:pt idx="95">
                  <c:v>18880.0</c:v>
                </c:pt>
                <c:pt idx="96">
                  <c:v>18880.0</c:v>
                </c:pt>
                <c:pt idx="97">
                  <c:v>18880.0</c:v>
                </c:pt>
                <c:pt idx="98">
                  <c:v>18880.0</c:v>
                </c:pt>
                <c:pt idx="99">
                  <c:v>18880.0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71.08253887058068</c:v>
                </c:pt>
                <c:pt idx="1">
                  <c:v>71.08253887058068</c:v>
                </c:pt>
                <c:pt idx="2">
                  <c:v>71.08253887058068</c:v>
                </c:pt>
                <c:pt idx="3">
                  <c:v>71.08253887058068</c:v>
                </c:pt>
                <c:pt idx="4">
                  <c:v>71.08253887058068</c:v>
                </c:pt>
                <c:pt idx="5">
                  <c:v>71.08253887058068</c:v>
                </c:pt>
                <c:pt idx="6">
                  <c:v>71.08253887058068</c:v>
                </c:pt>
                <c:pt idx="7">
                  <c:v>71.08253887058068</c:v>
                </c:pt>
                <c:pt idx="8">
                  <c:v>71.08253887058068</c:v>
                </c:pt>
                <c:pt idx="9">
                  <c:v>71.08253887058068</c:v>
                </c:pt>
                <c:pt idx="10">
                  <c:v>71.08253887058068</c:v>
                </c:pt>
                <c:pt idx="11">
                  <c:v>71.08253887058068</c:v>
                </c:pt>
                <c:pt idx="12">
                  <c:v>71.08253887058068</c:v>
                </c:pt>
                <c:pt idx="13">
                  <c:v>71.08253887058068</c:v>
                </c:pt>
                <c:pt idx="14">
                  <c:v>71.08253887058068</c:v>
                </c:pt>
                <c:pt idx="15">
                  <c:v>73.44541293162125</c:v>
                </c:pt>
                <c:pt idx="16">
                  <c:v>78.17116105370238</c:v>
                </c:pt>
                <c:pt idx="17">
                  <c:v>82.89690917578351</c:v>
                </c:pt>
                <c:pt idx="18">
                  <c:v>87.62265729786463</c:v>
                </c:pt>
                <c:pt idx="19">
                  <c:v>92.34840541994574</c:v>
                </c:pt>
                <c:pt idx="20">
                  <c:v>97.07415354202688</c:v>
                </c:pt>
                <c:pt idx="21">
                  <c:v>101.799901664108</c:v>
                </c:pt>
                <c:pt idx="22">
                  <c:v>106.5256497861891</c:v>
                </c:pt>
                <c:pt idx="23">
                  <c:v>111.2513979082703</c:v>
                </c:pt>
                <c:pt idx="24">
                  <c:v>115.9771460303514</c:v>
                </c:pt>
                <c:pt idx="25">
                  <c:v>120.7028941524325</c:v>
                </c:pt>
                <c:pt idx="26">
                  <c:v>125.4286422745136</c:v>
                </c:pt>
                <c:pt idx="27">
                  <c:v>130.1543903965947</c:v>
                </c:pt>
                <c:pt idx="28">
                  <c:v>134.8801385186759</c:v>
                </c:pt>
                <c:pt idx="29">
                  <c:v>139.605886640757</c:v>
                </c:pt>
                <c:pt idx="30">
                  <c:v>144.3316347628381</c:v>
                </c:pt>
                <c:pt idx="31">
                  <c:v>149.0573828849193</c:v>
                </c:pt>
                <c:pt idx="32">
                  <c:v>153.7831310070004</c:v>
                </c:pt>
                <c:pt idx="33">
                  <c:v>158.5088791290815</c:v>
                </c:pt>
                <c:pt idx="34">
                  <c:v>163.2346272511626</c:v>
                </c:pt>
                <c:pt idx="35">
                  <c:v>167.9603753732438</c:v>
                </c:pt>
                <c:pt idx="36">
                  <c:v>172.6861234953249</c:v>
                </c:pt>
                <c:pt idx="37">
                  <c:v>177.411871617406</c:v>
                </c:pt>
                <c:pt idx="38">
                  <c:v>182.1376197394871</c:v>
                </c:pt>
                <c:pt idx="39">
                  <c:v>186.8633678615683</c:v>
                </c:pt>
                <c:pt idx="40">
                  <c:v>191.5891159836494</c:v>
                </c:pt>
                <c:pt idx="41">
                  <c:v>196.3148641057305</c:v>
                </c:pt>
                <c:pt idx="42">
                  <c:v>201.0406122278117</c:v>
                </c:pt>
                <c:pt idx="43">
                  <c:v>205.7663603498927</c:v>
                </c:pt>
                <c:pt idx="44">
                  <c:v>210.4921084719739</c:v>
                </c:pt>
                <c:pt idx="45">
                  <c:v>215.217856594055</c:v>
                </c:pt>
                <c:pt idx="46">
                  <c:v>219.9436047161361</c:v>
                </c:pt>
                <c:pt idx="47">
                  <c:v>224.6693528382173</c:v>
                </c:pt>
                <c:pt idx="48">
                  <c:v>229.3951009602984</c:v>
                </c:pt>
                <c:pt idx="49">
                  <c:v>234.1208490823795</c:v>
                </c:pt>
                <c:pt idx="50">
                  <c:v>238.8465972044606</c:v>
                </c:pt>
                <c:pt idx="51">
                  <c:v>230.885043964312</c:v>
                </c:pt>
                <c:pt idx="52">
                  <c:v>222.9234907241633</c:v>
                </c:pt>
                <c:pt idx="53">
                  <c:v>214.9619374840146</c:v>
                </c:pt>
                <c:pt idx="54">
                  <c:v>207.0003842438659</c:v>
                </c:pt>
                <c:pt idx="55">
                  <c:v>199.0388310037172</c:v>
                </c:pt>
                <c:pt idx="56">
                  <c:v>191.0772777635685</c:v>
                </c:pt>
                <c:pt idx="57">
                  <c:v>183.1157245234198</c:v>
                </c:pt>
                <c:pt idx="58">
                  <c:v>175.1541712832711</c:v>
                </c:pt>
                <c:pt idx="59">
                  <c:v>167.1926180431225</c:v>
                </c:pt>
                <c:pt idx="60">
                  <c:v>159.2310648029738</c:v>
                </c:pt>
                <c:pt idx="61">
                  <c:v>151.2695115628251</c:v>
                </c:pt>
                <c:pt idx="62">
                  <c:v>143.3079583226764</c:v>
                </c:pt>
                <c:pt idx="63">
                  <c:v>135.3464050825277</c:v>
                </c:pt>
                <c:pt idx="64">
                  <c:v>127.384851842379</c:v>
                </c:pt>
                <c:pt idx="65">
                  <c:v>119.4232986022303</c:v>
                </c:pt>
                <c:pt idx="66">
                  <c:v>111.4617453620816</c:v>
                </c:pt>
                <c:pt idx="67">
                  <c:v>103.5001921219329</c:v>
                </c:pt>
                <c:pt idx="68">
                  <c:v>95.53863888178427</c:v>
                </c:pt>
                <c:pt idx="69">
                  <c:v>87.57708564163556</c:v>
                </c:pt>
                <c:pt idx="70">
                  <c:v>79.61553240148689</c:v>
                </c:pt>
                <c:pt idx="71">
                  <c:v>71.65397916133818</c:v>
                </c:pt>
                <c:pt idx="72">
                  <c:v>63.6924259211895</c:v>
                </c:pt>
                <c:pt idx="73">
                  <c:v>55.73087268104081</c:v>
                </c:pt>
                <c:pt idx="74">
                  <c:v>47.76931944089213</c:v>
                </c:pt>
                <c:pt idx="75">
                  <c:v>39.80776620074343</c:v>
                </c:pt>
                <c:pt idx="76">
                  <c:v>31.84621296059476</c:v>
                </c:pt>
                <c:pt idx="77">
                  <c:v>23.88465972044605</c:v>
                </c:pt>
                <c:pt idx="78">
                  <c:v>15.92310648029738</c:v>
                </c:pt>
                <c:pt idx="79">
                  <c:v>7.961553240148674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26.09499999999994</c:v>
                </c:pt>
                <c:pt idx="96">
                  <c:v>78.28499999999982</c:v>
                </c:pt>
                <c:pt idx="97">
                  <c:v>130.4749999999997</c:v>
                </c:pt>
                <c:pt idx="98">
                  <c:v>182.6649999999996</c:v>
                </c:pt>
                <c:pt idx="99">
                  <c:v>234.8549999999995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4660.0</c:v>
                </c:pt>
                <c:pt idx="1">
                  <c:v>4660.0</c:v>
                </c:pt>
                <c:pt idx="2">
                  <c:v>4660.0</c:v>
                </c:pt>
                <c:pt idx="3">
                  <c:v>4660.0</c:v>
                </c:pt>
                <c:pt idx="4">
                  <c:v>4660.0</c:v>
                </c:pt>
                <c:pt idx="5">
                  <c:v>4660.0</c:v>
                </c:pt>
                <c:pt idx="6">
                  <c:v>4660.0</c:v>
                </c:pt>
                <c:pt idx="7">
                  <c:v>4660.0</c:v>
                </c:pt>
                <c:pt idx="8">
                  <c:v>4660.0</c:v>
                </c:pt>
                <c:pt idx="9">
                  <c:v>4660.0</c:v>
                </c:pt>
                <c:pt idx="10">
                  <c:v>4660.0</c:v>
                </c:pt>
                <c:pt idx="11">
                  <c:v>4660.0</c:v>
                </c:pt>
                <c:pt idx="12">
                  <c:v>4660.0</c:v>
                </c:pt>
                <c:pt idx="13">
                  <c:v>4660.0</c:v>
                </c:pt>
                <c:pt idx="14">
                  <c:v>4660.0</c:v>
                </c:pt>
                <c:pt idx="15">
                  <c:v>4594.366197183097</c:v>
                </c:pt>
                <c:pt idx="16">
                  <c:v>4463.098591549296</c:v>
                </c:pt>
                <c:pt idx="17">
                  <c:v>4331.830985915492</c:v>
                </c:pt>
                <c:pt idx="18">
                  <c:v>4200.56338028169</c:v>
                </c:pt>
                <c:pt idx="19">
                  <c:v>4069.295774647887</c:v>
                </c:pt>
                <c:pt idx="20">
                  <c:v>3938.028169014084</c:v>
                </c:pt>
                <c:pt idx="21">
                  <c:v>3806.760563380281</c:v>
                </c:pt>
                <c:pt idx="22">
                  <c:v>3675.492957746478</c:v>
                </c:pt>
                <c:pt idx="23">
                  <c:v>3544.225352112676</c:v>
                </c:pt>
                <c:pt idx="24">
                  <c:v>3412.957746478873</c:v>
                </c:pt>
                <c:pt idx="25">
                  <c:v>3281.69014084507</c:v>
                </c:pt>
                <c:pt idx="26">
                  <c:v>3150.422535211267</c:v>
                </c:pt>
                <c:pt idx="27">
                  <c:v>3019.154929577465</c:v>
                </c:pt>
                <c:pt idx="28">
                  <c:v>2887.887323943662</c:v>
                </c:pt>
                <c:pt idx="29">
                  <c:v>2756.619718309859</c:v>
                </c:pt>
                <c:pt idx="30">
                  <c:v>2625.352112676056</c:v>
                </c:pt>
                <c:pt idx="31">
                  <c:v>2494.084507042253</c:v>
                </c:pt>
                <c:pt idx="32">
                  <c:v>2362.816901408451</c:v>
                </c:pt>
                <c:pt idx="33">
                  <c:v>2231.549295774648</c:v>
                </c:pt>
                <c:pt idx="34">
                  <c:v>2100.281690140845</c:v>
                </c:pt>
                <c:pt idx="35">
                  <c:v>1969.014084507042</c:v>
                </c:pt>
                <c:pt idx="36">
                  <c:v>1837.74647887324</c:v>
                </c:pt>
                <c:pt idx="37">
                  <c:v>1706.478873239437</c:v>
                </c:pt>
                <c:pt idx="38">
                  <c:v>1575.211267605634</c:v>
                </c:pt>
                <c:pt idx="39">
                  <c:v>1443.943661971831</c:v>
                </c:pt>
                <c:pt idx="40">
                  <c:v>1312.676056338028</c:v>
                </c:pt>
                <c:pt idx="41">
                  <c:v>1181.408450704225</c:v>
                </c:pt>
                <c:pt idx="42">
                  <c:v>1050.140845070423</c:v>
                </c:pt>
                <c:pt idx="43">
                  <c:v>918.8732394366197</c:v>
                </c:pt>
                <c:pt idx="44">
                  <c:v>787.605633802817</c:v>
                </c:pt>
                <c:pt idx="45">
                  <c:v>656.3380281690143</c:v>
                </c:pt>
                <c:pt idx="46">
                  <c:v>525.070422535211</c:v>
                </c:pt>
                <c:pt idx="47">
                  <c:v>393.8028169014087</c:v>
                </c:pt>
                <c:pt idx="48">
                  <c:v>262.5352112676055</c:v>
                </c:pt>
                <c:pt idx="49">
                  <c:v>131.2676056338032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4114.285714285715</c:v>
                </c:pt>
                <c:pt idx="52">
                  <c:v>8228.57142857143</c:v>
                </c:pt>
                <c:pt idx="53">
                  <c:v>12342.85714285714</c:v>
                </c:pt>
                <c:pt idx="54">
                  <c:v>16457.14285714286</c:v>
                </c:pt>
                <c:pt idx="55">
                  <c:v>20571.42857142857</c:v>
                </c:pt>
                <c:pt idx="56">
                  <c:v>24685.71428571429</c:v>
                </c:pt>
                <c:pt idx="57">
                  <c:v>28800.0</c:v>
                </c:pt>
                <c:pt idx="58">
                  <c:v>32914.28571428572</c:v>
                </c:pt>
                <c:pt idx="59">
                  <c:v>37028.57142857143</c:v>
                </c:pt>
                <c:pt idx="60">
                  <c:v>41142.85714285714</c:v>
                </c:pt>
                <c:pt idx="61">
                  <c:v>45257.14285714286</c:v>
                </c:pt>
                <c:pt idx="62">
                  <c:v>49371.42857142857</c:v>
                </c:pt>
                <c:pt idx="63">
                  <c:v>53485.71428571429</c:v>
                </c:pt>
                <c:pt idx="64">
                  <c:v>57600.00000000001</c:v>
                </c:pt>
                <c:pt idx="65">
                  <c:v>61714.28571428572</c:v>
                </c:pt>
                <c:pt idx="66">
                  <c:v>65828.57142857143</c:v>
                </c:pt>
                <c:pt idx="67">
                  <c:v>69942.85714285714</c:v>
                </c:pt>
                <c:pt idx="68">
                  <c:v>74057.14285714287</c:v>
                </c:pt>
                <c:pt idx="69">
                  <c:v>78171.42857142858</c:v>
                </c:pt>
                <c:pt idx="70">
                  <c:v>82285.71428571429</c:v>
                </c:pt>
                <c:pt idx="71">
                  <c:v>86400.00000000001</c:v>
                </c:pt>
                <c:pt idx="72">
                  <c:v>90514.2857142857</c:v>
                </c:pt>
                <c:pt idx="73">
                  <c:v>94628.57142857143</c:v>
                </c:pt>
                <c:pt idx="74">
                  <c:v>98742.85714285715</c:v>
                </c:pt>
                <c:pt idx="75">
                  <c:v>102857.1428571429</c:v>
                </c:pt>
                <c:pt idx="76">
                  <c:v>106971.4285714286</c:v>
                </c:pt>
                <c:pt idx="77">
                  <c:v>111085.7142857143</c:v>
                </c:pt>
                <c:pt idx="78">
                  <c:v>115200.0</c:v>
                </c:pt>
                <c:pt idx="79">
                  <c:v>119314.2857142857</c:v>
                </c:pt>
                <c:pt idx="80">
                  <c:v>123428.5714285714</c:v>
                </c:pt>
                <c:pt idx="81">
                  <c:v>130805.9113300493</c:v>
                </c:pt>
                <c:pt idx="82">
                  <c:v>138183.2512315271</c:v>
                </c:pt>
                <c:pt idx="83">
                  <c:v>145560.5911330049</c:v>
                </c:pt>
                <c:pt idx="84">
                  <c:v>152937.9310344828</c:v>
                </c:pt>
                <c:pt idx="85">
                  <c:v>160315.2709359606</c:v>
                </c:pt>
                <c:pt idx="86">
                  <c:v>167692.6108374384</c:v>
                </c:pt>
                <c:pt idx="87">
                  <c:v>175069.9507389163</c:v>
                </c:pt>
                <c:pt idx="88">
                  <c:v>182447.2906403941</c:v>
                </c:pt>
                <c:pt idx="89">
                  <c:v>189824.6305418719</c:v>
                </c:pt>
                <c:pt idx="90">
                  <c:v>197201.9704433497</c:v>
                </c:pt>
                <c:pt idx="91">
                  <c:v>204579.3103448276</c:v>
                </c:pt>
                <c:pt idx="92">
                  <c:v>211956.6502463054</c:v>
                </c:pt>
                <c:pt idx="93">
                  <c:v>219333.9901477832</c:v>
                </c:pt>
                <c:pt idx="94">
                  <c:v>226711.3300492611</c:v>
                </c:pt>
                <c:pt idx="95">
                  <c:v>231735.85</c:v>
                </c:pt>
                <c:pt idx="96">
                  <c:v>234407.55</c:v>
                </c:pt>
                <c:pt idx="97">
                  <c:v>237079.25</c:v>
                </c:pt>
                <c:pt idx="98">
                  <c:v>239750.95</c:v>
                </c:pt>
                <c:pt idx="99">
                  <c:v>242422.65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414.765</c:v>
                </c:pt>
                <c:pt idx="96">
                  <c:v>1244.295</c:v>
                </c:pt>
                <c:pt idx="97">
                  <c:v>2073.825</c:v>
                </c:pt>
                <c:pt idx="98">
                  <c:v>2903.355</c:v>
                </c:pt>
                <c:pt idx="99">
                  <c:v>3732.885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3840.0</c:v>
                </c:pt>
                <c:pt idx="1">
                  <c:v>3840.0</c:v>
                </c:pt>
                <c:pt idx="2">
                  <c:v>3840.0</c:v>
                </c:pt>
                <c:pt idx="3">
                  <c:v>3840.0</c:v>
                </c:pt>
                <c:pt idx="4">
                  <c:v>3840.0</c:v>
                </c:pt>
                <c:pt idx="5">
                  <c:v>3840.0</c:v>
                </c:pt>
                <c:pt idx="6">
                  <c:v>3840.0</c:v>
                </c:pt>
                <c:pt idx="7">
                  <c:v>3840.0</c:v>
                </c:pt>
                <c:pt idx="8">
                  <c:v>3840.0</c:v>
                </c:pt>
                <c:pt idx="9">
                  <c:v>3840.0</c:v>
                </c:pt>
                <c:pt idx="10">
                  <c:v>3840.0</c:v>
                </c:pt>
                <c:pt idx="11">
                  <c:v>3840.0</c:v>
                </c:pt>
                <c:pt idx="12">
                  <c:v>3840.0</c:v>
                </c:pt>
                <c:pt idx="13">
                  <c:v>3840.0</c:v>
                </c:pt>
                <c:pt idx="14">
                  <c:v>3840.0</c:v>
                </c:pt>
                <c:pt idx="15">
                  <c:v>3785.915492957746</c:v>
                </c:pt>
                <c:pt idx="16">
                  <c:v>3677.74647887324</c:v>
                </c:pt>
                <c:pt idx="17">
                  <c:v>3569.577464788732</c:v>
                </c:pt>
                <c:pt idx="18">
                  <c:v>3461.408450704225</c:v>
                </c:pt>
                <c:pt idx="19">
                  <c:v>3353.239436619718</c:v>
                </c:pt>
                <c:pt idx="20">
                  <c:v>3245.070422535211</c:v>
                </c:pt>
                <c:pt idx="21">
                  <c:v>3136.901408450704</c:v>
                </c:pt>
                <c:pt idx="22">
                  <c:v>3028.732394366197</c:v>
                </c:pt>
                <c:pt idx="23">
                  <c:v>2920.56338028169</c:v>
                </c:pt>
                <c:pt idx="24">
                  <c:v>2812.394366197183</c:v>
                </c:pt>
                <c:pt idx="25">
                  <c:v>2704.225352112676</c:v>
                </c:pt>
                <c:pt idx="26">
                  <c:v>2596.056338028169</c:v>
                </c:pt>
                <c:pt idx="27">
                  <c:v>2487.887323943662</c:v>
                </c:pt>
                <c:pt idx="28">
                  <c:v>2379.718309859155</c:v>
                </c:pt>
                <c:pt idx="29">
                  <c:v>2271.549295774648</c:v>
                </c:pt>
                <c:pt idx="30">
                  <c:v>2163.380281690141</c:v>
                </c:pt>
                <c:pt idx="31">
                  <c:v>2055.211267605634</c:v>
                </c:pt>
                <c:pt idx="32">
                  <c:v>1947.042253521127</c:v>
                </c:pt>
                <c:pt idx="33">
                  <c:v>1838.87323943662</c:v>
                </c:pt>
                <c:pt idx="34">
                  <c:v>1730.704225352113</c:v>
                </c:pt>
                <c:pt idx="35">
                  <c:v>1622.535211267606</c:v>
                </c:pt>
                <c:pt idx="36">
                  <c:v>1514.366197183099</c:v>
                </c:pt>
                <c:pt idx="37">
                  <c:v>1406.197183098592</c:v>
                </c:pt>
                <c:pt idx="38">
                  <c:v>1298.028169014085</c:v>
                </c:pt>
                <c:pt idx="39">
                  <c:v>1189.859154929577</c:v>
                </c:pt>
                <c:pt idx="40">
                  <c:v>1081.69014084507</c:v>
                </c:pt>
                <c:pt idx="41">
                  <c:v>973.5211267605632</c:v>
                </c:pt>
                <c:pt idx="42">
                  <c:v>865.3521126760565</c:v>
                </c:pt>
                <c:pt idx="43">
                  <c:v>757.1830985915494</c:v>
                </c:pt>
                <c:pt idx="44">
                  <c:v>649.0140845070422</c:v>
                </c:pt>
                <c:pt idx="45">
                  <c:v>540.8450704225352</c:v>
                </c:pt>
                <c:pt idx="46">
                  <c:v>432.676056338028</c:v>
                </c:pt>
                <c:pt idx="47">
                  <c:v>324.5070422535214</c:v>
                </c:pt>
                <c:pt idx="48">
                  <c:v>216.3380281690143</c:v>
                </c:pt>
                <c:pt idx="49">
                  <c:v>108.1690140845071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2648.275862068966</c:v>
                </c:pt>
                <c:pt idx="82">
                  <c:v>5296.55172413793</c:v>
                </c:pt>
                <c:pt idx="83">
                  <c:v>7944.827586206896</c:v>
                </c:pt>
                <c:pt idx="84">
                  <c:v>10593.10344827586</c:v>
                </c:pt>
                <c:pt idx="85">
                  <c:v>13241.37931034483</c:v>
                </c:pt>
                <c:pt idx="86">
                  <c:v>15889.65517241379</c:v>
                </c:pt>
                <c:pt idx="87">
                  <c:v>18537.93103448276</c:v>
                </c:pt>
                <c:pt idx="88">
                  <c:v>21186.20689655172</c:v>
                </c:pt>
                <c:pt idx="89">
                  <c:v>23834.48275862069</c:v>
                </c:pt>
                <c:pt idx="90">
                  <c:v>26482.75862068966</c:v>
                </c:pt>
                <c:pt idx="91">
                  <c:v>29131.03448275862</c:v>
                </c:pt>
                <c:pt idx="92">
                  <c:v>31779.31034482759</c:v>
                </c:pt>
                <c:pt idx="93">
                  <c:v>34427.58620689655</c:v>
                </c:pt>
                <c:pt idx="94">
                  <c:v>37075.86206896552</c:v>
                </c:pt>
                <c:pt idx="95">
                  <c:v>41501.75</c:v>
                </c:pt>
                <c:pt idx="96">
                  <c:v>47705.25</c:v>
                </c:pt>
                <c:pt idx="97">
                  <c:v>53908.75</c:v>
                </c:pt>
                <c:pt idx="98">
                  <c:v>60112.25</c:v>
                </c:pt>
                <c:pt idx="99">
                  <c:v>66315.75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3756.635126854778</c:v>
                </c:pt>
                <c:pt idx="1">
                  <c:v>3756.635126854778</c:v>
                </c:pt>
                <c:pt idx="2">
                  <c:v>3756.635126854778</c:v>
                </c:pt>
                <c:pt idx="3">
                  <c:v>3756.635126854778</c:v>
                </c:pt>
                <c:pt idx="4">
                  <c:v>3756.635126854778</c:v>
                </c:pt>
                <c:pt idx="5">
                  <c:v>3756.635126854778</c:v>
                </c:pt>
                <c:pt idx="6">
                  <c:v>3756.635126854778</c:v>
                </c:pt>
                <c:pt idx="7">
                  <c:v>3756.635126854778</c:v>
                </c:pt>
                <c:pt idx="8">
                  <c:v>3756.635126854778</c:v>
                </c:pt>
                <c:pt idx="9">
                  <c:v>3756.635126854778</c:v>
                </c:pt>
                <c:pt idx="10">
                  <c:v>3756.635126854778</c:v>
                </c:pt>
                <c:pt idx="11">
                  <c:v>3756.635126854778</c:v>
                </c:pt>
                <c:pt idx="12">
                  <c:v>3756.635126854778</c:v>
                </c:pt>
                <c:pt idx="13">
                  <c:v>3756.635126854778</c:v>
                </c:pt>
                <c:pt idx="14">
                  <c:v>3756.635126854778</c:v>
                </c:pt>
                <c:pt idx="15">
                  <c:v>3759.20755190092</c:v>
                </c:pt>
                <c:pt idx="16">
                  <c:v>3764.352401993204</c:v>
                </c:pt>
                <c:pt idx="17">
                  <c:v>3769.497252085488</c:v>
                </c:pt>
                <c:pt idx="18">
                  <c:v>3774.642102177773</c:v>
                </c:pt>
                <c:pt idx="19">
                  <c:v>3779.786952270057</c:v>
                </c:pt>
                <c:pt idx="20">
                  <c:v>3784.931802362341</c:v>
                </c:pt>
                <c:pt idx="21">
                  <c:v>3790.076652454626</c:v>
                </c:pt>
                <c:pt idx="22">
                  <c:v>3795.22150254691</c:v>
                </c:pt>
                <c:pt idx="23">
                  <c:v>3800.366352639194</c:v>
                </c:pt>
                <c:pt idx="24">
                  <c:v>3805.511202731478</c:v>
                </c:pt>
                <c:pt idx="25">
                  <c:v>3810.656052823763</c:v>
                </c:pt>
                <c:pt idx="26">
                  <c:v>3815.800902916048</c:v>
                </c:pt>
                <c:pt idx="27">
                  <c:v>3820.945753008332</c:v>
                </c:pt>
                <c:pt idx="28">
                  <c:v>3826.090603100616</c:v>
                </c:pt>
                <c:pt idx="29">
                  <c:v>3831.2354531929</c:v>
                </c:pt>
                <c:pt idx="30">
                  <c:v>3836.380303285184</c:v>
                </c:pt>
                <c:pt idx="31">
                  <c:v>3841.525153377468</c:v>
                </c:pt>
                <c:pt idx="32">
                  <c:v>3846.670003469753</c:v>
                </c:pt>
                <c:pt idx="33">
                  <c:v>3851.814853562038</c:v>
                </c:pt>
                <c:pt idx="34">
                  <c:v>3856.959703654322</c:v>
                </c:pt>
                <c:pt idx="35">
                  <c:v>3862.104553746607</c:v>
                </c:pt>
                <c:pt idx="36">
                  <c:v>3867.249403838891</c:v>
                </c:pt>
                <c:pt idx="37">
                  <c:v>3872.394253931175</c:v>
                </c:pt>
                <c:pt idx="38">
                  <c:v>3877.53910402346</c:v>
                </c:pt>
                <c:pt idx="39">
                  <c:v>3882.683954115744</c:v>
                </c:pt>
                <c:pt idx="40">
                  <c:v>3887.828804208028</c:v>
                </c:pt>
                <c:pt idx="41">
                  <c:v>3892.973654300312</c:v>
                </c:pt>
                <c:pt idx="42">
                  <c:v>3898.118504392597</c:v>
                </c:pt>
                <c:pt idx="43">
                  <c:v>3903.263354484881</c:v>
                </c:pt>
                <c:pt idx="44">
                  <c:v>3908.408204577166</c:v>
                </c:pt>
                <c:pt idx="45">
                  <c:v>3913.55305466945</c:v>
                </c:pt>
                <c:pt idx="46">
                  <c:v>3918.697904761734</c:v>
                </c:pt>
                <c:pt idx="47">
                  <c:v>3923.842754854018</c:v>
                </c:pt>
                <c:pt idx="48">
                  <c:v>3928.987604946303</c:v>
                </c:pt>
                <c:pt idx="49">
                  <c:v>3934.132455038587</c:v>
                </c:pt>
                <c:pt idx="50">
                  <c:v>3939.277305130871</c:v>
                </c:pt>
                <c:pt idx="51">
                  <c:v>3913.315268024868</c:v>
                </c:pt>
                <c:pt idx="52">
                  <c:v>3887.353230918865</c:v>
                </c:pt>
                <c:pt idx="53">
                  <c:v>3861.391193812862</c:v>
                </c:pt>
                <c:pt idx="54">
                  <c:v>3835.42915670686</c:v>
                </c:pt>
                <c:pt idx="55">
                  <c:v>3809.467119600856</c:v>
                </c:pt>
                <c:pt idx="56">
                  <c:v>3783.505082494853</c:v>
                </c:pt>
                <c:pt idx="57">
                  <c:v>3757.54304538885</c:v>
                </c:pt>
                <c:pt idx="58">
                  <c:v>3731.581008282847</c:v>
                </c:pt>
                <c:pt idx="59">
                  <c:v>3705.618971176844</c:v>
                </c:pt>
                <c:pt idx="60">
                  <c:v>3679.656934070841</c:v>
                </c:pt>
                <c:pt idx="61">
                  <c:v>3653.694896964838</c:v>
                </c:pt>
                <c:pt idx="62">
                  <c:v>3627.732859858835</c:v>
                </c:pt>
                <c:pt idx="63">
                  <c:v>3601.770822752832</c:v>
                </c:pt>
                <c:pt idx="64">
                  <c:v>3575.808785646829</c:v>
                </c:pt>
                <c:pt idx="65">
                  <c:v>3549.846748540826</c:v>
                </c:pt>
                <c:pt idx="66">
                  <c:v>3523.884711434823</c:v>
                </c:pt>
                <c:pt idx="67">
                  <c:v>3497.92267432882</c:v>
                </c:pt>
                <c:pt idx="68">
                  <c:v>3471.960637222817</c:v>
                </c:pt>
                <c:pt idx="69">
                  <c:v>3445.998600116814</c:v>
                </c:pt>
                <c:pt idx="70">
                  <c:v>3420.036563010811</c:v>
                </c:pt>
                <c:pt idx="71">
                  <c:v>3394.074525904808</c:v>
                </c:pt>
                <c:pt idx="72">
                  <c:v>3368.112488798805</c:v>
                </c:pt>
                <c:pt idx="73">
                  <c:v>3342.150451692802</c:v>
                </c:pt>
                <c:pt idx="74">
                  <c:v>3316.188414586799</c:v>
                </c:pt>
                <c:pt idx="75">
                  <c:v>3290.226377480796</c:v>
                </c:pt>
                <c:pt idx="76">
                  <c:v>3264.264340374793</c:v>
                </c:pt>
                <c:pt idx="77">
                  <c:v>3238.30230326879</c:v>
                </c:pt>
                <c:pt idx="78">
                  <c:v>3212.340266162787</c:v>
                </c:pt>
                <c:pt idx="79">
                  <c:v>3186.378229056784</c:v>
                </c:pt>
                <c:pt idx="80">
                  <c:v>3160.416191950781</c:v>
                </c:pt>
                <c:pt idx="81">
                  <c:v>3010.337126401118</c:v>
                </c:pt>
                <c:pt idx="82">
                  <c:v>2860.258060851455</c:v>
                </c:pt>
                <c:pt idx="83">
                  <c:v>2710.178995301792</c:v>
                </c:pt>
                <c:pt idx="84">
                  <c:v>2560.09992975213</c:v>
                </c:pt>
                <c:pt idx="85">
                  <c:v>2410.020864202467</c:v>
                </c:pt>
                <c:pt idx="86">
                  <c:v>2259.941798652804</c:v>
                </c:pt>
                <c:pt idx="87">
                  <c:v>2109.862733103141</c:v>
                </c:pt>
                <c:pt idx="88">
                  <c:v>1959.783667553479</c:v>
                </c:pt>
                <c:pt idx="89">
                  <c:v>1809.704602003816</c:v>
                </c:pt>
                <c:pt idx="90">
                  <c:v>1659.625536454153</c:v>
                </c:pt>
                <c:pt idx="91">
                  <c:v>1509.54647090449</c:v>
                </c:pt>
                <c:pt idx="92">
                  <c:v>1359.467405354827</c:v>
                </c:pt>
                <c:pt idx="93">
                  <c:v>1209.388339805165</c:v>
                </c:pt>
                <c:pt idx="94">
                  <c:v>1059.309274255502</c:v>
                </c:pt>
                <c:pt idx="95">
                  <c:v>991.63474148067</c:v>
                </c:pt>
                <c:pt idx="96">
                  <c:v>1006.36474148067</c:v>
                </c:pt>
                <c:pt idx="97">
                  <c:v>1021.09474148067</c:v>
                </c:pt>
                <c:pt idx="98">
                  <c:v>1035.82474148067</c:v>
                </c:pt>
                <c:pt idx="99">
                  <c:v>1050.55474148067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15840.0</c:v>
                </c:pt>
                <c:pt idx="1">
                  <c:v>15840.0</c:v>
                </c:pt>
                <c:pt idx="2">
                  <c:v>15840.0</c:v>
                </c:pt>
                <c:pt idx="3">
                  <c:v>15840.0</c:v>
                </c:pt>
                <c:pt idx="4">
                  <c:v>15840.0</c:v>
                </c:pt>
                <c:pt idx="5">
                  <c:v>15840.0</c:v>
                </c:pt>
                <c:pt idx="6">
                  <c:v>15840.0</c:v>
                </c:pt>
                <c:pt idx="7">
                  <c:v>15840.0</c:v>
                </c:pt>
                <c:pt idx="8">
                  <c:v>15840.0</c:v>
                </c:pt>
                <c:pt idx="9">
                  <c:v>15840.0</c:v>
                </c:pt>
                <c:pt idx="10">
                  <c:v>15840.0</c:v>
                </c:pt>
                <c:pt idx="11">
                  <c:v>15840.0</c:v>
                </c:pt>
                <c:pt idx="12">
                  <c:v>15840.0</c:v>
                </c:pt>
                <c:pt idx="13">
                  <c:v>15840.0</c:v>
                </c:pt>
                <c:pt idx="14">
                  <c:v>15840.0</c:v>
                </c:pt>
                <c:pt idx="15">
                  <c:v>16076.61971830986</c:v>
                </c:pt>
                <c:pt idx="16">
                  <c:v>16549.85915492958</c:v>
                </c:pt>
                <c:pt idx="17">
                  <c:v>17023.0985915493</c:v>
                </c:pt>
                <c:pt idx="18">
                  <c:v>17496.33802816902</c:v>
                </c:pt>
                <c:pt idx="19">
                  <c:v>17969.57746478873</c:v>
                </c:pt>
                <c:pt idx="20">
                  <c:v>18442.81690140845</c:v>
                </c:pt>
                <c:pt idx="21">
                  <c:v>18916.05633802817</c:v>
                </c:pt>
                <c:pt idx="22">
                  <c:v>19389.29577464789</c:v>
                </c:pt>
                <c:pt idx="23">
                  <c:v>19862.53521126761</c:v>
                </c:pt>
                <c:pt idx="24">
                  <c:v>20335.77464788732</c:v>
                </c:pt>
                <c:pt idx="25">
                  <c:v>20809.01408450704</c:v>
                </c:pt>
                <c:pt idx="26">
                  <c:v>21282.25352112676</c:v>
                </c:pt>
                <c:pt idx="27">
                  <c:v>21755.49295774648</c:v>
                </c:pt>
                <c:pt idx="28">
                  <c:v>22228.7323943662</c:v>
                </c:pt>
                <c:pt idx="29">
                  <c:v>22701.97183098592</c:v>
                </c:pt>
                <c:pt idx="30">
                  <c:v>23175.21126760563</c:v>
                </c:pt>
                <c:pt idx="31">
                  <c:v>23648.45070422535</c:v>
                </c:pt>
                <c:pt idx="32">
                  <c:v>24121.69014084507</c:v>
                </c:pt>
                <c:pt idx="33">
                  <c:v>24594.92957746479</c:v>
                </c:pt>
                <c:pt idx="34">
                  <c:v>25068.16901408451</c:v>
                </c:pt>
                <c:pt idx="35">
                  <c:v>25541.40845070423</c:v>
                </c:pt>
                <c:pt idx="36">
                  <c:v>26014.64788732395</c:v>
                </c:pt>
                <c:pt idx="37">
                  <c:v>26487.88732394366</c:v>
                </c:pt>
                <c:pt idx="38">
                  <c:v>26961.12676056338</c:v>
                </c:pt>
                <c:pt idx="39">
                  <c:v>27434.3661971831</c:v>
                </c:pt>
                <c:pt idx="40">
                  <c:v>27907.60563380282</c:v>
                </c:pt>
                <c:pt idx="41">
                  <c:v>28380.84507042254</c:v>
                </c:pt>
                <c:pt idx="42">
                  <c:v>28854.08450704225</c:v>
                </c:pt>
                <c:pt idx="43">
                  <c:v>29327.32394366197</c:v>
                </c:pt>
                <c:pt idx="44">
                  <c:v>29800.56338028169</c:v>
                </c:pt>
                <c:pt idx="45">
                  <c:v>30273.80281690141</c:v>
                </c:pt>
                <c:pt idx="46">
                  <c:v>30747.04225352113</c:v>
                </c:pt>
                <c:pt idx="47">
                  <c:v>31220.28169014084</c:v>
                </c:pt>
                <c:pt idx="48">
                  <c:v>31693.52112676056</c:v>
                </c:pt>
                <c:pt idx="49">
                  <c:v>32166.76056338028</c:v>
                </c:pt>
                <c:pt idx="50">
                  <c:v>32640.0</c:v>
                </c:pt>
                <c:pt idx="51">
                  <c:v>31872.0</c:v>
                </c:pt>
                <c:pt idx="52">
                  <c:v>31104.0</c:v>
                </c:pt>
                <c:pt idx="53">
                  <c:v>30336.0</c:v>
                </c:pt>
                <c:pt idx="54">
                  <c:v>29568.0</c:v>
                </c:pt>
                <c:pt idx="55">
                  <c:v>28800.0</c:v>
                </c:pt>
                <c:pt idx="56">
                  <c:v>28032.0</c:v>
                </c:pt>
                <c:pt idx="57">
                  <c:v>27264.0</c:v>
                </c:pt>
                <c:pt idx="58">
                  <c:v>26496.0</c:v>
                </c:pt>
                <c:pt idx="59">
                  <c:v>25728.0</c:v>
                </c:pt>
                <c:pt idx="60">
                  <c:v>24960.0</c:v>
                </c:pt>
                <c:pt idx="61">
                  <c:v>24192.0</c:v>
                </c:pt>
                <c:pt idx="62">
                  <c:v>23424.0</c:v>
                </c:pt>
                <c:pt idx="63">
                  <c:v>22656.0</c:v>
                </c:pt>
                <c:pt idx="64">
                  <c:v>21888.0</c:v>
                </c:pt>
                <c:pt idx="65">
                  <c:v>21120.0</c:v>
                </c:pt>
                <c:pt idx="66">
                  <c:v>20352.0</c:v>
                </c:pt>
                <c:pt idx="67">
                  <c:v>19584.0</c:v>
                </c:pt>
                <c:pt idx="68">
                  <c:v>18816.0</c:v>
                </c:pt>
                <c:pt idx="69">
                  <c:v>18048.0</c:v>
                </c:pt>
                <c:pt idx="70">
                  <c:v>17280.0</c:v>
                </c:pt>
                <c:pt idx="71">
                  <c:v>16512.0</c:v>
                </c:pt>
                <c:pt idx="72">
                  <c:v>15744.0</c:v>
                </c:pt>
                <c:pt idx="73">
                  <c:v>14976.0</c:v>
                </c:pt>
                <c:pt idx="74">
                  <c:v>14208.0</c:v>
                </c:pt>
                <c:pt idx="75">
                  <c:v>13440.0</c:v>
                </c:pt>
                <c:pt idx="76">
                  <c:v>12672.0</c:v>
                </c:pt>
                <c:pt idx="77">
                  <c:v>11904.0</c:v>
                </c:pt>
                <c:pt idx="78">
                  <c:v>11136.0</c:v>
                </c:pt>
                <c:pt idx="79">
                  <c:v>10368.0</c:v>
                </c:pt>
                <c:pt idx="80">
                  <c:v>9600.0</c:v>
                </c:pt>
                <c:pt idx="81">
                  <c:v>9864.827586206897</c:v>
                </c:pt>
                <c:pt idx="82">
                  <c:v>10129.65517241379</c:v>
                </c:pt>
                <c:pt idx="83">
                  <c:v>10394.4827586207</c:v>
                </c:pt>
                <c:pt idx="84">
                  <c:v>10659.31034482759</c:v>
                </c:pt>
                <c:pt idx="85">
                  <c:v>10924.13793103448</c:v>
                </c:pt>
                <c:pt idx="86">
                  <c:v>11188.96551724138</c:v>
                </c:pt>
                <c:pt idx="87">
                  <c:v>11453.79310344828</c:v>
                </c:pt>
                <c:pt idx="88">
                  <c:v>11718.62068965517</c:v>
                </c:pt>
                <c:pt idx="89">
                  <c:v>11983.44827586207</c:v>
                </c:pt>
                <c:pt idx="90">
                  <c:v>12248.27586206897</c:v>
                </c:pt>
                <c:pt idx="91">
                  <c:v>12513.10344827586</c:v>
                </c:pt>
                <c:pt idx="92">
                  <c:v>12777.93103448276</c:v>
                </c:pt>
                <c:pt idx="93">
                  <c:v>13042.75862068966</c:v>
                </c:pt>
                <c:pt idx="94">
                  <c:v>13307.58620689655</c:v>
                </c:pt>
                <c:pt idx="95">
                  <c:v>12876.085</c:v>
                </c:pt>
                <c:pt idx="96">
                  <c:v>11748.255</c:v>
                </c:pt>
                <c:pt idx="97">
                  <c:v>10620.425</c:v>
                </c:pt>
                <c:pt idx="98">
                  <c:v>9492.595000000001</c:v>
                </c:pt>
                <c:pt idx="99">
                  <c:v>8364.764999999999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11.97183098591554</c:v>
                </c:pt>
                <c:pt idx="16">
                  <c:v>35.91549295774652</c:v>
                </c:pt>
                <c:pt idx="17">
                  <c:v>59.85915492957751</c:v>
                </c:pt>
                <c:pt idx="18">
                  <c:v>83.80281690140851</c:v>
                </c:pt>
                <c:pt idx="19">
                  <c:v>107.7464788732395</c:v>
                </c:pt>
                <c:pt idx="20">
                  <c:v>131.6901408450705</c:v>
                </c:pt>
                <c:pt idx="21">
                  <c:v>155.6338028169015</c:v>
                </c:pt>
                <c:pt idx="22">
                  <c:v>179.5774647887324</c:v>
                </c:pt>
                <c:pt idx="23">
                  <c:v>203.5211267605634</c:v>
                </c:pt>
                <c:pt idx="24">
                  <c:v>227.4647887323944</c:v>
                </c:pt>
                <c:pt idx="25">
                  <c:v>251.4084507042254</c:v>
                </c:pt>
                <c:pt idx="26">
                  <c:v>275.3521126760564</c:v>
                </c:pt>
                <c:pt idx="27">
                  <c:v>299.2957746478874</c:v>
                </c:pt>
                <c:pt idx="28">
                  <c:v>323.2394366197184</c:v>
                </c:pt>
                <c:pt idx="29">
                  <c:v>347.1830985915494</c:v>
                </c:pt>
                <c:pt idx="30">
                  <c:v>371.1267605633803</c:v>
                </c:pt>
                <c:pt idx="31">
                  <c:v>395.0704225352113</c:v>
                </c:pt>
                <c:pt idx="32">
                  <c:v>419.0140845070423</c:v>
                </c:pt>
                <c:pt idx="33">
                  <c:v>442.9577464788733</c:v>
                </c:pt>
                <c:pt idx="34">
                  <c:v>466.9014084507043</c:v>
                </c:pt>
                <c:pt idx="35">
                  <c:v>490.8450704225352</c:v>
                </c:pt>
                <c:pt idx="36">
                  <c:v>514.788732394366</c:v>
                </c:pt>
                <c:pt idx="37">
                  <c:v>538.732394366197</c:v>
                </c:pt>
                <c:pt idx="38">
                  <c:v>562.6760563380281</c:v>
                </c:pt>
                <c:pt idx="39">
                  <c:v>586.6197183098591</c:v>
                </c:pt>
                <c:pt idx="40">
                  <c:v>610.5633802816902</c:v>
                </c:pt>
                <c:pt idx="41">
                  <c:v>634.5070422535211</c:v>
                </c:pt>
                <c:pt idx="42">
                  <c:v>658.4507042253521</c:v>
                </c:pt>
                <c:pt idx="43">
                  <c:v>682.3943661971831</c:v>
                </c:pt>
                <c:pt idx="44">
                  <c:v>706.3380281690141</c:v>
                </c:pt>
                <c:pt idx="45">
                  <c:v>730.2816901408451</c:v>
                </c:pt>
                <c:pt idx="46">
                  <c:v>754.225352112676</c:v>
                </c:pt>
                <c:pt idx="47">
                  <c:v>778.1690140845071</c:v>
                </c:pt>
                <c:pt idx="48">
                  <c:v>802.112676056338</c:v>
                </c:pt>
                <c:pt idx="49">
                  <c:v>826.056338028169</c:v>
                </c:pt>
                <c:pt idx="50">
                  <c:v>850.0000000000001</c:v>
                </c:pt>
                <c:pt idx="51">
                  <c:v>873.0952380952382</c:v>
                </c:pt>
                <c:pt idx="52">
                  <c:v>896.1904761904762</c:v>
                </c:pt>
                <c:pt idx="53">
                  <c:v>919.2857142857144</c:v>
                </c:pt>
                <c:pt idx="54">
                  <c:v>942.3809523809525</c:v>
                </c:pt>
                <c:pt idx="55">
                  <c:v>965.4761904761905</c:v>
                </c:pt>
                <c:pt idx="56">
                  <c:v>988.5714285714287</c:v>
                </c:pt>
                <c:pt idx="57">
                  <c:v>1011.666666666667</c:v>
                </c:pt>
                <c:pt idx="58">
                  <c:v>1034.761904761905</c:v>
                </c:pt>
                <c:pt idx="59">
                  <c:v>1057.857142857143</c:v>
                </c:pt>
                <c:pt idx="60">
                  <c:v>1080.952380952381</c:v>
                </c:pt>
                <c:pt idx="61">
                  <c:v>1104.04761904762</c:v>
                </c:pt>
                <c:pt idx="62">
                  <c:v>1127.142857142857</c:v>
                </c:pt>
                <c:pt idx="63">
                  <c:v>1150.238095238095</c:v>
                </c:pt>
                <c:pt idx="64">
                  <c:v>1173.333333333333</c:v>
                </c:pt>
                <c:pt idx="65">
                  <c:v>1196.428571428572</c:v>
                </c:pt>
                <c:pt idx="66">
                  <c:v>1219.52380952381</c:v>
                </c:pt>
                <c:pt idx="67">
                  <c:v>1242.619047619048</c:v>
                </c:pt>
                <c:pt idx="68">
                  <c:v>1265.714285714286</c:v>
                </c:pt>
                <c:pt idx="69">
                  <c:v>1288.809523809524</c:v>
                </c:pt>
                <c:pt idx="70">
                  <c:v>1311.904761904762</c:v>
                </c:pt>
                <c:pt idx="71">
                  <c:v>1335.0</c:v>
                </c:pt>
                <c:pt idx="72">
                  <c:v>1358.095238095238</c:v>
                </c:pt>
                <c:pt idx="73">
                  <c:v>1381.190476190476</c:v>
                </c:pt>
                <c:pt idx="74">
                  <c:v>1404.285714285714</c:v>
                </c:pt>
                <c:pt idx="75">
                  <c:v>1427.380952380952</c:v>
                </c:pt>
                <c:pt idx="76">
                  <c:v>1450.47619047619</c:v>
                </c:pt>
                <c:pt idx="77">
                  <c:v>1473.571428571428</c:v>
                </c:pt>
                <c:pt idx="78">
                  <c:v>1496.666666666667</c:v>
                </c:pt>
                <c:pt idx="79">
                  <c:v>1519.761904761905</c:v>
                </c:pt>
                <c:pt idx="80">
                  <c:v>1542.857142857143</c:v>
                </c:pt>
                <c:pt idx="81">
                  <c:v>2164.729064039409</c:v>
                </c:pt>
                <c:pt idx="82">
                  <c:v>2786.600985221675</c:v>
                </c:pt>
                <c:pt idx="83">
                  <c:v>3408.472906403941</c:v>
                </c:pt>
                <c:pt idx="84">
                  <c:v>4030.344827586207</c:v>
                </c:pt>
                <c:pt idx="85">
                  <c:v>4652.216748768473</c:v>
                </c:pt>
                <c:pt idx="86">
                  <c:v>5274.08866995074</c:v>
                </c:pt>
                <c:pt idx="87">
                  <c:v>5895.960591133005</c:v>
                </c:pt>
                <c:pt idx="88">
                  <c:v>6517.832512315271</c:v>
                </c:pt>
                <c:pt idx="89">
                  <c:v>7139.704433497537</c:v>
                </c:pt>
                <c:pt idx="90">
                  <c:v>7761.576354679802</c:v>
                </c:pt>
                <c:pt idx="91">
                  <c:v>8383.448275862068</c:v>
                </c:pt>
                <c:pt idx="92">
                  <c:v>9005.320197044335</c:v>
                </c:pt>
                <c:pt idx="93">
                  <c:v>9627.1921182266</c:v>
                </c:pt>
                <c:pt idx="94">
                  <c:v>10249.06403940887</c:v>
                </c:pt>
                <c:pt idx="95">
                  <c:v>10708.165</c:v>
                </c:pt>
                <c:pt idx="96">
                  <c:v>11004.495</c:v>
                </c:pt>
                <c:pt idx="97">
                  <c:v>11300.825</c:v>
                </c:pt>
                <c:pt idx="98">
                  <c:v>11597.155</c:v>
                </c:pt>
                <c:pt idx="99">
                  <c:v>11893.485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6272648"/>
        <c:axId val="-19762784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31064.31423509827</c:v>
                </c:pt>
                <c:pt idx="1">
                  <c:v>31064.31423509827</c:v>
                </c:pt>
                <c:pt idx="2">
                  <c:v>31064.31423509827</c:v>
                </c:pt>
                <c:pt idx="3">
                  <c:v>31064.31423509827</c:v>
                </c:pt>
                <c:pt idx="4">
                  <c:v>31064.31423509827</c:v>
                </c:pt>
                <c:pt idx="5">
                  <c:v>31064.31423509827</c:v>
                </c:pt>
                <c:pt idx="6">
                  <c:v>31064.31423509827</c:v>
                </c:pt>
                <c:pt idx="7">
                  <c:v>31064.31423509827</c:v>
                </c:pt>
                <c:pt idx="8">
                  <c:v>31064.31423509827</c:v>
                </c:pt>
                <c:pt idx="9">
                  <c:v>31064.31423509827</c:v>
                </c:pt>
                <c:pt idx="10">
                  <c:v>31064.31423509827</c:v>
                </c:pt>
                <c:pt idx="11">
                  <c:v>31064.31423509827</c:v>
                </c:pt>
                <c:pt idx="12">
                  <c:v>31064.31423509827</c:v>
                </c:pt>
                <c:pt idx="13">
                  <c:v>31064.31423509827</c:v>
                </c:pt>
                <c:pt idx="14">
                  <c:v>31064.31423509827</c:v>
                </c:pt>
                <c:pt idx="15">
                  <c:v>31064.31423509827</c:v>
                </c:pt>
                <c:pt idx="16">
                  <c:v>31064.31423509827</c:v>
                </c:pt>
                <c:pt idx="17">
                  <c:v>31064.31423509827</c:v>
                </c:pt>
                <c:pt idx="18">
                  <c:v>31064.31423509827</c:v>
                </c:pt>
                <c:pt idx="19">
                  <c:v>31064.31423509827</c:v>
                </c:pt>
                <c:pt idx="20">
                  <c:v>31064.31423509827</c:v>
                </c:pt>
                <c:pt idx="21">
                  <c:v>31064.31423509827</c:v>
                </c:pt>
                <c:pt idx="22">
                  <c:v>31064.31423509827</c:v>
                </c:pt>
                <c:pt idx="23">
                  <c:v>31064.31423509827</c:v>
                </c:pt>
                <c:pt idx="24">
                  <c:v>31064.31423509827</c:v>
                </c:pt>
                <c:pt idx="25">
                  <c:v>31064.31423509827</c:v>
                </c:pt>
                <c:pt idx="26">
                  <c:v>31064.31423509827</c:v>
                </c:pt>
                <c:pt idx="27">
                  <c:v>31064.31423509827</c:v>
                </c:pt>
                <c:pt idx="28">
                  <c:v>31064.31423509827</c:v>
                </c:pt>
                <c:pt idx="29">
                  <c:v>31064.31423509827</c:v>
                </c:pt>
                <c:pt idx="30">
                  <c:v>31064.31423509827</c:v>
                </c:pt>
                <c:pt idx="31">
                  <c:v>31064.31423509827</c:v>
                </c:pt>
                <c:pt idx="32">
                  <c:v>31064.31423509827</c:v>
                </c:pt>
                <c:pt idx="33">
                  <c:v>31064.31423509827</c:v>
                </c:pt>
                <c:pt idx="34">
                  <c:v>31064.31423509827</c:v>
                </c:pt>
                <c:pt idx="35">
                  <c:v>31064.31423509827</c:v>
                </c:pt>
                <c:pt idx="36">
                  <c:v>31064.31423509827</c:v>
                </c:pt>
                <c:pt idx="37">
                  <c:v>31064.31423509827</c:v>
                </c:pt>
                <c:pt idx="38">
                  <c:v>31064.31423509827</c:v>
                </c:pt>
                <c:pt idx="39">
                  <c:v>31064.31423509827</c:v>
                </c:pt>
                <c:pt idx="40">
                  <c:v>31064.31423509827</c:v>
                </c:pt>
                <c:pt idx="41">
                  <c:v>31064.31423509827</c:v>
                </c:pt>
                <c:pt idx="42">
                  <c:v>31064.31423509827</c:v>
                </c:pt>
                <c:pt idx="43">
                  <c:v>31064.31423509827</c:v>
                </c:pt>
                <c:pt idx="44">
                  <c:v>31064.31423509827</c:v>
                </c:pt>
                <c:pt idx="45">
                  <c:v>31064.31423509827</c:v>
                </c:pt>
                <c:pt idx="46">
                  <c:v>31064.31423509827</c:v>
                </c:pt>
                <c:pt idx="47">
                  <c:v>31064.31423509827</c:v>
                </c:pt>
                <c:pt idx="48">
                  <c:v>31064.31423509827</c:v>
                </c:pt>
                <c:pt idx="49">
                  <c:v>31064.31423509827</c:v>
                </c:pt>
                <c:pt idx="50">
                  <c:v>31064.31423509827</c:v>
                </c:pt>
                <c:pt idx="51">
                  <c:v>31064.31423509827</c:v>
                </c:pt>
                <c:pt idx="52">
                  <c:v>31064.31423509827</c:v>
                </c:pt>
                <c:pt idx="53">
                  <c:v>31064.31423509827</c:v>
                </c:pt>
                <c:pt idx="54">
                  <c:v>31064.31423509827</c:v>
                </c:pt>
                <c:pt idx="55">
                  <c:v>31064.31423509827</c:v>
                </c:pt>
                <c:pt idx="56">
                  <c:v>31064.31423509827</c:v>
                </c:pt>
                <c:pt idx="57">
                  <c:v>31064.31423509827</c:v>
                </c:pt>
                <c:pt idx="58">
                  <c:v>31064.31423509827</c:v>
                </c:pt>
                <c:pt idx="59">
                  <c:v>31064.31423509827</c:v>
                </c:pt>
                <c:pt idx="60">
                  <c:v>31064.31423509827</c:v>
                </c:pt>
                <c:pt idx="61">
                  <c:v>31064.31423509827</c:v>
                </c:pt>
                <c:pt idx="62">
                  <c:v>31064.31423509827</c:v>
                </c:pt>
                <c:pt idx="63">
                  <c:v>31064.31423509827</c:v>
                </c:pt>
                <c:pt idx="64">
                  <c:v>31064.31423509827</c:v>
                </c:pt>
                <c:pt idx="65">
                  <c:v>31064.31423509827</c:v>
                </c:pt>
                <c:pt idx="66">
                  <c:v>31064.31423509827</c:v>
                </c:pt>
                <c:pt idx="67">
                  <c:v>31064.31423509827</c:v>
                </c:pt>
                <c:pt idx="68">
                  <c:v>31064.31423509827</c:v>
                </c:pt>
                <c:pt idx="69">
                  <c:v>31064.31423509827</c:v>
                </c:pt>
                <c:pt idx="70">
                  <c:v>31064.31423509827</c:v>
                </c:pt>
                <c:pt idx="71">
                  <c:v>31064.31423509828</c:v>
                </c:pt>
                <c:pt idx="72">
                  <c:v>31064.31423509828</c:v>
                </c:pt>
                <c:pt idx="73">
                  <c:v>31064.31423509828</c:v>
                </c:pt>
                <c:pt idx="74">
                  <c:v>31064.31423509828</c:v>
                </c:pt>
                <c:pt idx="75">
                  <c:v>31064.31423509828</c:v>
                </c:pt>
                <c:pt idx="76">
                  <c:v>31064.31423509828</c:v>
                </c:pt>
                <c:pt idx="77">
                  <c:v>31064.31423509828</c:v>
                </c:pt>
                <c:pt idx="78">
                  <c:v>31064.31423509828</c:v>
                </c:pt>
                <c:pt idx="79">
                  <c:v>31064.31423509828</c:v>
                </c:pt>
                <c:pt idx="80">
                  <c:v>31064.31423509828</c:v>
                </c:pt>
                <c:pt idx="81">
                  <c:v>31064.31423509828</c:v>
                </c:pt>
                <c:pt idx="82">
                  <c:v>31064.31423509828</c:v>
                </c:pt>
                <c:pt idx="83">
                  <c:v>31064.31423509828</c:v>
                </c:pt>
                <c:pt idx="84">
                  <c:v>31064.31423509828</c:v>
                </c:pt>
                <c:pt idx="85">
                  <c:v>31064.31423509828</c:v>
                </c:pt>
                <c:pt idx="86">
                  <c:v>31064.31423509828</c:v>
                </c:pt>
                <c:pt idx="87">
                  <c:v>31064.31423509828</c:v>
                </c:pt>
                <c:pt idx="88">
                  <c:v>31064.31423509828</c:v>
                </c:pt>
                <c:pt idx="89">
                  <c:v>31064.31423509827</c:v>
                </c:pt>
                <c:pt idx="90">
                  <c:v>31064.31423509827</c:v>
                </c:pt>
                <c:pt idx="91">
                  <c:v>31064.31423509827</c:v>
                </c:pt>
                <c:pt idx="92">
                  <c:v>31064.31423509827</c:v>
                </c:pt>
                <c:pt idx="93">
                  <c:v>31064.31423509827</c:v>
                </c:pt>
                <c:pt idx="94">
                  <c:v>31064.31423509827</c:v>
                </c:pt>
                <c:pt idx="95">
                  <c:v>31064.31423509827</c:v>
                </c:pt>
                <c:pt idx="96">
                  <c:v>31064.31423509827</c:v>
                </c:pt>
                <c:pt idx="97">
                  <c:v>31064.31423509827</c:v>
                </c:pt>
                <c:pt idx="98">
                  <c:v>31064.31423509827</c:v>
                </c:pt>
                <c:pt idx="99">
                  <c:v>31064.31423509827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34453.51151342173</c:v>
                </c:pt>
                <c:pt idx="1">
                  <c:v>34113.25151342173</c:v>
                </c:pt>
                <c:pt idx="2">
                  <c:v>33772.99151342173</c:v>
                </c:pt>
                <c:pt idx="3">
                  <c:v>33432.73151342174</c:v>
                </c:pt>
                <c:pt idx="4">
                  <c:v>33092.47151342173</c:v>
                </c:pt>
                <c:pt idx="5">
                  <c:v>32752.21151342173</c:v>
                </c:pt>
                <c:pt idx="6">
                  <c:v>32411.95151342173</c:v>
                </c:pt>
                <c:pt idx="7">
                  <c:v>32071.69151342173</c:v>
                </c:pt>
                <c:pt idx="8">
                  <c:v>31731.43151342173</c:v>
                </c:pt>
                <c:pt idx="9">
                  <c:v>31391.17151342173</c:v>
                </c:pt>
                <c:pt idx="10">
                  <c:v>31050.91151342174</c:v>
                </c:pt>
                <c:pt idx="11">
                  <c:v>30710.65151342173</c:v>
                </c:pt>
                <c:pt idx="12">
                  <c:v>30370.39151342173</c:v>
                </c:pt>
                <c:pt idx="13">
                  <c:v>30030.13151342173</c:v>
                </c:pt>
                <c:pt idx="14">
                  <c:v>29689.87151342173</c:v>
                </c:pt>
                <c:pt idx="15">
                  <c:v>29767.24226047935</c:v>
                </c:pt>
                <c:pt idx="16">
                  <c:v>30262.24375459458</c:v>
                </c:pt>
                <c:pt idx="17">
                  <c:v>30757.2452487098</c:v>
                </c:pt>
                <c:pt idx="18">
                  <c:v>31252.24674282503</c:v>
                </c:pt>
                <c:pt idx="19">
                  <c:v>31747.24823694026</c:v>
                </c:pt>
                <c:pt idx="20">
                  <c:v>32242.24973105549</c:v>
                </c:pt>
                <c:pt idx="21">
                  <c:v>32737.25122517072</c:v>
                </c:pt>
                <c:pt idx="22">
                  <c:v>33232.25271928594</c:v>
                </c:pt>
                <c:pt idx="23">
                  <c:v>33727.25421340117</c:v>
                </c:pt>
                <c:pt idx="24">
                  <c:v>34222.2557075164</c:v>
                </c:pt>
                <c:pt idx="25">
                  <c:v>34717.25720163163</c:v>
                </c:pt>
                <c:pt idx="26">
                  <c:v>35212.25869574685</c:v>
                </c:pt>
                <c:pt idx="27">
                  <c:v>35707.26018986208</c:v>
                </c:pt>
                <c:pt idx="28">
                  <c:v>36202.26168397731</c:v>
                </c:pt>
                <c:pt idx="29">
                  <c:v>36697.26317809254</c:v>
                </c:pt>
                <c:pt idx="30">
                  <c:v>37192.26467220777</c:v>
                </c:pt>
                <c:pt idx="31">
                  <c:v>37687.26616632299</c:v>
                </c:pt>
                <c:pt idx="32">
                  <c:v>38182.26766043822</c:v>
                </c:pt>
                <c:pt idx="33">
                  <c:v>38677.26915455345</c:v>
                </c:pt>
                <c:pt idx="34">
                  <c:v>39172.27064866868</c:v>
                </c:pt>
                <c:pt idx="35">
                  <c:v>39667.2721427839</c:v>
                </c:pt>
                <c:pt idx="36">
                  <c:v>40162.27363689913</c:v>
                </c:pt>
                <c:pt idx="37">
                  <c:v>40657.27513101436</c:v>
                </c:pt>
                <c:pt idx="38">
                  <c:v>41152.27662512958</c:v>
                </c:pt>
                <c:pt idx="39">
                  <c:v>41647.2781192448</c:v>
                </c:pt>
                <c:pt idx="40">
                  <c:v>42142.27961336004</c:v>
                </c:pt>
                <c:pt idx="41">
                  <c:v>42637.28110747527</c:v>
                </c:pt>
                <c:pt idx="42">
                  <c:v>43132.2826015905</c:v>
                </c:pt>
                <c:pt idx="43">
                  <c:v>43627.28409570573</c:v>
                </c:pt>
                <c:pt idx="44">
                  <c:v>44122.28558982095</c:v>
                </c:pt>
                <c:pt idx="45">
                  <c:v>44617.28708393618</c:v>
                </c:pt>
                <c:pt idx="46">
                  <c:v>45112.28857805141</c:v>
                </c:pt>
                <c:pt idx="47">
                  <c:v>45607.29007216663</c:v>
                </c:pt>
                <c:pt idx="48">
                  <c:v>46102.29156628186</c:v>
                </c:pt>
                <c:pt idx="49">
                  <c:v>46597.29306039709</c:v>
                </c:pt>
                <c:pt idx="50">
                  <c:v>47092.29455451232</c:v>
                </c:pt>
                <c:pt idx="51">
                  <c:v>50549.21453779461</c:v>
                </c:pt>
                <c:pt idx="52">
                  <c:v>54006.1345210769</c:v>
                </c:pt>
                <c:pt idx="53">
                  <c:v>57463.05450435922</c:v>
                </c:pt>
                <c:pt idx="54">
                  <c:v>60919.97448764151</c:v>
                </c:pt>
                <c:pt idx="55">
                  <c:v>64376.89447092381</c:v>
                </c:pt>
                <c:pt idx="56">
                  <c:v>67833.81445420611</c:v>
                </c:pt>
                <c:pt idx="57">
                  <c:v>71290.73443748841</c:v>
                </c:pt>
                <c:pt idx="58">
                  <c:v>74747.6544207707</c:v>
                </c:pt>
                <c:pt idx="59">
                  <c:v>78204.574404053</c:v>
                </c:pt>
                <c:pt idx="60">
                  <c:v>81661.4943873353</c:v>
                </c:pt>
                <c:pt idx="61">
                  <c:v>85118.4143706176</c:v>
                </c:pt>
                <c:pt idx="62">
                  <c:v>88575.3343538999</c:v>
                </c:pt>
                <c:pt idx="63">
                  <c:v>92032.2543371822</c:v>
                </c:pt>
                <c:pt idx="64">
                  <c:v>95489.1743204645</c:v>
                </c:pt>
                <c:pt idx="65">
                  <c:v>98946.0943037468</c:v>
                </c:pt>
                <c:pt idx="66">
                  <c:v>102403.0142870291</c:v>
                </c:pt>
                <c:pt idx="67">
                  <c:v>105859.9342703114</c:v>
                </c:pt>
                <c:pt idx="68">
                  <c:v>109316.8542535937</c:v>
                </c:pt>
                <c:pt idx="69">
                  <c:v>112773.774236876</c:v>
                </c:pt>
                <c:pt idx="70">
                  <c:v>116230.6942201583</c:v>
                </c:pt>
                <c:pt idx="71">
                  <c:v>119687.6142034406</c:v>
                </c:pt>
                <c:pt idx="72">
                  <c:v>123144.5341867229</c:v>
                </c:pt>
                <c:pt idx="73">
                  <c:v>126601.4541700052</c:v>
                </c:pt>
                <c:pt idx="74">
                  <c:v>130058.3741532875</c:v>
                </c:pt>
                <c:pt idx="75">
                  <c:v>133515.2941365698</c:v>
                </c:pt>
                <c:pt idx="76">
                  <c:v>136972.2141198521</c:v>
                </c:pt>
                <c:pt idx="77">
                  <c:v>140429.1341031344</c:v>
                </c:pt>
                <c:pt idx="78">
                  <c:v>143886.0540864167</c:v>
                </c:pt>
                <c:pt idx="79">
                  <c:v>147342.9740696989</c:v>
                </c:pt>
                <c:pt idx="80">
                  <c:v>150799.8940529813</c:v>
                </c:pt>
                <c:pt idx="81">
                  <c:v>164544.3557092074</c:v>
                </c:pt>
                <c:pt idx="82">
                  <c:v>178288.8173654335</c:v>
                </c:pt>
                <c:pt idx="83">
                  <c:v>192033.2790216596</c:v>
                </c:pt>
                <c:pt idx="84">
                  <c:v>205777.7406778857</c:v>
                </c:pt>
                <c:pt idx="85">
                  <c:v>219522.2023341118</c:v>
                </c:pt>
                <c:pt idx="86">
                  <c:v>233266.663990338</c:v>
                </c:pt>
                <c:pt idx="87">
                  <c:v>247011.1256465641</c:v>
                </c:pt>
                <c:pt idx="88">
                  <c:v>260755.5873027902</c:v>
                </c:pt>
                <c:pt idx="89">
                  <c:v>274500.0489590164</c:v>
                </c:pt>
                <c:pt idx="90">
                  <c:v>288244.5106152425</c:v>
                </c:pt>
                <c:pt idx="91">
                  <c:v>301988.9722714686</c:v>
                </c:pt>
                <c:pt idx="92">
                  <c:v>315733.4339276947</c:v>
                </c:pt>
                <c:pt idx="93">
                  <c:v>329477.8955839207</c:v>
                </c:pt>
                <c:pt idx="94">
                  <c:v>343222.3572401469</c:v>
                </c:pt>
                <c:pt idx="95">
                  <c:v>354984.48856826</c:v>
                </c:pt>
                <c:pt idx="96">
                  <c:v>364764.28956826</c:v>
                </c:pt>
                <c:pt idx="97">
                  <c:v>374544.09056826</c:v>
                </c:pt>
                <c:pt idx="98">
                  <c:v>384323.89156826</c:v>
                </c:pt>
                <c:pt idx="99">
                  <c:v>394103.69256826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6272648"/>
        <c:axId val="-1976278408"/>
      </c:lineChart>
      <c:catAx>
        <c:axId val="-197627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62784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76278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7627264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0.0857857331880448</c:v>
                </c:pt>
                <c:pt idx="1">
                  <c:v>0.0857857331880448</c:v>
                </c:pt>
                <c:pt idx="2" formatCode="0.0%">
                  <c:v>0.0857857331880448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0.0283897882938979</c:v>
                </c:pt>
                <c:pt idx="1">
                  <c:v>0.0283897882938979</c:v>
                </c:pt>
                <c:pt idx="2" formatCode="0.0%">
                  <c:v>0.0283897882938979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0.0167915185554172</c:v>
                </c:pt>
                <c:pt idx="1">
                  <c:v>0.0167915185554172</c:v>
                </c:pt>
                <c:pt idx="2" formatCode="0.0%">
                  <c:v>0.0167915185554172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0.0022027397260274</c:v>
                </c:pt>
                <c:pt idx="1">
                  <c:v>0.0022027397260274</c:v>
                </c:pt>
                <c:pt idx="2" formatCode="0.0%">
                  <c:v>0.0018146233720095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0.00961083437110834</c:v>
                </c:pt>
                <c:pt idx="1">
                  <c:v>0.00961083437110834</c:v>
                </c:pt>
                <c:pt idx="2" formatCode="0.0%">
                  <c:v>0.00961083437110834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0.00285579078455791</c:v>
                </c:pt>
                <c:pt idx="1">
                  <c:v>0.00285579078455791</c:v>
                </c:pt>
                <c:pt idx="2" formatCode="0.0%">
                  <c:v>0.00285579078455791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0.00200846824408468</c:v>
                </c:pt>
                <c:pt idx="1">
                  <c:v>0.00200846824408468</c:v>
                </c:pt>
                <c:pt idx="2" formatCode="0.0%">
                  <c:v>0.00200846824408468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0.0476190476190476</c:v>
                </c:pt>
                <c:pt idx="1">
                  <c:v>0.0476190476190476</c:v>
                </c:pt>
                <c:pt idx="2" formatCode="0.0%">
                  <c:v>0.0476190476190476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0.0592043760896637</c:v>
                </c:pt>
                <c:pt idx="1">
                  <c:v>0.0592043760896637</c:v>
                </c:pt>
                <c:pt idx="2" formatCode="0.0%">
                  <c:v>0.0615225181862049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0.409223358784558</c:v>
                </c:pt>
                <c:pt idx="1">
                  <c:v>0.409223358784558</c:v>
                </c:pt>
                <c:pt idx="2" formatCode="0.0%">
                  <c:v>0.416437877398561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0.856672462266501</c:v>
                </c:pt>
                <c:pt idx="1">
                  <c:v>0.856672462266501</c:v>
                </c:pt>
                <c:pt idx="2" formatCode="0.0%">
                  <c:v>0.322163799987066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8746696"/>
        <c:axId val="-1977703480"/>
      </c:barChart>
      <c:catAx>
        <c:axId val="-197874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770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7703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874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0.029572696139477</c:v>
                </c:pt>
                <c:pt idx="1">
                  <c:v>0.029572696139477</c:v>
                </c:pt>
                <c:pt idx="2" formatCode="0.0%">
                  <c:v>0.029572696139477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0.0110470516811955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0.00573630136986301</c:v>
                </c:pt>
                <c:pt idx="1">
                  <c:v>0.00573630136986301</c:v>
                </c:pt>
                <c:pt idx="2" formatCode="0.0%">
                  <c:v>0.00573630136986301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0.00245174346201743</c:v>
                </c:pt>
                <c:pt idx="1">
                  <c:v>0.00245174346201743</c:v>
                </c:pt>
                <c:pt idx="2" formatCode="0.0%">
                  <c:v>0.00245174346201743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0.0037266500622665</c:v>
                </c:pt>
                <c:pt idx="1">
                  <c:v>0.0037266500622665</c:v>
                </c:pt>
                <c:pt idx="2" formatCode="0.0%">
                  <c:v>0.0037266500622665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%">
                  <c:v>0.00508359900373599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0.000470734744707347</c:v>
                </c:pt>
                <c:pt idx="1">
                  <c:v>0.000470734744707347</c:v>
                </c:pt>
                <c:pt idx="2" formatCode="0.0%">
                  <c:v>0.000470734744707347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0.00343897882938979</c:v>
                </c:pt>
                <c:pt idx="1">
                  <c:v>0.00343897882938979</c:v>
                </c:pt>
                <c:pt idx="2" formatCode="0.0%">
                  <c:v>0.00531815172119108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0.181746303329388</c:v>
                </c:pt>
                <c:pt idx="1">
                  <c:v>0.181746303329388</c:v>
                </c:pt>
                <c:pt idx="2" formatCode="0.0%">
                  <c:v>0.181746303329388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0.220163829545455</c:v>
                </c:pt>
                <c:pt idx="1">
                  <c:v>0.220163829545455</c:v>
                </c:pt>
                <c:pt idx="2" formatCode="0.0%">
                  <c:v>0.22496758172644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0.582658655043587</c:v>
                </c:pt>
                <c:pt idx="1">
                  <c:v>0.582658655043587</c:v>
                </c:pt>
                <c:pt idx="2" formatCode="0.0%">
                  <c:v>0.524879186759717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8606760"/>
        <c:axId val="-1978610104"/>
      </c:barChart>
      <c:catAx>
        <c:axId val="-197860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8610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8610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8606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0.0137803008250311</c:v>
                </c:pt>
                <c:pt idx="1">
                  <c:v>0.0137803008250311</c:v>
                </c:pt>
                <c:pt idx="2">
                  <c:v>0.0267499957191781</c:v>
                </c:pt>
                <c:pt idx="3">
                  <c:v>0.0267499957191781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0.11592496886675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0.00258904109589041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0.0846424406199441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0.0338476080334681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0.0168136666363795</c:v>
                </c:pt>
                <c:pt idx="3">
                  <c:v>0.00828135819403767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0.083653770870924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0.0165916754456675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0.00635449875466999</c:v>
                </c:pt>
                <c:pt idx="1">
                  <c:v>0.00635449875466999</c:v>
                </c:pt>
                <c:pt idx="2">
                  <c:v>0.00635449875466999</c:v>
                </c:pt>
                <c:pt idx="3">
                  <c:v>0.00635449875466999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0.00376587795765878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0.0135965963009041</c:v>
                </c:pt>
                <c:pt idx="1">
                  <c:v>0.00815980702859428</c:v>
                </c:pt>
                <c:pt idx="2">
                  <c:v>0.0108782016647492</c:v>
                </c:pt>
                <c:pt idx="3">
                  <c:v>0.0135965963009041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0.212440599049107</c:v>
                </c:pt>
                <c:pt idx="1">
                  <c:v>0.212440599049107</c:v>
                </c:pt>
                <c:pt idx="2">
                  <c:v>0.212440599049107</c:v>
                </c:pt>
                <c:pt idx="3">
                  <c:v>0.212440599049107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0.220405422444086</c:v>
                </c:pt>
                <c:pt idx="1">
                  <c:v>-0.261079032411991</c:v>
                </c:pt>
                <c:pt idx="2">
                  <c:v>-0.453959129360967</c:v>
                </c:pt>
                <c:pt idx="3">
                  <c:v>-0.4888822331075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7408856"/>
        <c:axId val="-1977405544"/>
      </c:barChart>
      <c:catAx>
        <c:axId val="-19774088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4055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77405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408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0.118290784557908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0.022945205479452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0.00657067247820672</c:v>
                </c:pt>
                <c:pt idx="3">
                  <c:v>0.00323630136986301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0.014906600249066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  <c:pt idx="3">
                  <c:v>0.00508359900373599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0.22496758172644</c:v>
                </c:pt>
                <c:pt idx="1">
                  <c:v>0.22496758172644</c:v>
                </c:pt>
                <c:pt idx="2">
                  <c:v>0.22496758172644</c:v>
                </c:pt>
                <c:pt idx="3">
                  <c:v>0.22496758172644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-0.278023578848805</c:v>
                </c:pt>
                <c:pt idx="1">
                  <c:v>-0.278023578848805</c:v>
                </c:pt>
                <c:pt idx="2">
                  <c:v>-0.278023578848805</c:v>
                </c:pt>
                <c:pt idx="3">
                  <c:v>-0.278023578848805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7043992"/>
        <c:axId val="-1977214984"/>
      </c:barChart>
      <c:catAx>
        <c:axId val="-19770439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2149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77214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043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0.015748915228607</c:v>
                </c:pt>
                <c:pt idx="1">
                  <c:v>0.015748915228607</c:v>
                </c:pt>
                <c:pt idx="2">
                  <c:v>0.0305714236790607</c:v>
                </c:pt>
                <c:pt idx="3">
                  <c:v>0.0305714236790607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0.0233333333333333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0.0566943705160241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0.0928916743271639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0.0532390454256388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0.0183978829389788</c:v>
                </c:pt>
                <c:pt idx="3">
                  <c:v>0.00906164383561643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0.0153550948242134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0.00573848069738481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0.285660540168856</c:v>
                </c:pt>
                <c:pt idx="1">
                  <c:v>0.285660540168856</c:v>
                </c:pt>
                <c:pt idx="2">
                  <c:v>0.285660540168856</c:v>
                </c:pt>
                <c:pt idx="3">
                  <c:v>0.285660540168856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0.267190982730135</c:v>
                </c:pt>
                <c:pt idx="1">
                  <c:v>0.48447417867288</c:v>
                </c:pt>
                <c:pt idx="2">
                  <c:v>0.466608882107661</c:v>
                </c:pt>
                <c:pt idx="3">
                  <c:v>0.446873307180305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067816"/>
        <c:axId val="-1977282968"/>
      </c:barChart>
      <c:catAx>
        <c:axId val="-20200678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72829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77282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67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0.0583342985678705</c:v>
                </c:pt>
                <c:pt idx="1">
                  <c:v>0.0583342985678705</c:v>
                </c:pt>
                <c:pt idx="2">
                  <c:v>0.113237167808219</c:v>
                </c:pt>
                <c:pt idx="3">
                  <c:v>0.113237167808219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0.113559153175592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0.0671660742216687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0.00725849348803802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0.0257570361145704</c:v>
                </c:pt>
                <c:pt idx="3">
                  <c:v>0.012686301369863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0.0114231631382316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0.00803387297633873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0.416437877398561</c:v>
                </c:pt>
                <c:pt idx="1">
                  <c:v>0.416437877398561</c:v>
                </c:pt>
                <c:pt idx="2">
                  <c:v>0.416437877398561</c:v>
                </c:pt>
                <c:pt idx="3">
                  <c:v>0.416437877398561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0.228102537343018</c:v>
                </c:pt>
                <c:pt idx="1">
                  <c:v>0.404663095090084</c:v>
                </c:pt>
                <c:pt idx="2">
                  <c:v>0.335426352873397</c:v>
                </c:pt>
                <c:pt idx="3">
                  <c:v>0.320463214641765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6853384"/>
        <c:axId val="-1976850072"/>
      </c:barChart>
      <c:catAx>
        <c:axId val="-19768533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68500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76850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6853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0.0940269387179427</c:v>
                </c:pt>
                <c:pt idx="1">
                  <c:v>0.0940269387179427</c:v>
                </c:pt>
                <c:pt idx="2">
                  <c:v>0.0940269387179427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0.0141040408076914</c:v>
                </c:pt>
                <c:pt idx="1">
                  <c:v>0.0141040408076914</c:v>
                </c:pt>
                <c:pt idx="2">
                  <c:v>0.0141040408076914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0.00585317693519193</c:v>
                </c:pt>
                <c:pt idx="1">
                  <c:v>0.00585317693519193</c:v>
                </c:pt>
                <c:pt idx="2">
                  <c:v>0.00585317693519193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0.00470134693589713</c:v>
                </c:pt>
                <c:pt idx="1">
                  <c:v>0.00470134693589713</c:v>
                </c:pt>
                <c:pt idx="2">
                  <c:v>0.00408548524652184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0.0154674314191016</c:v>
                </c:pt>
                <c:pt idx="1">
                  <c:v>0.0154674314191016</c:v>
                </c:pt>
                <c:pt idx="2">
                  <c:v>0.0169683091658014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0.0070520204038457</c:v>
                </c:pt>
                <c:pt idx="1">
                  <c:v>0.0070520204038457</c:v>
                </c:pt>
                <c:pt idx="2">
                  <c:v>0.00773631116981824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0.013163771420512</c:v>
                </c:pt>
                <c:pt idx="1">
                  <c:v>0.013163771420512</c:v>
                </c:pt>
                <c:pt idx="2">
                  <c:v>0.0144411141836607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0.00317340918173056</c:v>
                </c:pt>
                <c:pt idx="1">
                  <c:v>0.00317340918173056</c:v>
                </c:pt>
                <c:pt idx="2">
                  <c:v>0.00348134002641821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0.00112832326461531</c:v>
                </c:pt>
                <c:pt idx="1">
                  <c:v>0.00112832326461531</c:v>
                </c:pt>
                <c:pt idx="2">
                  <c:v>0.00112832326461531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-0.00171072691493136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0.767259819938412</c:v>
                </c:pt>
                <c:pt idx="1">
                  <c:v>0.767259819938412</c:v>
                </c:pt>
                <c:pt idx="2">
                  <c:v>0.767259819938412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0.0540889964974965</c:v>
                </c:pt>
                <c:pt idx="1">
                  <c:v>0.0540889964974965</c:v>
                </c:pt>
                <c:pt idx="2">
                  <c:v>0.0540889964974965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0.0199807244775628</c:v>
                </c:pt>
                <c:pt idx="1">
                  <c:v>0.0199807244775628</c:v>
                </c:pt>
                <c:pt idx="2">
                  <c:v>0.0199807244775628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6662200"/>
        <c:axId val="-1976659208"/>
      </c:barChart>
      <c:catAx>
        <c:axId val="-197666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6659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665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666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c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>ZASCO</v>
          </cell>
          <cell r="D1">
            <v>59305</v>
          </cell>
        </row>
        <row r="2">
          <cell r="A2" t="str">
            <v>South coast intensive open access cropping</v>
          </cell>
        </row>
        <row r="9">
          <cell r="CK9">
            <v>0.28999999999999998</v>
          </cell>
        </row>
        <row r="10">
          <cell r="CK10">
            <v>0.42</v>
          </cell>
        </row>
        <row r="11">
          <cell r="CK11">
            <v>0.18</v>
          </cell>
        </row>
        <row r="12">
          <cell r="CK12">
            <v>0.11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15044.654117659915</v>
          </cell>
          <cell r="E1031">
            <v>15044.654117659915</v>
          </cell>
          <cell r="H1031">
            <v>13164.072352952426</v>
          </cell>
          <cell r="J1031">
            <v>9402.9088235374475</v>
          </cell>
        </row>
        <row r="1032">
          <cell r="C1032">
            <v>13918.666666666668</v>
          </cell>
          <cell r="E1032">
            <v>13918.666666666668</v>
          </cell>
          <cell r="H1032">
            <v>12178.833333333334</v>
          </cell>
          <cell r="J1032">
            <v>8699.1666666666679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17340</v>
          </cell>
        </row>
        <row r="1034">
          <cell r="C1034">
            <v>2110</v>
          </cell>
          <cell r="E1034">
            <v>3665</v>
          </cell>
          <cell r="H1034">
            <v>3042.5</v>
          </cell>
          <cell r="J1034">
            <v>21837.5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0.68362752198526333</v>
          </cell>
          <cell r="E1038">
            <v>0.68362752198526333</v>
          </cell>
          <cell r="H1038">
            <v>0.68362752198526333</v>
          </cell>
          <cell r="J1038">
            <v>0.68362752198526333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5</v>
          </cell>
        </row>
        <row r="1040">
          <cell r="C1040">
            <v>10.354545454545455</v>
          </cell>
          <cell r="E1040">
            <v>10.354545454545455</v>
          </cell>
          <cell r="H1040">
            <v>10.354545454545455</v>
          </cell>
          <cell r="J1040">
            <v>10.354545454545455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2.026514827210461E-2</v>
          </cell>
          <cell r="F1044">
            <v>0</v>
          </cell>
          <cell r="H1044">
            <v>2.3160169453833836E-2</v>
          </cell>
          <cell r="I1044">
            <v>0</v>
          </cell>
          <cell r="J1044">
            <v>8.5785733188044833E-2</v>
          </cell>
          <cell r="K1044">
            <v>0</v>
          </cell>
        </row>
        <row r="1045">
          <cell r="A1045" t="str">
            <v>Green cons - Season 1: no of months</v>
          </cell>
          <cell r="C1045">
            <v>4.9999999999999992E-3</v>
          </cell>
          <cell r="D1045">
            <v>0</v>
          </cell>
          <cell r="E1045">
            <v>7.4999999999999997E-3</v>
          </cell>
          <cell r="F1045">
            <v>0</v>
          </cell>
          <cell r="H1045">
            <v>5.8333333333333336E-3</v>
          </cell>
          <cell r="I1045">
            <v>0</v>
          </cell>
          <cell r="J1045">
            <v>4.9999999999999992E-3</v>
          </cell>
          <cell r="K1045">
            <v>0</v>
          </cell>
        </row>
        <row r="1046">
          <cell r="A1046" t="str">
            <v>Maize: kg produced</v>
          </cell>
          <cell r="C1046">
            <v>2.957269613947696E-2</v>
          </cell>
          <cell r="D1046">
            <v>0</v>
          </cell>
          <cell r="E1046">
            <v>2.8981242216687422E-2</v>
          </cell>
          <cell r="F1046">
            <v>0</v>
          </cell>
          <cell r="H1046">
            <v>1.6222736167941648E-2</v>
          </cell>
          <cell r="I1046">
            <v>3.3797367016545093E-2</v>
          </cell>
          <cell r="J1046">
            <v>2.8389788293897884E-2</v>
          </cell>
          <cell r="K1046">
            <v>0</v>
          </cell>
        </row>
        <row r="1047">
          <cell r="A1047" t="str">
            <v>Green Pepper/ Brinjal / Beetroot: kg produced</v>
          </cell>
          <cell r="C1047">
            <v>0</v>
          </cell>
          <cell r="D1047">
            <v>0</v>
          </cell>
          <cell r="E1047">
            <v>6.4726027397260272E-4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1.1047051681195519E-2</v>
          </cell>
          <cell r="D1048">
            <v>0</v>
          </cell>
          <cell r="E1048">
            <v>2.0437045610211705E-2</v>
          </cell>
          <cell r="F1048">
            <v>-7.4567598848069728E-3</v>
          </cell>
          <cell r="H1048">
            <v>2.2725363458459352E-2</v>
          </cell>
          <cell r="I1048">
            <v>-8.2063812488880998E-3</v>
          </cell>
          <cell r="J1048">
            <v>1.6791518555417186E-2</v>
          </cell>
          <cell r="K1048">
            <v>0</v>
          </cell>
        </row>
        <row r="1049">
          <cell r="A1049" t="str">
            <v>Amadumbe: kg produced</v>
          </cell>
          <cell r="C1049">
            <v>5.7363013698630136E-3</v>
          </cell>
          <cell r="D1049">
            <v>0</v>
          </cell>
          <cell r="E1049">
            <v>1.0554794520547944E-2</v>
          </cell>
          <cell r="F1049">
            <v>2.1568493150684931E-2</v>
          </cell>
          <cell r="H1049">
            <v>1.4422700587084147E-2</v>
          </cell>
          <cell r="I1049">
            <v>1.8356164383561642E-2</v>
          </cell>
          <cell r="J1049">
            <v>2.2027397260273971E-3</v>
          </cell>
          <cell r="K1049">
            <v>9.9123287671232883E-3</v>
          </cell>
        </row>
        <row r="1050">
          <cell r="A1050" t="str">
            <v>Potatoes: kg produced</v>
          </cell>
          <cell r="C1050">
            <v>2.4517434620174349E-3</v>
          </cell>
          <cell r="D1050">
            <v>0</v>
          </cell>
          <cell r="E1050">
            <v>6.9874688667496887E-3</v>
          </cell>
          <cell r="F1050">
            <v>7.3552303860523046E-3</v>
          </cell>
          <cell r="H1050">
            <v>6.864881693648817E-3</v>
          </cell>
          <cell r="I1050">
            <v>0</v>
          </cell>
          <cell r="J1050">
            <v>9.6108343711083441E-3</v>
          </cell>
          <cell r="K1050">
            <v>0</v>
          </cell>
        </row>
        <row r="1051">
          <cell r="A1051" t="str">
            <v>Sweet Potatoes: kg produced</v>
          </cell>
          <cell r="C1051">
            <v>3.7266500622665003E-3</v>
          </cell>
          <cell r="D1051">
            <v>0</v>
          </cell>
          <cell r="E1051">
            <v>2.2359900373599004E-2</v>
          </cell>
          <cell r="F1051">
            <v>1.4906600249065999E-2</v>
          </cell>
          <cell r="H1051">
            <v>7.4533001245330006E-3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Other crop: Cabbage</v>
          </cell>
          <cell r="C1052">
            <v>0</v>
          </cell>
          <cell r="D1052">
            <v>0</v>
          </cell>
          <cell r="E1052">
            <v>4.3477584059775842E-3</v>
          </cell>
          <cell r="F1052">
            <v>2.0594645080946449E-3</v>
          </cell>
          <cell r="H1052">
            <v>3.8704856787048565E-3</v>
          </cell>
          <cell r="I1052">
            <v>5.2303860523038618E-4</v>
          </cell>
          <cell r="J1052">
            <v>2.8557907845579078E-3</v>
          </cell>
          <cell r="K1052">
            <v>0</v>
          </cell>
        </row>
        <row r="1053">
          <cell r="A1053" t="str">
            <v>Other crop: pumpkin</v>
          </cell>
          <cell r="C1053">
            <v>5.0835990037359901E-3</v>
          </cell>
          <cell r="D1053">
            <v>0</v>
          </cell>
          <cell r="E1053">
            <v>6.3544987546699881E-3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Spinach: no produced</v>
          </cell>
          <cell r="C1054">
            <v>4.7073474470734743E-4</v>
          </cell>
          <cell r="D1054">
            <v>0</v>
          </cell>
          <cell r="E1054">
            <v>9.4146948941469487E-4</v>
          </cell>
          <cell r="F1054">
            <v>0</v>
          </cell>
          <cell r="H1054">
            <v>1.4346201743462017E-3</v>
          </cell>
          <cell r="I1054">
            <v>0</v>
          </cell>
          <cell r="J1054">
            <v>2.0084682440846824E-3</v>
          </cell>
          <cell r="K1054">
            <v>0</v>
          </cell>
        </row>
        <row r="1055">
          <cell r="A1055" t="str">
            <v>FISHING -- see worksheet Data 3</v>
          </cell>
          <cell r="C1055">
            <v>0</v>
          </cell>
          <cell r="D1055">
            <v>0</v>
          </cell>
          <cell r="E1055">
            <v>1.0535491905354919E-2</v>
          </cell>
          <cell r="F1055">
            <v>-1.0535491905354919E-2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WILD FOODS -- see worksheet Data 3</v>
          </cell>
          <cell r="C1056">
            <v>3.4389788293897883E-3</v>
          </cell>
          <cell r="D1056">
            <v>2.6561021170610211E-2</v>
          </cell>
          <cell r="E1056">
            <v>1.0199252801992528E-3</v>
          </cell>
          <cell r="F1056">
            <v>4.8980074719800752E-2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0.18174630332938849</v>
          </cell>
          <cell r="D1064">
            <v>0</v>
          </cell>
          <cell r="E1064">
            <v>0.19058254630023541</v>
          </cell>
          <cell r="F1064">
            <v>0</v>
          </cell>
          <cell r="H1064">
            <v>0.15290118429742355</v>
          </cell>
          <cell r="I1064">
            <v>0</v>
          </cell>
          <cell r="J1064">
            <v>4.7619047619047616E-2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3.7833707970112082E-2</v>
          </cell>
          <cell r="F1065">
            <v>-3.7833707970112082E-2</v>
          </cell>
          <cell r="H1065">
            <v>4.3238523394413808E-2</v>
          </cell>
          <cell r="I1065">
            <v>-4.3238523394413808E-2</v>
          </cell>
          <cell r="J1065">
            <v>5.9204376089663752E-2</v>
          </cell>
          <cell r="K1065">
            <v>-5.9204376089663752E-2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0.22016382954545452</v>
          </cell>
          <cell r="D1067">
            <v>4.8037521809856827E-3</v>
          </cell>
          <cell r="E1067">
            <v>0.21354863340597754</v>
          </cell>
          <cell r="F1067">
            <v>1.1418948320462648E-2</v>
          </cell>
          <cell r="H1067">
            <v>0.28219106484967088</v>
          </cell>
          <cell r="I1067">
            <v>-5.7223483123230653E-2</v>
          </cell>
          <cell r="J1067">
            <v>0.40922335878455784</v>
          </cell>
          <cell r="K1067">
            <v>-0.18425577705811771</v>
          </cell>
        </row>
        <row r="1068">
          <cell r="A1068" t="str">
            <v>Purchase - staple</v>
          </cell>
          <cell r="C1068">
            <v>0.5826586550435866</v>
          </cell>
          <cell r="E1068">
            <v>0.66125891656288927</v>
          </cell>
          <cell r="H1068">
            <v>0.7395463412204234</v>
          </cell>
          <cell r="J1068">
            <v>0.85667246226650062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4000</v>
          </cell>
          <cell r="F1072">
            <v>0</v>
          </cell>
          <cell r="H1072">
            <v>8000</v>
          </cell>
          <cell r="I1072">
            <v>-4000</v>
          </cell>
          <cell r="J1072">
            <v>10000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600</v>
          </cell>
          <cell r="I1073">
            <v>600</v>
          </cell>
          <cell r="J1073">
            <v>1800</v>
          </cell>
          <cell r="K1073">
            <v>600</v>
          </cell>
        </row>
        <row r="1074">
          <cell r="A1074" t="str">
            <v>Chicken/ duck sales: no. sold</v>
          </cell>
          <cell r="C1074">
            <v>0</v>
          </cell>
          <cell r="D1074">
            <v>0</v>
          </cell>
          <cell r="E1074">
            <v>249</v>
          </cell>
          <cell r="F1074">
            <v>0</v>
          </cell>
          <cell r="H1074">
            <v>100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350</v>
          </cell>
          <cell r="I1075">
            <v>-350</v>
          </cell>
          <cell r="J1075">
            <v>0</v>
          </cell>
          <cell r="K1075">
            <v>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200</v>
          </cell>
          <cell r="F1076">
            <v>270</v>
          </cell>
          <cell r="H1076">
            <v>200</v>
          </cell>
          <cell r="I1076">
            <v>260</v>
          </cell>
          <cell r="J1076">
            <v>1260</v>
          </cell>
          <cell r="K1076">
            <v>0</v>
          </cell>
        </row>
        <row r="1077">
          <cell r="A1077" t="str">
            <v>Amadumbe: kg produced</v>
          </cell>
          <cell r="C1077">
            <v>0</v>
          </cell>
          <cell r="D1077">
            <v>0</v>
          </cell>
          <cell r="E1077">
            <v>658</v>
          </cell>
          <cell r="F1077">
            <v>-658</v>
          </cell>
          <cell r="H1077">
            <v>280</v>
          </cell>
          <cell r="I1077">
            <v>-280</v>
          </cell>
          <cell r="J1077">
            <v>162</v>
          </cell>
          <cell r="K1077">
            <v>-162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300</v>
          </cell>
          <cell r="F1078">
            <v>-300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Sweet Potatoes: kg produced</v>
          </cell>
          <cell r="C1079">
            <v>0</v>
          </cell>
          <cell r="D1079">
            <v>0</v>
          </cell>
          <cell r="E1079">
            <v>560</v>
          </cell>
          <cell r="F1079">
            <v>-560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Other crop: Cabbage</v>
          </cell>
          <cell r="C1080">
            <v>0</v>
          </cell>
          <cell r="D1080">
            <v>0</v>
          </cell>
          <cell r="E1080">
            <v>135</v>
          </cell>
          <cell r="F1080">
            <v>-135</v>
          </cell>
          <cell r="H1080">
            <v>60</v>
          </cell>
          <cell r="I1080">
            <v>-60</v>
          </cell>
          <cell r="J1080">
            <v>0</v>
          </cell>
          <cell r="K1080">
            <v>0</v>
          </cell>
        </row>
        <row r="1081">
          <cell r="A1081" t="str">
            <v>Other crop: Spinach: no produced</v>
          </cell>
          <cell r="C1081">
            <v>48</v>
          </cell>
          <cell r="D1081">
            <v>0</v>
          </cell>
          <cell r="E1081">
            <v>48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Other cashcrop: sugar cane (tons)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20000</v>
          </cell>
          <cell r="K1082">
            <v>0</v>
          </cell>
        </row>
        <row r="1083">
          <cell r="A1083" t="str">
            <v>WILD FOODS -- see worksheet Data 3</v>
          </cell>
          <cell r="C1083">
            <v>0</v>
          </cell>
          <cell r="D1083">
            <v>750</v>
          </cell>
          <cell r="E1083">
            <v>0</v>
          </cell>
          <cell r="F1083">
            <v>750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Agricultural cash income -- see Data2</v>
          </cell>
          <cell r="C1084">
            <v>700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Domestic work cash income -- see Data2</v>
          </cell>
          <cell r="C1085">
            <v>3960</v>
          </cell>
          <cell r="D1085">
            <v>0</v>
          </cell>
          <cell r="E1085">
            <v>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Formal Employment (conservancies, etc.)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108000</v>
          </cell>
          <cell r="I1086">
            <v>0</v>
          </cell>
          <cell r="J1086">
            <v>144000</v>
          </cell>
          <cell r="K1086">
            <v>0</v>
          </cell>
        </row>
        <row r="1087">
          <cell r="A1087" t="str">
            <v>Small business -- see Data2</v>
          </cell>
          <cell r="C1087">
            <v>3840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24000</v>
          </cell>
          <cell r="K1087">
            <v>0</v>
          </cell>
        </row>
        <row r="1088">
          <cell r="A1088" t="str">
            <v>Social development -- see Data2</v>
          </cell>
          <cell r="C1088">
            <v>15840</v>
          </cell>
          <cell r="D1088">
            <v>0</v>
          </cell>
          <cell r="E1088">
            <v>32640</v>
          </cell>
          <cell r="F1088">
            <v>0</v>
          </cell>
          <cell r="H1088">
            <v>8400</v>
          </cell>
          <cell r="I1088">
            <v>0</v>
          </cell>
          <cell r="J1088">
            <v>8400</v>
          </cell>
          <cell r="K1088">
            <v>0</v>
          </cell>
        </row>
        <row r="1089">
          <cell r="A1089" t="str">
            <v>Public works -- see Data2</v>
          </cell>
          <cell r="C1089">
            <v>7200</v>
          </cell>
          <cell r="D1089">
            <v>0</v>
          </cell>
          <cell r="E1089">
            <v>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Gifts/social support: type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6600</v>
          </cell>
          <cell r="K1090">
            <v>0</v>
          </cell>
        </row>
        <row r="1091">
          <cell r="A1091" t="str">
            <v>Other income: e.g. Credit (cotton loans)</v>
          </cell>
          <cell r="C1091">
            <v>0</v>
          </cell>
          <cell r="D1091">
            <v>0</v>
          </cell>
          <cell r="E1091">
            <v>2301</v>
          </cell>
          <cell r="F1091">
            <v>0</v>
          </cell>
          <cell r="H1091">
            <v>2500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Remittances: no. times per year</v>
          </cell>
          <cell r="C1092">
            <v>0</v>
          </cell>
          <cell r="D1092">
            <v>0</v>
          </cell>
          <cell r="E1092">
            <v>850</v>
          </cell>
          <cell r="F1092">
            <v>0</v>
          </cell>
          <cell r="H1092">
            <v>1350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7" sqref="S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216">
        <f>IF([1]Summ!C1045="",0,[1]Summ!C1045)</f>
        <v>4.9999999999999992E-3</v>
      </c>
      <c r="C7" s="216">
        <f>IF([1]Summ!D1045="",0,[1]Summ!D1045)</f>
        <v>0</v>
      </c>
      <c r="D7" s="24">
        <f t="shared" si="0"/>
        <v>4.9999999999999992E-3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1304.0238476963762</v>
      </c>
      <c r="S7" s="222">
        <f>IF($B$81=0,0,(SUMIF($N$6:$N$28,$U7,L$6:L$28)+SUMIF($N$91:$N$118,$U7,L$91:L$118))*$I$83*Poor!$B$81/$B$81)</f>
        <v>1304.0238476963762</v>
      </c>
      <c r="T7" s="222">
        <f>IF($B$81=0,0,(SUMIF($N$6:$N$28,$U7,M$6:M$28)+SUMIF($N$91:$N$118,$U7,M$91:M$118))*$I$83*Poor!$B$81/$B$81)</f>
        <v>1304.0238476963762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6">
        <f>IF([1]Summ!C1046="",0,[1]Summ!C1046)</f>
        <v>2.957269613947696E-2</v>
      </c>
      <c r="C8" s="216">
        <f>IF([1]Summ!D1046="",0,[1]Summ!D1046)</f>
        <v>0</v>
      </c>
      <c r="D8" s="24">
        <f t="shared" si="0"/>
        <v>2.957269613947696E-2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2.957269613947696E-2</v>
      </c>
      <c r="J8" s="24">
        <f t="shared" si="3"/>
        <v>2.957269613947696E-2</v>
      </c>
      <c r="K8" s="22">
        <f t="shared" si="4"/>
        <v>2.957269613947696E-2</v>
      </c>
      <c r="L8" s="22">
        <f t="shared" si="5"/>
        <v>2.957269613947696E-2</v>
      </c>
      <c r="M8" s="224">
        <f t="shared" si="6"/>
        <v>2.957269613947696E-2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</v>
      </c>
      <c r="S8" s="222">
        <f>IF($B$81=0,0,(SUMIF($N$6:$N$28,$U8,L$6:L$28)+SUMIF($N$91:$N$118,$U8,L$91:L$118))*$I$83*Poor!$B$81/$B$81)</f>
        <v>48</v>
      </c>
      <c r="T8" s="222">
        <f>IF($B$81=0,0,(SUMIF($N$6:$N$28,$U8,M$6:M$28)+SUMIF($N$91:$N$118,$U8,M$91:M$118))*$I$83*Poor!$B$81/$B$81)</f>
        <v>48</v>
      </c>
      <c r="U8" s="223">
        <v>2</v>
      </c>
      <c r="V8" s="56"/>
      <c r="W8" s="115"/>
      <c r="X8" s="118">
        <f>Poor!X8</f>
        <v>1</v>
      </c>
      <c r="Y8" s="184">
        <f t="shared" si="9"/>
        <v>0.11829078455790784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0.11829078455790784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2.957269613947696E-2</v>
      </c>
      <c r="AJ8" s="120">
        <f t="shared" si="14"/>
        <v>5.914539227895392E-2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216">
        <f>IF([1]Summ!C1047="",0,[1]Summ!C1047)</f>
        <v>0</v>
      </c>
      <c r="C9" s="216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1.1047051681195519E-2</v>
      </c>
      <c r="C10" s="216">
        <f>IF([1]Summ!D1048="",0,[1]Summ!D1048)</f>
        <v>0</v>
      </c>
      <c r="D10" s="24">
        <f t="shared" si="0"/>
        <v>1.1047051681195519E-2</v>
      </c>
      <c r="E10" s="75">
        <f>Poor!E10</f>
        <v>1</v>
      </c>
      <c r="H10" s="24">
        <f t="shared" si="1"/>
        <v>1</v>
      </c>
      <c r="I10" s="22">
        <f t="shared" si="2"/>
        <v>1.1047051681195519E-2</v>
      </c>
      <c r="J10" s="24">
        <f t="shared" si="3"/>
        <v>1.1047051681195519E-2</v>
      </c>
      <c r="K10" s="22">
        <f t="shared" si="4"/>
        <v>1.1047051681195519E-2</v>
      </c>
      <c r="L10" s="22">
        <f t="shared" si="5"/>
        <v>1.1047051681195519E-2</v>
      </c>
      <c r="M10" s="224">
        <f t="shared" si="6"/>
        <v>1.1047051681195519E-2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4.4188206724782075E-2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4.4188206724782075E-2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1.1047051681195519E-2</v>
      </c>
      <c r="AJ10" s="120">
        <f t="shared" si="14"/>
        <v>2.2094103362391038E-2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216">
        <f>IF([1]Summ!C1049="",0,[1]Summ!C1049)</f>
        <v>5.7363013698630136E-3</v>
      </c>
      <c r="C11" s="216">
        <f>IF([1]Summ!D1049="",0,[1]Summ!D1049)</f>
        <v>0</v>
      </c>
      <c r="D11" s="24">
        <f t="shared" si="0"/>
        <v>5.7363013698630136E-3</v>
      </c>
      <c r="E11" s="75">
        <f>Poor!E11</f>
        <v>1</v>
      </c>
      <c r="H11" s="24">
        <f t="shared" si="1"/>
        <v>1</v>
      </c>
      <c r="I11" s="22">
        <f t="shared" si="2"/>
        <v>5.7363013698630136E-3</v>
      </c>
      <c r="J11" s="24">
        <f t="shared" si="3"/>
        <v>5.7363013698630136E-3</v>
      </c>
      <c r="K11" s="22">
        <f t="shared" si="4"/>
        <v>5.7363013698630136E-3</v>
      </c>
      <c r="L11" s="22">
        <f t="shared" si="5"/>
        <v>5.7363013698630136E-3</v>
      </c>
      <c r="M11" s="224">
        <f t="shared" si="6"/>
        <v>5.7363013698630136E-3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4">
        <f t="shared" si="9"/>
        <v>2.2945205479452054E-2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2.2945205479452054E-2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5.7363013698630136E-3</v>
      </c>
      <c r="AJ11" s="120">
        <f t="shared" si="14"/>
        <v>1.1472602739726027E-2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216">
        <f>IF([1]Summ!C1050="",0,[1]Summ!C1050)</f>
        <v>2.4517434620174349E-3</v>
      </c>
      <c r="C12" s="216">
        <f>IF([1]Summ!D1050="",0,[1]Summ!D1050)</f>
        <v>0</v>
      </c>
      <c r="D12" s="24">
        <f t="shared" si="0"/>
        <v>2.4517434620174349E-3</v>
      </c>
      <c r="E12" s="75">
        <f>Poor!E12</f>
        <v>1</v>
      </c>
      <c r="H12" s="24">
        <f t="shared" si="1"/>
        <v>1</v>
      </c>
      <c r="I12" s="22">
        <f t="shared" si="2"/>
        <v>2.4517434620174349E-3</v>
      </c>
      <c r="J12" s="24">
        <f t="shared" si="3"/>
        <v>2.4517434620174349E-3</v>
      </c>
      <c r="K12" s="22">
        <f t="shared" si="4"/>
        <v>2.4517434620174349E-3</v>
      </c>
      <c r="L12" s="22">
        <f t="shared" si="5"/>
        <v>2.4517434620174349E-3</v>
      </c>
      <c r="M12" s="224">
        <f t="shared" si="6"/>
        <v>2.4517434620174349E-3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71.082538870580677</v>
      </c>
      <c r="S12" s="222">
        <f>IF($B$81=0,0,(SUMIF($N$6:$N$28,$U12,L$6:L$28)+SUMIF($N$91:$N$118,$U12,L$91:L$118))*$I$83*Poor!$B$81/$B$81)</f>
        <v>71.082538870580677</v>
      </c>
      <c r="T12" s="222">
        <f>IF($B$81=0,0,(SUMIF($N$6:$N$28,$U12,M$6:M$28)+SUMIF($N$91:$N$118,$U12,M$91:M$118))*$I$83*Poor!$B$81/$B$81)</f>
        <v>859.92441221520619</v>
      </c>
      <c r="U12" s="223">
        <v>6</v>
      </c>
      <c r="V12" s="56"/>
      <c r="W12" s="117"/>
      <c r="X12" s="118">
        <v>1</v>
      </c>
      <c r="Y12" s="184">
        <f t="shared" si="9"/>
        <v>9.8069738480697395E-3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6.5706724782067256E-3</v>
      </c>
      <c r="AF12" s="122">
        <f>1-SUM(Z12,AB12,AD12)</f>
        <v>0.32999999999999996</v>
      </c>
      <c r="AG12" s="121">
        <f>$M12*AF12*4</f>
        <v>3.2363013698630135E-3</v>
      </c>
      <c r="AH12" s="123">
        <f t="shared" si="12"/>
        <v>1</v>
      </c>
      <c r="AI12" s="184">
        <f t="shared" si="13"/>
        <v>2.4517434620174349E-3</v>
      </c>
      <c r="AJ12" s="120">
        <f t="shared" si="14"/>
        <v>0</v>
      </c>
      <c r="AK12" s="119">
        <f t="shared" si="15"/>
        <v>4.9034869240348698E-3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216">
        <f>IF([1]Summ!C1051="",0,[1]Summ!C1051)</f>
        <v>3.7266500622665003E-3</v>
      </c>
      <c r="C13" s="216">
        <f>IF([1]Summ!D1051="",0,[1]Summ!D1051)</f>
        <v>0</v>
      </c>
      <c r="D13" s="24">
        <f t="shared" si="0"/>
        <v>3.7266500622665003E-3</v>
      </c>
      <c r="E13" s="75">
        <f>Poor!E13</f>
        <v>1</v>
      </c>
      <c r="H13" s="24">
        <f t="shared" si="1"/>
        <v>1</v>
      </c>
      <c r="I13" s="22">
        <f t="shared" si="2"/>
        <v>3.7266500622665003E-3</v>
      </c>
      <c r="J13" s="24">
        <f t="shared" si="3"/>
        <v>3.7266500622665003E-3</v>
      </c>
      <c r="K13" s="22">
        <f t="shared" si="4"/>
        <v>3.7266500622665003E-3</v>
      </c>
      <c r="L13" s="22">
        <f t="shared" si="5"/>
        <v>3.7266500622665003E-3</v>
      </c>
      <c r="M13" s="225">
        <f t="shared" si="6"/>
        <v>3.7266500622665003E-3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4660</v>
      </c>
      <c r="S13" s="222">
        <f>IF($B$81=0,0,(SUMIF($N$6:$N$28,$U13,L$6:L$28)+SUMIF($N$91:$N$118,$U13,L$91:L$118))*$I$83*Poor!$B$81/$B$81)</f>
        <v>4660</v>
      </c>
      <c r="T13" s="222">
        <f>IF($B$81=0,0,(SUMIF($N$6:$N$28,$U13,M$6:M$28)+SUMIF($N$91:$N$118,$U13,M$91:M$118))*$I$83*Poor!$B$81/$B$81)</f>
        <v>4660</v>
      </c>
      <c r="U13" s="223">
        <v>7</v>
      </c>
      <c r="V13" s="56"/>
      <c r="W13" s="110"/>
      <c r="X13" s="118"/>
      <c r="Y13" s="184">
        <f t="shared" si="9"/>
        <v>1.4906600249066001E-2</v>
      </c>
      <c r="Z13" s="156">
        <f>Poor!Z13</f>
        <v>1</v>
      </c>
      <c r="AA13" s="121">
        <f>$M13*Z13*4</f>
        <v>1.4906600249066001E-2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3.7266500622665003E-3</v>
      </c>
      <c r="AJ13" s="120">
        <f t="shared" si="14"/>
        <v>7.4533001245330006E-3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216">
        <f>IF([1]Summ!C1053="",0,[1]Summ!C1053)</f>
        <v>5.0835990037359901E-3</v>
      </c>
      <c r="C15" s="216">
        <f>IF([1]Summ!D1053="",0,[1]Summ!D1053)</f>
        <v>0</v>
      </c>
      <c r="D15" s="24">
        <f t="shared" si="0"/>
        <v>5.0835990037359901E-3</v>
      </c>
      <c r="E15" s="75">
        <f>Poor!E15</f>
        <v>1</v>
      </c>
      <c r="F15" s="22"/>
      <c r="H15" s="24">
        <f t="shared" si="1"/>
        <v>1</v>
      </c>
      <c r="I15" s="22">
        <f t="shared" si="2"/>
        <v>5.0835990037359901E-3</v>
      </c>
      <c r="J15" s="24">
        <f t="shared" ref="J15:J25" si="17">IF(I$32&lt;=1+I131,I15,B15*H15+J$33*(I15-B15*H15))</f>
        <v>5.0835990037359901E-3</v>
      </c>
      <c r="K15" s="22">
        <f t="shared" si="4"/>
        <v>5.0835990037359901E-3</v>
      </c>
      <c r="L15" s="22">
        <f t="shared" si="5"/>
        <v>5.0835990037359901E-3</v>
      </c>
      <c r="M15" s="226">
        <f t="shared" si="6"/>
        <v>5.0835990037359901E-3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7200</v>
      </c>
      <c r="S15" s="222">
        <f>IF($B$81=0,0,(SUMIF($N$6:$N$28,$U15,L$6:L$28)+SUMIF($N$91:$N$118,$U15,L$91:L$118))*$I$83*Poor!$B$81/$B$81)</f>
        <v>7200</v>
      </c>
      <c r="T15" s="222">
        <f>IF($B$81=0,0,(SUMIF($N$6:$N$28,$U15,M$6:M$28)+SUMIF($N$91:$N$118,$U15,M$91:M$118))*$I$83*Poor!$B$81/$B$81)</f>
        <v>7200</v>
      </c>
      <c r="U15" s="223">
        <v>9</v>
      </c>
      <c r="V15" s="56"/>
      <c r="W15" s="110"/>
      <c r="X15" s="118"/>
      <c r="Y15" s="184">
        <f t="shared" si="9"/>
        <v>2.033439601494396E-2</v>
      </c>
      <c r="Z15" s="156">
        <f>Poor!Z15</f>
        <v>0.25</v>
      </c>
      <c r="AA15" s="121">
        <f t="shared" si="16"/>
        <v>5.0835990037359901E-3</v>
      </c>
      <c r="AB15" s="156">
        <f>Poor!AB15</f>
        <v>0.25</v>
      </c>
      <c r="AC15" s="121">
        <f t="shared" si="7"/>
        <v>5.0835990037359901E-3</v>
      </c>
      <c r="AD15" s="156">
        <f>Poor!AD15</f>
        <v>0.25</v>
      </c>
      <c r="AE15" s="121">
        <f t="shared" si="8"/>
        <v>5.0835990037359901E-3</v>
      </c>
      <c r="AF15" s="122">
        <f t="shared" si="10"/>
        <v>0.25</v>
      </c>
      <c r="AG15" s="121">
        <f t="shared" si="11"/>
        <v>5.0835990037359901E-3</v>
      </c>
      <c r="AH15" s="123">
        <f t="shared" si="12"/>
        <v>1</v>
      </c>
      <c r="AI15" s="184">
        <f t="shared" si="13"/>
        <v>5.0835990037359901E-3</v>
      </c>
      <c r="AJ15" s="120">
        <f t="shared" si="14"/>
        <v>5.0835990037359901E-3</v>
      </c>
      <c r="AK15" s="119">
        <f t="shared" si="15"/>
        <v>5.0835990037359901E-3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216">
        <f>IF([1]Summ!C1054="",0,[1]Summ!C1054)</f>
        <v>4.7073474470734743E-4</v>
      </c>
      <c r="C16" s="216">
        <f>IF([1]Summ!D1054="",0,[1]Summ!D1054)</f>
        <v>0</v>
      </c>
      <c r="D16" s="24">
        <f t="shared" ref="D16:D25" si="18">(B16+C16)</f>
        <v>4.7073474470734743E-4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4.7073474470734743E-4</v>
      </c>
      <c r="J16" s="24">
        <f t="shared" si="17"/>
        <v>4.7073474470734743E-4</v>
      </c>
      <c r="K16" s="22">
        <f t="shared" ref="K16:K25" si="21">B16</f>
        <v>4.7073474470734743E-4</v>
      </c>
      <c r="L16" s="22">
        <f t="shared" ref="L16:L25" si="22">IF(K16="","",K16*H16)</f>
        <v>4.7073474470734743E-4</v>
      </c>
      <c r="M16" s="226">
        <f t="shared" ref="M16:M25" si="23">J16</f>
        <v>4.7073474470734743E-4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3840</v>
      </c>
      <c r="S17" s="222">
        <f>IF($B$81=0,0,(SUMIF($N$6:$N$28,$U17,L$6:L$28)+SUMIF($N$91:$N$118,$U17,L$91:L$118))*$I$83*Poor!$B$81/$B$81)</f>
        <v>3840</v>
      </c>
      <c r="T17" s="222">
        <f>IF($B$81=0,0,(SUMIF($N$6:$N$28,$U17,M$6:M$28)+SUMIF($N$91:$N$118,$U17,M$91:M$118))*$I$83*Poor!$B$81/$B$81)</f>
        <v>3840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6">
        <f>IF([1]Summ!C1056="",0,[1]Summ!C1056)</f>
        <v>3.4389788293897883E-3</v>
      </c>
      <c r="C18" s="216">
        <f>IF([1]Summ!D1056="",0,[1]Summ!D1056)</f>
        <v>2.6561021170610211E-2</v>
      </c>
      <c r="D18" s="24">
        <f t="shared" si="18"/>
        <v>0.03</v>
      </c>
      <c r="E18" s="75">
        <f>Poor!E18</f>
        <v>1</v>
      </c>
      <c r="F18" s="22"/>
      <c r="H18" s="24">
        <f t="shared" si="19"/>
        <v>1</v>
      </c>
      <c r="I18" s="22">
        <f t="shared" si="20"/>
        <v>0.03</v>
      </c>
      <c r="J18" s="24">
        <f t="shared" si="17"/>
        <v>5.3181517211910827E-3</v>
      </c>
      <c r="K18" s="22">
        <f t="shared" si="21"/>
        <v>3.4389788293897883E-3</v>
      </c>
      <c r="L18" s="22">
        <f t="shared" si="22"/>
        <v>3.4389788293897883E-3</v>
      </c>
      <c r="M18" s="226">
        <f t="shared" si="23"/>
        <v>5.3181517211910827E-3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3756.6351268547778</v>
      </c>
      <c r="S18" s="222">
        <f>IF($B$81=0,0,(SUMIF($N$6:$N$28,$U18,L$6:L$28)+SUMIF($N$91:$N$118,$U18,L$91:L$118))*$I$83*Poor!$B$81/$B$81)</f>
        <v>3756.6351268547778</v>
      </c>
      <c r="T18" s="222">
        <f>IF($B$81=0,0,(SUMIF($N$6:$N$28,$U18,M$6:M$28)+SUMIF($N$91:$N$118,$U18,M$91:M$118))*$I$83*Poor!$B$81/$B$81)</f>
        <v>3756.6351268547778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15840</v>
      </c>
      <c r="S20" s="222">
        <f>IF($B$81=0,0,(SUMIF($N$6:$N$28,$U20,L$6:L$28)+SUMIF($N$91:$N$118,$U20,L$91:L$118))*$I$83*Poor!$B$81/$B$81)</f>
        <v>15840</v>
      </c>
      <c r="T20" s="222">
        <f>IF($B$81=0,0,(SUMIF($N$6:$N$28,$U20,M$6:M$28)+SUMIF($N$91:$N$118,$U20,M$91:M$118))*$I$83*Poor!$B$81/$B$81)</f>
        <v>15840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36719.74151342173</v>
      </c>
      <c r="S23" s="179">
        <f>SUM(S7:S22)</f>
        <v>36719.74151342173</v>
      </c>
      <c r="T23" s="179">
        <f>SUM(T7:T22)</f>
        <v>37508.58338676636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31064.314235098274</v>
      </c>
      <c r="S24" s="41">
        <f>IF($B$81=0,0,(SUM(($B$70*$H$70))+((1-$D$29)*$I$83))*Poor!$B$81/$B$81)</f>
        <v>31064.314235098274</v>
      </c>
      <c r="T24" s="41">
        <f>IF($B$81=0,0,(SUM(($B$70*$H$70))+((1-$D$29)*$I$83))*Poor!$B$81/$B$81)</f>
        <v>31064.314235098274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44982.980901764946</v>
      </c>
      <c r="S25" s="41">
        <f>IF($B$81=0,0,(SUM(($B$70*$H$70),($B$71*$H$71))+((1-$D$29)*$I$83))*Poor!$B$81/$B$81)</f>
        <v>44982.980901764946</v>
      </c>
      <c r="T25" s="41">
        <f>IF($B$81=0,0,(SUM(($B$70*$H$70),($B$71*$H$71))+((1-$D$29)*$I$83))*Poor!$B$81/$B$81)</f>
        <v>44982.980901764946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0.18174630332938849</v>
      </c>
      <c r="C26" s="216">
        <f>IF([1]Summ!D1064="",0,[1]Summ!D1064)</f>
        <v>0</v>
      </c>
      <c r="D26" s="24">
        <f t="shared" si="0"/>
        <v>0.18174630332938849</v>
      </c>
      <c r="E26" s="75">
        <f>Poor!E26</f>
        <v>1</v>
      </c>
      <c r="F26" s="22"/>
      <c r="H26" s="24">
        <f t="shared" si="1"/>
        <v>1</v>
      </c>
      <c r="I26" s="22">
        <f t="shared" si="2"/>
        <v>0.18174630332938849</v>
      </c>
      <c r="J26" s="24">
        <f>IF(I$32&lt;=1+I131,I26,B26*H26+J$33*(I26-B26*H26))</f>
        <v>0.18174630332938849</v>
      </c>
      <c r="K26" s="22">
        <f t="shared" si="4"/>
        <v>0.18174630332938849</v>
      </c>
      <c r="L26" s="22">
        <f t="shared" si="5"/>
        <v>0.18174630332938849</v>
      </c>
      <c r="M26" s="224">
        <f t="shared" si="6"/>
        <v>0.18174630332938849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72726.980901764939</v>
      </c>
      <c r="S26" s="41">
        <f>IF($B$81=0,0,(SUM(($B$70*$H$70),($B$71*$H$71),($B$72*$H$72))+((1-$D$29)*$I$83))*Poor!$B$81/$B$81)</f>
        <v>72726.980901764939</v>
      </c>
      <c r="T26" s="41">
        <f>IF($B$81=0,0,(SUM(($B$70*$H$70),($B$71*$H$71),($B$72*$H$72))+((1-$D$29)*$I$83))*Poor!$B$81/$B$81)</f>
        <v>72726.980901764939</v>
      </c>
      <c r="U26" s="56"/>
      <c r="V26" s="56"/>
      <c r="W26" s="110"/>
      <c r="X26" s="118"/>
      <c r="Y26" s="184">
        <f t="shared" si="9"/>
        <v>0.72698521331755395</v>
      </c>
      <c r="Z26" s="156">
        <f>Poor!Z26</f>
        <v>0.25</v>
      </c>
      <c r="AA26" s="121">
        <f t="shared" si="16"/>
        <v>0.18174630332938849</v>
      </c>
      <c r="AB26" s="156">
        <f>Poor!AB26</f>
        <v>0.25</v>
      </c>
      <c r="AC26" s="121">
        <f t="shared" si="7"/>
        <v>0.18174630332938849</v>
      </c>
      <c r="AD26" s="156">
        <f>Poor!AD26</f>
        <v>0.25</v>
      </c>
      <c r="AE26" s="121">
        <f t="shared" si="8"/>
        <v>0.18174630332938849</v>
      </c>
      <c r="AF26" s="122">
        <f t="shared" si="10"/>
        <v>0.25</v>
      </c>
      <c r="AG26" s="121">
        <f t="shared" si="11"/>
        <v>0.18174630332938849</v>
      </c>
      <c r="AH26" s="123">
        <f t="shared" si="12"/>
        <v>1</v>
      </c>
      <c r="AI26" s="184">
        <f t="shared" si="13"/>
        <v>0.18174630332938849</v>
      </c>
      <c r="AJ26" s="120">
        <f t="shared" si="14"/>
        <v>0.18174630332938849</v>
      </c>
      <c r="AK26" s="119">
        <f t="shared" si="15"/>
        <v>0.18174630332938849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0.22016382954545452</v>
      </c>
      <c r="C29" s="216">
        <f>IF([1]Summ!D1067="",0,[1]Summ!D1067)</f>
        <v>4.8037521809856827E-3</v>
      </c>
      <c r="D29" s="24">
        <f>(B29+C29)</f>
        <v>0.22496758172644021</v>
      </c>
      <c r="E29" s="75">
        <f>Poor!E29</f>
        <v>1</v>
      </c>
      <c r="F29" s="22"/>
      <c r="H29" s="24">
        <f t="shared" si="1"/>
        <v>1</v>
      </c>
      <c r="I29" s="22">
        <f t="shared" si="2"/>
        <v>0.22496758172644021</v>
      </c>
      <c r="J29" s="24">
        <f>IF(I$32&lt;=1+I131,I29,B29*H29+J$33*(I29-B29*H29))</f>
        <v>0.22496758172644021</v>
      </c>
      <c r="K29" s="22">
        <f t="shared" si="4"/>
        <v>0.22016382954545452</v>
      </c>
      <c r="L29" s="22">
        <f t="shared" si="5"/>
        <v>0.22016382954545452</v>
      </c>
      <c r="M29" s="224">
        <f t="shared" si="6"/>
        <v>0.22496758172644021</v>
      </c>
      <c r="N29" s="229"/>
      <c r="P29" s="22"/>
      <c r="V29" s="56"/>
      <c r="W29" s="110"/>
      <c r="X29" s="118"/>
      <c r="Y29" s="184">
        <f t="shared" si="9"/>
        <v>0.89987032690576085</v>
      </c>
      <c r="Z29" s="156">
        <f>Poor!Z29</f>
        <v>0.25</v>
      </c>
      <c r="AA29" s="121">
        <f t="shared" si="16"/>
        <v>0.22496758172644021</v>
      </c>
      <c r="AB29" s="156">
        <f>Poor!AB29</f>
        <v>0.25</v>
      </c>
      <c r="AC29" s="121">
        <f t="shared" si="7"/>
        <v>0.22496758172644021</v>
      </c>
      <c r="AD29" s="156">
        <f>Poor!AD29</f>
        <v>0.25</v>
      </c>
      <c r="AE29" s="121">
        <f t="shared" si="8"/>
        <v>0.22496758172644021</v>
      </c>
      <c r="AF29" s="122">
        <f t="shared" si="10"/>
        <v>0.25</v>
      </c>
      <c r="AG29" s="121">
        <f t="shared" si="11"/>
        <v>0.22496758172644021</v>
      </c>
      <c r="AH29" s="123">
        <f t="shared" si="12"/>
        <v>1</v>
      </c>
      <c r="AI29" s="184">
        <f t="shared" si="13"/>
        <v>0.22496758172644021</v>
      </c>
      <c r="AJ29" s="120">
        <f t="shared" si="14"/>
        <v>0.22496758172644021</v>
      </c>
      <c r="AK29" s="119">
        <f t="shared" si="15"/>
        <v>0.22496758172644021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0.5826586550435866</v>
      </c>
      <c r="C30" s="103"/>
      <c r="D30" s="24">
        <f>(D119-B124)</f>
        <v>0.83665343590163188</v>
      </c>
      <c r="E30" s="75">
        <f>Poor!E30</f>
        <v>1</v>
      </c>
      <c r="H30" s="96">
        <f>(E30*F$7/F$9)</f>
        <v>1</v>
      </c>
      <c r="I30" s="29">
        <f>IF(E30&gt;=1,I119-I124,MIN(I119-I124,B30*H30))</f>
        <v>0.83665343590163188</v>
      </c>
      <c r="J30" s="231">
        <f>IF(I$32&lt;=1,I30,1-SUM(J6:J29))</f>
        <v>0.52487918675971745</v>
      </c>
      <c r="K30" s="22">
        <f t="shared" si="4"/>
        <v>0.5826586550435866</v>
      </c>
      <c r="L30" s="22">
        <f>IF(L124=L119,0,IF(K30="",0,(L119-L124)/(B119-B124)*K30))</f>
        <v>0.5826586550435866</v>
      </c>
      <c r="M30" s="175">
        <f t="shared" si="6"/>
        <v>0.52487918675971745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U30" s="56"/>
      <c r="V30" s="56"/>
      <c r="W30" s="110"/>
      <c r="X30" s="118"/>
      <c r="Y30" s="184">
        <f>M30*4</f>
        <v>2.0995167470388698</v>
      </c>
      <c r="Z30" s="122">
        <f>IF($Y30=0,0,AA30/($Y$30))</f>
        <v>-0.13242265356583857</v>
      </c>
      <c r="AA30" s="188">
        <f>IF(AA79*4/$I$83+SUM(AA6:AA29)&lt;1,AA79*4/$I$83,1-SUM(AA6:AA29))</f>
        <v>-0.27802357884880458</v>
      </c>
      <c r="AB30" s="122">
        <f>IF($Y30=0,0,AC30/($Y$30))</f>
        <v>-0.13242265356583857</v>
      </c>
      <c r="AC30" s="188">
        <f>IF(AC79*4/$I$83+SUM(AC6:AC29)&lt;1,AC79*4/$I$83,1-SUM(AC6:AC29))</f>
        <v>-0.27802357884880458</v>
      </c>
      <c r="AD30" s="122">
        <f>IF($Y30=0,0,AE30/($Y$30))</f>
        <v>-0.13242265356583857</v>
      </c>
      <c r="AE30" s="188">
        <f>IF(AE79*4/$I$83+SUM(AE6:AE29)&lt;1,AE79*4/$I$83,1-SUM(AE6:AE29))</f>
        <v>-0.27802357884880458</v>
      </c>
      <c r="AF30" s="122">
        <f>IF($Y30=0,0,AG30/($Y$30))</f>
        <v>-0.13242265356583857</v>
      </c>
      <c r="AG30" s="188">
        <f>IF(AG79*4/$I$83+SUM(AG6:AG29)&lt;1,AG79*4/$I$83,1-SUM(AG6:AG29))</f>
        <v>-0.27802357884880458</v>
      </c>
      <c r="AH30" s="123">
        <f t="shared" si="12"/>
        <v>-0.52969061426335429</v>
      </c>
      <c r="AI30" s="184">
        <f t="shared" si="13"/>
        <v>-0.27802357884880458</v>
      </c>
      <c r="AJ30" s="120">
        <f t="shared" si="14"/>
        <v>-0.27802357884880458</v>
      </c>
      <c r="AK30" s="119">
        <f t="shared" si="15"/>
        <v>-0.27802357884880458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-8.4237698254668647E-2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8263.239388343216</v>
      </c>
      <c r="S31" s="234">
        <f t="shared" si="24"/>
        <v>8263.239388343216</v>
      </c>
      <c r="T31" s="234">
        <f>IF(T25&gt;T$23,T25-T$23,0)</f>
        <v>7474.3975149985854</v>
      </c>
      <c r="U31" s="242">
        <f>T31/$B$81</f>
        <v>934.29968937482317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0.66589529777803191</v>
      </c>
      <c r="AB31" s="131"/>
      <c r="AC31" s="133">
        <f>1-AC32+IF($Y32&lt;0,$Y32/4,0)</f>
        <v>0.86622609478923995</v>
      </c>
      <c r="AD31" s="134"/>
      <c r="AE31" s="133">
        <f>1-AE32+IF($Y32&lt;0,$Y32/4,0)</f>
        <v>0.85965542231103309</v>
      </c>
      <c r="AF31" s="134"/>
      <c r="AG31" s="133">
        <f>1-AG32+IF($Y32&lt;0,$Y32/4,0)</f>
        <v>0.84298979341937685</v>
      </c>
      <c r="AH31" s="123"/>
      <c r="AI31" s="183">
        <f>SUM(AA31,AC31,AE31,AG31)/4</f>
        <v>0.80869165207442051</v>
      </c>
      <c r="AJ31" s="135">
        <f t="shared" si="14"/>
        <v>0.76606069628363593</v>
      </c>
      <c r="AK31" s="136">
        <f t="shared" si="15"/>
        <v>0.85132260786520497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1.0842376982546686</v>
      </c>
      <c r="C32" s="77">
        <f>SUM(C6:C31)</f>
        <v>-1.7763816919906562E-3</v>
      </c>
      <c r="D32" s="24">
        <f>SUM(D6:D30)</f>
        <v>1.3364560974207234</v>
      </c>
      <c r="E32" s="2"/>
      <c r="F32" s="2"/>
      <c r="H32" s="17"/>
      <c r="I32" s="22">
        <f>SUM(I6:I30)</f>
        <v>1.3364560974207234</v>
      </c>
      <c r="J32" s="17"/>
      <c r="L32" s="22">
        <f>SUM(L6:L30)</f>
        <v>1.0842376982546686</v>
      </c>
      <c r="M32" s="23"/>
      <c r="N32" s="56"/>
      <c r="O32" s="2"/>
      <c r="P32" s="22"/>
      <c r="Q32" s="234" t="s">
        <v>143</v>
      </c>
      <c r="R32" s="234">
        <f t="shared" si="24"/>
        <v>36007.239388343209</v>
      </c>
      <c r="S32" s="234">
        <f t="shared" si="24"/>
        <v>36007.239388343209</v>
      </c>
      <c r="T32" s="234">
        <f t="shared" si="24"/>
        <v>35218.397514998578</v>
      </c>
      <c r="U32" s="56"/>
      <c r="V32" s="56"/>
      <c r="W32" s="110"/>
      <c r="X32" s="118"/>
      <c r="Y32" s="115">
        <f>SUM(Y6:Y31)</f>
        <v>3.9768444541364065</v>
      </c>
      <c r="Z32" s="137"/>
      <c r="AA32" s="138">
        <f>SUM(AA6:AA30)</f>
        <v>0.33410470222196809</v>
      </c>
      <c r="AB32" s="137"/>
      <c r="AC32" s="139">
        <f>SUM(AC6:AC30)</f>
        <v>0.1337739052107601</v>
      </c>
      <c r="AD32" s="137"/>
      <c r="AE32" s="139">
        <f>SUM(AE6:AE30)</f>
        <v>0.14034457768896685</v>
      </c>
      <c r="AF32" s="137"/>
      <c r="AG32" s="139">
        <f>SUM(AG6:AG30)</f>
        <v>0.15701020658062315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7.074927126222845E-2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7474.3975149985818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Chicken/ duck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Amadumbe: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kg produced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Cabbage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Spinach: no produced</v>
      </c>
      <c r="B46" s="217">
        <f>IF([1]Summ!C1081="",0,[1]Summ!C1081)</f>
        <v>48</v>
      </c>
      <c r="C46" s="217">
        <f>IF([1]Summ!D1081="",0,[1]Summ!D1081)</f>
        <v>0</v>
      </c>
      <c r="D46" s="38">
        <f t="shared" si="25"/>
        <v>48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48</v>
      </c>
      <c r="J46" s="38">
        <f t="shared" si="32"/>
        <v>48</v>
      </c>
      <c r="K46" s="40">
        <f t="shared" si="33"/>
        <v>1.5195643915410916E-3</v>
      </c>
      <c r="L46" s="22">
        <f t="shared" si="34"/>
        <v>1.5195643915410916E-3</v>
      </c>
      <c r="M46" s="24">
        <f t="shared" si="35"/>
        <v>1.5195643915410916E-3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12</v>
      </c>
      <c r="AB46" s="156">
        <f>Poor!AB46</f>
        <v>0.25</v>
      </c>
      <c r="AC46" s="147">
        <f t="shared" si="41"/>
        <v>12</v>
      </c>
      <c r="AD46" s="156">
        <f>Poor!AD46</f>
        <v>0.25</v>
      </c>
      <c r="AE46" s="147">
        <f t="shared" si="42"/>
        <v>12</v>
      </c>
      <c r="AF46" s="122">
        <f t="shared" si="29"/>
        <v>0.25</v>
      </c>
      <c r="AG46" s="147">
        <f t="shared" si="36"/>
        <v>12</v>
      </c>
      <c r="AH46" s="123">
        <f t="shared" si="37"/>
        <v>1</v>
      </c>
      <c r="AI46" s="112">
        <f t="shared" si="37"/>
        <v>48</v>
      </c>
      <c r="AJ46" s="148">
        <f t="shared" si="38"/>
        <v>24</v>
      </c>
      <c r="AK46" s="147">
        <f t="shared" si="39"/>
        <v>24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cashcrop: sugar cane (tons)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WILD FOODS -- see worksheet Data 3</v>
      </c>
      <c r="B48" s="217">
        <f>IF([1]Summ!C1083="",0,[1]Summ!C1083)</f>
        <v>0</v>
      </c>
      <c r="C48" s="217">
        <f>IF([1]Summ!D1083="",0,[1]Summ!D1083)</f>
        <v>750</v>
      </c>
      <c r="D48" s="38">
        <f t="shared" si="25"/>
        <v>750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750</v>
      </c>
      <c r="J48" s="38">
        <f t="shared" si="32"/>
        <v>750</v>
      </c>
      <c r="K48" s="40">
        <f t="shared" si="33"/>
        <v>0</v>
      </c>
      <c r="L48" s="22">
        <f t="shared" si="34"/>
        <v>0</v>
      </c>
      <c r="M48" s="24">
        <f t="shared" si="35"/>
        <v>2.3743193617829554E-2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187.5</v>
      </c>
      <c r="AB48" s="156">
        <f>Poor!AB48</f>
        <v>0.25</v>
      </c>
      <c r="AC48" s="147">
        <f t="shared" si="41"/>
        <v>187.5</v>
      </c>
      <c r="AD48" s="156">
        <f>Poor!AD48</f>
        <v>0.25</v>
      </c>
      <c r="AE48" s="147">
        <f t="shared" si="42"/>
        <v>187.5</v>
      </c>
      <c r="AF48" s="122">
        <f t="shared" si="29"/>
        <v>0.25</v>
      </c>
      <c r="AG48" s="147">
        <f t="shared" si="36"/>
        <v>187.5</v>
      </c>
      <c r="AH48" s="123">
        <f t="shared" si="37"/>
        <v>1</v>
      </c>
      <c r="AI48" s="112">
        <f t="shared" si="37"/>
        <v>750</v>
      </c>
      <c r="AJ48" s="148">
        <f t="shared" si="38"/>
        <v>375</v>
      </c>
      <c r="AK48" s="147">
        <f t="shared" si="39"/>
        <v>375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Agricultural cash income -- see Data2</v>
      </c>
      <c r="B49" s="217">
        <f>IF([1]Summ!C1084="",0,[1]Summ!C1084)</f>
        <v>700</v>
      </c>
      <c r="C49" s="217">
        <f>IF([1]Summ!D1084="",0,[1]Summ!D1084)</f>
        <v>0</v>
      </c>
      <c r="D49" s="38">
        <f t="shared" si="25"/>
        <v>700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700</v>
      </c>
      <c r="J49" s="38">
        <f t="shared" si="32"/>
        <v>700</v>
      </c>
      <c r="K49" s="40">
        <f t="shared" si="33"/>
        <v>2.2160314043307584E-2</v>
      </c>
      <c r="L49" s="22">
        <f t="shared" si="34"/>
        <v>2.2160314043307584E-2</v>
      </c>
      <c r="M49" s="24">
        <f t="shared" si="35"/>
        <v>2.2160314043307584E-2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175</v>
      </c>
      <c r="AB49" s="156">
        <f>Poor!AB49</f>
        <v>0.25</v>
      </c>
      <c r="AC49" s="147">
        <f t="shared" si="41"/>
        <v>175</v>
      </c>
      <c r="AD49" s="156">
        <f>Poor!AD49</f>
        <v>0.25</v>
      </c>
      <c r="AE49" s="147">
        <f t="shared" si="42"/>
        <v>175</v>
      </c>
      <c r="AF49" s="122">
        <f t="shared" si="29"/>
        <v>0.25</v>
      </c>
      <c r="AG49" s="147">
        <f t="shared" si="36"/>
        <v>175</v>
      </c>
      <c r="AH49" s="123">
        <f t="shared" si="37"/>
        <v>1</v>
      </c>
      <c r="AI49" s="112">
        <f t="shared" si="37"/>
        <v>700</v>
      </c>
      <c r="AJ49" s="148">
        <f t="shared" si="38"/>
        <v>350</v>
      </c>
      <c r="AK49" s="147">
        <f t="shared" si="39"/>
        <v>350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Domestic work cash income -- see Data2</v>
      </c>
      <c r="B50" s="217">
        <f>IF([1]Summ!C1085="",0,[1]Summ!C1085)</f>
        <v>3960</v>
      </c>
      <c r="C50" s="217">
        <f>IF([1]Summ!D1085="",0,[1]Summ!D1085)</f>
        <v>0</v>
      </c>
      <c r="D50" s="38">
        <f t="shared" si="25"/>
        <v>3960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3960</v>
      </c>
      <c r="J50" s="38">
        <f t="shared" si="32"/>
        <v>3960</v>
      </c>
      <c r="K50" s="40">
        <f t="shared" si="33"/>
        <v>0.12536406230214006</v>
      </c>
      <c r="L50" s="22">
        <f t="shared" si="34"/>
        <v>0.12536406230214006</v>
      </c>
      <c r="M50" s="24">
        <f t="shared" si="35"/>
        <v>0.12536406230214006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990</v>
      </c>
      <c r="AB50" s="156">
        <f>Poor!AB55</f>
        <v>0.25</v>
      </c>
      <c r="AC50" s="147">
        <f t="shared" si="41"/>
        <v>990</v>
      </c>
      <c r="AD50" s="156">
        <f>Poor!AD55</f>
        <v>0.25</v>
      </c>
      <c r="AE50" s="147">
        <f t="shared" si="42"/>
        <v>990</v>
      </c>
      <c r="AF50" s="122">
        <f t="shared" si="29"/>
        <v>0.25</v>
      </c>
      <c r="AG50" s="147">
        <f t="shared" si="36"/>
        <v>990</v>
      </c>
      <c r="AH50" s="123">
        <f t="shared" si="37"/>
        <v>1</v>
      </c>
      <c r="AI50" s="112">
        <f t="shared" si="37"/>
        <v>3960</v>
      </c>
      <c r="AJ50" s="148">
        <f t="shared" si="38"/>
        <v>1980</v>
      </c>
      <c r="AK50" s="147">
        <f t="shared" si="39"/>
        <v>1980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Formal Employment (conservancies, etc.)</v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Small business -- see Data2</v>
      </c>
      <c r="B52" s="217">
        <f>IF([1]Summ!C1087="",0,[1]Summ!C1087)</f>
        <v>3840</v>
      </c>
      <c r="C52" s="217">
        <f>IF([1]Summ!D1087="",0,[1]Summ!D1087)</f>
        <v>0</v>
      </c>
      <c r="D52" s="38">
        <f t="shared" si="25"/>
        <v>3840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3840</v>
      </c>
      <c r="J52" s="38">
        <f t="shared" si="32"/>
        <v>3840</v>
      </c>
      <c r="K52" s="40">
        <f t="shared" si="33"/>
        <v>0.12156515132328732</v>
      </c>
      <c r="L52" s="22">
        <f t="shared" si="34"/>
        <v>0.12156515132328732</v>
      </c>
      <c r="M52" s="24">
        <f t="shared" si="35"/>
        <v>0.12156515132328732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960</v>
      </c>
      <c r="AB52" s="156">
        <f>Poor!AB57</f>
        <v>0.25</v>
      </c>
      <c r="AC52" s="147">
        <f t="shared" si="41"/>
        <v>960</v>
      </c>
      <c r="AD52" s="156">
        <f>Poor!AD57</f>
        <v>0.25</v>
      </c>
      <c r="AE52" s="147">
        <f t="shared" si="42"/>
        <v>960</v>
      </c>
      <c r="AF52" s="122">
        <f t="shared" si="29"/>
        <v>0.25</v>
      </c>
      <c r="AG52" s="147">
        <f t="shared" si="36"/>
        <v>960</v>
      </c>
      <c r="AH52" s="123">
        <f t="shared" si="37"/>
        <v>1</v>
      </c>
      <c r="AI52" s="112">
        <f t="shared" si="37"/>
        <v>3840</v>
      </c>
      <c r="AJ52" s="148">
        <f t="shared" si="38"/>
        <v>1920</v>
      </c>
      <c r="AK52" s="147">
        <f t="shared" si="39"/>
        <v>1920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Social development -- see Data2</v>
      </c>
      <c r="B53" s="217">
        <f>IF([1]Summ!C1088="",0,[1]Summ!C1088)</f>
        <v>15840</v>
      </c>
      <c r="C53" s="217">
        <f>IF([1]Summ!D1088="",0,[1]Summ!D1088)</f>
        <v>0</v>
      </c>
      <c r="D53" s="38">
        <f t="shared" si="25"/>
        <v>15840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15840</v>
      </c>
      <c r="J53" s="38">
        <f t="shared" si="32"/>
        <v>15840</v>
      </c>
      <c r="K53" s="40">
        <f t="shared" si="33"/>
        <v>0.50145624920856025</v>
      </c>
      <c r="L53" s="22">
        <f t="shared" si="34"/>
        <v>0.50145624920856025</v>
      </c>
      <c r="M53" s="24">
        <f t="shared" si="35"/>
        <v>0.50145624920856025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Public works -- see Data2</v>
      </c>
      <c r="B54" s="217">
        <f>IF([1]Summ!C1089="",0,[1]Summ!C1089)</f>
        <v>7200</v>
      </c>
      <c r="C54" s="217">
        <f>IF([1]Summ!D1089="",0,[1]Summ!D1089)</f>
        <v>0</v>
      </c>
      <c r="D54" s="38">
        <f t="shared" si="25"/>
        <v>7200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7200</v>
      </c>
      <c r="J54" s="38">
        <f t="shared" si="32"/>
        <v>7200</v>
      </c>
      <c r="K54" s="40">
        <f t="shared" si="33"/>
        <v>0.22793465873116373</v>
      </c>
      <c r="L54" s="22">
        <f t="shared" si="34"/>
        <v>0.22793465873116373</v>
      </c>
      <c r="M54" s="24">
        <f t="shared" si="35"/>
        <v>0.22793465873116373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Gifts/social support: type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Other income: e.g. Credit (cotton loans)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Remittances: no. times per year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31588</v>
      </c>
      <c r="C65" s="39">
        <f>SUM(C37:C64)</f>
        <v>750</v>
      </c>
      <c r="D65" s="42">
        <f>SUM(D37:D64)</f>
        <v>32338</v>
      </c>
      <c r="E65" s="32"/>
      <c r="F65" s="32"/>
      <c r="G65" s="32"/>
      <c r="H65" s="31"/>
      <c r="I65" s="39">
        <f>SUM(I37:I64)</f>
        <v>32338</v>
      </c>
      <c r="J65" s="39">
        <f>SUM(J37:J64)</f>
        <v>32338</v>
      </c>
      <c r="K65" s="40">
        <f>SUM(K37:K64)</f>
        <v>1</v>
      </c>
      <c r="L65" s="22">
        <f>SUM(L37:L64)</f>
        <v>1</v>
      </c>
      <c r="M65" s="24">
        <f>SUM(M37:M64)</f>
        <v>1.0237431936178296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2324.5</v>
      </c>
      <c r="AB65" s="137"/>
      <c r="AC65" s="153">
        <f>SUM(AC37:AC64)</f>
        <v>2324.5</v>
      </c>
      <c r="AD65" s="137"/>
      <c r="AE65" s="153">
        <f>SUM(AE37:AE64)</f>
        <v>2324.5</v>
      </c>
      <c r="AF65" s="137"/>
      <c r="AG65" s="153">
        <f>SUM(AG37:AG64)</f>
        <v>2324.5</v>
      </c>
      <c r="AH65" s="137"/>
      <c r="AI65" s="153">
        <f>SUM(AI37:AI64)</f>
        <v>9298</v>
      </c>
      <c r="AJ65" s="153">
        <f>SUM(AJ37:AJ64)</f>
        <v>4649</v>
      </c>
      <c r="AK65" s="153">
        <f>SUM(AK37:AK64)</f>
        <v>4649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15044.654117659915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15044.654117659915</v>
      </c>
      <c r="J70" s="51">
        <f t="shared" ref="J70:J77" si="44">J124*I$83</f>
        <v>15044.654117659915</v>
      </c>
      <c r="K70" s="40">
        <f>B70/B$76</f>
        <v>0.47627751417183473</v>
      </c>
      <c r="L70" s="22">
        <f t="shared" ref="L70:L74" si="45">(L124*G$37*F$9/F$7)/B$130</f>
        <v>0.47627751417183478</v>
      </c>
      <c r="M70" s="24">
        <f>J70/B$76</f>
        <v>0.47627751417183473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3761.1635294149787</v>
      </c>
      <c r="AB70" s="156">
        <f>Poor!AB70</f>
        <v>0.25</v>
      </c>
      <c r="AC70" s="147">
        <f>$J70*AB70</f>
        <v>3761.1635294149787</v>
      </c>
      <c r="AD70" s="156">
        <f>Poor!AD70</f>
        <v>0.25</v>
      </c>
      <c r="AE70" s="147">
        <f>$J70*AD70</f>
        <v>3761.1635294149787</v>
      </c>
      <c r="AF70" s="156">
        <f>Poor!AF70</f>
        <v>0.25</v>
      </c>
      <c r="AG70" s="147">
        <f>$J70*AF70</f>
        <v>3761.1635294149787</v>
      </c>
      <c r="AH70" s="155">
        <f>SUM(Z70,AB70,AD70,AF70)</f>
        <v>1</v>
      </c>
      <c r="AI70" s="147">
        <f>SUM(AA70,AC70,AE70,AG70)</f>
        <v>15044.654117659915</v>
      </c>
      <c r="AJ70" s="148">
        <f>(AA70+AC70)</f>
        <v>7522.3270588299574</v>
      </c>
      <c r="AK70" s="147">
        <f>(AE70+AG70)</f>
        <v>7522.3270588299574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13918.666666666668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13918.666666666668</v>
      </c>
      <c r="J71" s="51">
        <f t="shared" si="44"/>
        <v>13918.666666666668</v>
      </c>
      <c r="K71" s="40">
        <f t="shared" ref="K71:K72" si="47">B71/B$76</f>
        <v>0.44063146342492931</v>
      </c>
      <c r="L71" s="22">
        <f t="shared" si="45"/>
        <v>0.44063146342492943</v>
      </c>
      <c r="M71" s="24">
        <f t="shared" ref="M71:M72" si="48">J71/B$76</f>
        <v>0.44063146342492931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0.8783082183107509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2110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6.6797518044827156E-2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189.9</v>
      </c>
      <c r="AB73" s="156">
        <f>Poor!AB73</f>
        <v>0.09</v>
      </c>
      <c r="AC73" s="147">
        <f>$H$73*$B$73*AB73</f>
        <v>189.9</v>
      </c>
      <c r="AD73" s="156">
        <f>Poor!AD73</f>
        <v>0.23</v>
      </c>
      <c r="AE73" s="147">
        <f>$H$73*$B$73*AD73</f>
        <v>485.3</v>
      </c>
      <c r="AF73" s="156">
        <f>Poor!AF73</f>
        <v>0.59</v>
      </c>
      <c r="AG73" s="147">
        <f>$H$73*$B$73*AF73</f>
        <v>1244.8999999999999</v>
      </c>
      <c r="AH73" s="155">
        <f>SUM(Z73,AB73,AD73,AF73)</f>
        <v>1</v>
      </c>
      <c r="AI73" s="147">
        <f>SUM(AA73,AC73,AE73,AG73)</f>
        <v>2110</v>
      </c>
      <c r="AJ73" s="148">
        <f>(AA73+AC73)</f>
        <v>379.8</v>
      </c>
      <c r="AK73" s="147">
        <f>(AE73+AG73)</f>
        <v>1730.1999999999998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12043.358959195744</v>
      </c>
      <c r="C74" s="39"/>
      <c r="D74" s="38"/>
      <c r="E74" s="32"/>
      <c r="F74" s="32"/>
      <c r="G74" s="32"/>
      <c r="H74" s="31"/>
      <c r="I74" s="39">
        <f>I128*I$83</f>
        <v>17293.345882340087</v>
      </c>
      <c r="J74" s="51">
        <f t="shared" si="44"/>
        <v>10849.076730672001</v>
      </c>
      <c r="K74" s="40">
        <f>B74/B$76</f>
        <v>0.3812637381029424</v>
      </c>
      <c r="L74" s="22">
        <f t="shared" si="45"/>
        <v>0.38126373810294245</v>
      </c>
      <c r="M74" s="24">
        <f>J74/B$76</f>
        <v>0.34345563918804611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-1436.6635294149787</v>
      </c>
      <c r="AB74" s="156"/>
      <c r="AC74" s="147">
        <f>AC30*$I$83/4</f>
        <v>-1436.6635294149787</v>
      </c>
      <c r="AD74" s="156"/>
      <c r="AE74" s="147">
        <f>AE30*$I$83/4</f>
        <v>-1436.6635294149787</v>
      </c>
      <c r="AF74" s="156"/>
      <c r="AG74" s="147">
        <f>AG30*$I$83/4</f>
        <v>-1436.6635294149787</v>
      </c>
      <c r="AH74" s="155"/>
      <c r="AI74" s="147">
        <f>SUM(AA74,AC74,AE74,AG74)</f>
        <v>-5746.6541176599148</v>
      </c>
      <c r="AJ74" s="148">
        <f>(AA74+AC74)</f>
        <v>-2873.3270588299574</v>
      </c>
      <c r="AK74" s="147">
        <f>(AE74+AG74)</f>
        <v>-2873.3270588299574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31588</v>
      </c>
      <c r="C76" s="39"/>
      <c r="D76" s="38"/>
      <c r="E76" s="32"/>
      <c r="F76" s="32"/>
      <c r="G76" s="32"/>
      <c r="H76" s="31"/>
      <c r="I76" s="39">
        <f>I130*I$83</f>
        <v>32338</v>
      </c>
      <c r="J76" s="51">
        <f t="shared" si="44"/>
        <v>32338</v>
      </c>
      <c r="K76" s="40">
        <f>SUM(K70:K75)</f>
        <v>2.2432784520552844</v>
      </c>
      <c r="L76" s="22">
        <f>SUM(L70:L75)</f>
        <v>1.2981727156997067</v>
      </c>
      <c r="M76" s="24">
        <f>SUM(M70:M75)</f>
        <v>1.2603646167848102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2324.5</v>
      </c>
      <c r="AB76" s="137"/>
      <c r="AC76" s="153">
        <f>AC65</f>
        <v>2324.5</v>
      </c>
      <c r="AD76" s="137"/>
      <c r="AE76" s="153">
        <f>AE65</f>
        <v>2324.5</v>
      </c>
      <c r="AF76" s="137"/>
      <c r="AG76" s="153">
        <f>AG65</f>
        <v>2324.5</v>
      </c>
      <c r="AH76" s="137"/>
      <c r="AI76" s="153">
        <f>SUM(AA76,AC76,AE76,AG76)</f>
        <v>9298</v>
      </c>
      <c r="AJ76" s="154">
        <f>SUM(AA76,AC76)</f>
        <v>4649</v>
      </c>
      <c r="AK76" s="154">
        <f>SUM(AE76,AG76)</f>
        <v>4649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13918.666666666666</v>
      </c>
      <c r="J77" s="100">
        <f t="shared" si="44"/>
        <v>7474.3975149985818</v>
      </c>
      <c r="K77" s="40"/>
      <c r="L77" s="22">
        <f>-(L131*G$37*F$9/F$7)/B$130</f>
        <v>-0.44063146342492937</v>
      </c>
      <c r="M77" s="24">
        <f>-J77/B$76</f>
        <v>-0.23662142316698057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3440.9581111351808</v>
      </c>
      <c r="AB77" s="112"/>
      <c r="AC77" s="111">
        <f>AC31*$I$83/4</f>
        <v>4476.1507055055818</v>
      </c>
      <c r="AD77" s="112"/>
      <c r="AE77" s="111">
        <f>AE31*$I$83/4</f>
        <v>4442.1973064728181</v>
      </c>
      <c r="AF77" s="112"/>
      <c r="AG77" s="111">
        <f>AG31*$I$83/4</f>
        <v>4356.0790667086012</v>
      </c>
      <c r="AH77" s="110"/>
      <c r="AI77" s="154">
        <f>SUM(AA77,AC77,AE77,AG77)</f>
        <v>16715.38518982218</v>
      </c>
      <c r="AJ77" s="153">
        <f>SUM(AA77,AC77)</f>
        <v>7917.1088166407626</v>
      </c>
      <c r="AK77" s="160">
        <f>SUM(AE77,AG77)</f>
        <v>8798.2763731814193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-1436.6635294149787</v>
      </c>
      <c r="AB79" s="112"/>
      <c r="AC79" s="112">
        <f>AA79-AA74+AC65-AC70</f>
        <v>-1436.6635294149787</v>
      </c>
      <c r="AD79" s="112"/>
      <c r="AE79" s="112">
        <f>AC79-AC74+AE65-AE70</f>
        <v>-1436.6635294149787</v>
      </c>
      <c r="AF79" s="112"/>
      <c r="AG79" s="112">
        <f>AE79-AE74+AG65-AG70</f>
        <v>-1436.6635294149787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20669.664571094072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20669.664571094072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5167.416142773518</v>
      </c>
      <c r="AB83" s="112"/>
      <c r="AC83" s="165">
        <f>$I$83*AB82/4</f>
        <v>5167.416142773518</v>
      </c>
      <c r="AD83" s="112"/>
      <c r="AE83" s="165">
        <f>$I$83*AD82/4</f>
        <v>5167.416142773518</v>
      </c>
      <c r="AF83" s="112"/>
      <c r="AG83" s="165">
        <f>$I$83*AF82/4</f>
        <v>5167.416142773518</v>
      </c>
      <c r="AH83" s="165">
        <f>SUM(AA83,AC83,AE83,AG83)</f>
        <v>20669.664571094072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31064.314235098274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31064.314235098274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Chicken/ duck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Amadumbe: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Cabbage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Spinach: no produced</v>
      </c>
      <c r="B100" s="75">
        <f t="shared" si="51"/>
        <v>2.322243780730076E-3</v>
      </c>
      <c r="C100" s="75">
        <f t="shared" si="51"/>
        <v>0</v>
      </c>
      <c r="D100" s="24">
        <f t="shared" si="52"/>
        <v>2.322243780730076E-3</v>
      </c>
      <c r="H100" s="24">
        <f t="shared" si="53"/>
        <v>1</v>
      </c>
      <c r="I100" s="22">
        <f t="shared" si="54"/>
        <v>2.322243780730076E-3</v>
      </c>
      <c r="J100" s="24">
        <f>IF(I$32&lt;=1+I131,I100,L100+J$33*(I100-L100))</f>
        <v>2.322243780730076E-3</v>
      </c>
      <c r="K100" s="22">
        <f t="shared" si="56"/>
        <v>2.322243780730076E-3</v>
      </c>
      <c r="L100" s="22">
        <f t="shared" si="57"/>
        <v>2.322243780730076E-3</v>
      </c>
      <c r="M100" s="228">
        <f t="shared" si="49"/>
        <v>2.322243780730076E-3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cashcrop: sugar cane (tons)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WILD FOODS -- see worksheet Data 3</v>
      </c>
      <c r="B102" s="75">
        <f t="shared" si="51"/>
        <v>0</v>
      </c>
      <c r="C102" s="75">
        <f t="shared" si="51"/>
        <v>3.6285059073907437E-2</v>
      </c>
      <c r="D102" s="24">
        <f t="shared" si="52"/>
        <v>3.6285059073907437E-2</v>
      </c>
      <c r="H102" s="24">
        <f t="shared" si="53"/>
        <v>1</v>
      </c>
      <c r="I102" s="22">
        <f t="shared" si="54"/>
        <v>3.6285059073907437E-2</v>
      </c>
      <c r="J102" s="24">
        <f>IF(I$32&lt;=1+I131,I102,L102+J$33*(I102-L102))</f>
        <v>3.6285059073907437E-2</v>
      </c>
      <c r="K102" s="22">
        <f t="shared" si="56"/>
        <v>0</v>
      </c>
      <c r="L102" s="22">
        <f t="shared" si="57"/>
        <v>0</v>
      </c>
      <c r="M102" s="228">
        <f t="shared" si="49"/>
        <v>3.6285059073907437E-2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Agricultural cash income -- see Data2</v>
      </c>
      <c r="B103" s="75">
        <f t="shared" si="51"/>
        <v>3.3866055135646937E-2</v>
      </c>
      <c r="C103" s="75">
        <f t="shared" si="51"/>
        <v>0</v>
      </c>
      <c r="D103" s="24">
        <f t="shared" si="52"/>
        <v>3.3866055135646937E-2</v>
      </c>
      <c r="H103" s="24">
        <f t="shared" si="53"/>
        <v>1</v>
      </c>
      <c r="I103" s="22">
        <f t="shared" si="54"/>
        <v>3.3866055135646937E-2</v>
      </c>
      <c r="J103" s="24">
        <f>IF(I$32&lt;=1+I131,I103,L103+J$33*(I103-L103))</f>
        <v>3.3866055135646937E-2</v>
      </c>
      <c r="K103" s="22">
        <f t="shared" si="56"/>
        <v>3.3866055135646937E-2</v>
      </c>
      <c r="L103" s="22">
        <f t="shared" si="57"/>
        <v>3.3866055135646937E-2</v>
      </c>
      <c r="M103" s="228">
        <f t="shared" si="49"/>
        <v>3.3866055135646937E-2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Domestic work cash income -- see Data2</v>
      </c>
      <c r="B104" s="75">
        <f t="shared" si="51"/>
        <v>0.19158511191023125</v>
      </c>
      <c r="C104" s="75">
        <f t="shared" si="51"/>
        <v>0</v>
      </c>
      <c r="D104" s="24">
        <f t="shared" si="52"/>
        <v>0.19158511191023125</v>
      </c>
      <c r="H104" s="24">
        <f t="shared" si="53"/>
        <v>1</v>
      </c>
      <c r="I104" s="22">
        <f t="shared" si="54"/>
        <v>0.19158511191023125</v>
      </c>
      <c r="J104" s="24">
        <f>IF(I$32&lt;=1+I131,I104,L104+J$33*(I104-L104))</f>
        <v>0.19158511191023125</v>
      </c>
      <c r="K104" s="22">
        <f t="shared" si="56"/>
        <v>0.19158511191023125</v>
      </c>
      <c r="L104" s="22">
        <f t="shared" si="57"/>
        <v>0.19158511191023125</v>
      </c>
      <c r="M104" s="228">
        <f t="shared" si="49"/>
        <v>0.19158511191023125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Formal Employment (conservancies, etc.)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Small business -- see Data2</v>
      </c>
      <c r="B106" s="75">
        <f t="shared" si="51"/>
        <v>0.18577950245840608</v>
      </c>
      <c r="C106" s="75">
        <f t="shared" si="51"/>
        <v>0</v>
      </c>
      <c r="D106" s="24">
        <f t="shared" si="52"/>
        <v>0.18577950245840608</v>
      </c>
      <c r="H106" s="24">
        <f t="shared" si="53"/>
        <v>1</v>
      </c>
      <c r="I106" s="22">
        <f t="shared" si="54"/>
        <v>0.18577950245840608</v>
      </c>
      <c r="J106" s="24">
        <f>IF(I$32&lt;=1+I132,I106,L106+J$33*(I106-L106))</f>
        <v>0.18577950245840608</v>
      </c>
      <c r="K106" s="22">
        <f t="shared" si="56"/>
        <v>0.18577950245840608</v>
      </c>
      <c r="L106" s="22">
        <f t="shared" si="57"/>
        <v>0.18577950245840608</v>
      </c>
      <c r="M106" s="228">
        <f>(J106)</f>
        <v>0.18577950245840608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Social development -- see Data2</v>
      </c>
      <c r="B107" s="75">
        <f t="shared" si="51"/>
        <v>0.76634044764092502</v>
      </c>
      <c r="C107" s="75">
        <f t="shared" si="51"/>
        <v>0</v>
      </c>
      <c r="D107" s="24">
        <f t="shared" ref="D107:D118" si="59">(B107+C107)</f>
        <v>0.76634044764092502</v>
      </c>
      <c r="H107" s="24">
        <f t="shared" ref="H107:H118" si="60">(E53*F53/G53*F$7/F$9)</f>
        <v>1</v>
      </c>
      <c r="I107" s="22">
        <f t="shared" ref="I107:I118" si="61">(D107*H107)</f>
        <v>0.76634044764092502</v>
      </c>
      <c r="J107" s="24">
        <f t="shared" ref="J107:J118" si="62">IF(I$32&lt;=1+I133,I107,L107+J$33*(I107-L107))</f>
        <v>0.76634044764092502</v>
      </c>
      <c r="K107" s="22">
        <f t="shared" ref="K107:K118" si="63">(B107)</f>
        <v>0.76634044764092502</v>
      </c>
      <c r="L107" s="22">
        <f t="shared" ref="L107:L118" si="64">(K107*H107)</f>
        <v>0.76634044764092502</v>
      </c>
      <c r="M107" s="228">
        <f t="shared" ref="M107:M118" si="65">(J107)</f>
        <v>0.76634044764092502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Public works -- see Data2</v>
      </c>
      <c r="B108" s="75">
        <f t="shared" si="51"/>
        <v>0.34833656710951139</v>
      </c>
      <c r="C108" s="75">
        <f t="shared" si="51"/>
        <v>0</v>
      </c>
      <c r="D108" s="24">
        <f t="shared" si="59"/>
        <v>0.34833656710951139</v>
      </c>
      <c r="H108" s="24">
        <f t="shared" si="60"/>
        <v>1</v>
      </c>
      <c r="I108" s="22">
        <f t="shared" si="61"/>
        <v>0.34833656710951139</v>
      </c>
      <c r="J108" s="24">
        <f t="shared" si="62"/>
        <v>0.34833656710951139</v>
      </c>
      <c r="K108" s="22">
        <f t="shared" si="63"/>
        <v>0.34833656710951139</v>
      </c>
      <c r="L108" s="22">
        <f t="shared" si="64"/>
        <v>0.34833656710951139</v>
      </c>
      <c r="M108" s="228">
        <f t="shared" si="65"/>
        <v>0.34833656710951139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Gifts/social support: type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Other income: e.g. Credit (cotton loans)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Remittances: no. times per year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1.5282299280354505</v>
      </c>
      <c r="C119" s="22">
        <f>SUM(C91:C118)</f>
        <v>3.6285059073907437E-2</v>
      </c>
      <c r="D119" s="24">
        <f>SUM(D91:D118)</f>
        <v>1.5645149871093582</v>
      </c>
      <c r="E119" s="22"/>
      <c r="F119" s="2"/>
      <c r="G119" s="2"/>
      <c r="H119" s="31"/>
      <c r="I119" s="22">
        <f>SUM(I91:I118)</f>
        <v>1.5645149871093582</v>
      </c>
      <c r="J119" s="24">
        <f>SUM(J91:J118)</f>
        <v>1.5645149871093582</v>
      </c>
      <c r="K119" s="22">
        <f>SUM(K91:K118)</f>
        <v>1.5282299280354505</v>
      </c>
      <c r="L119" s="22">
        <f>SUM(L91:L118)</f>
        <v>1.5282299280354505</v>
      </c>
      <c r="M119" s="57">
        <f t="shared" si="49"/>
        <v>1.5645149871093582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0.72786155120772633</v>
      </c>
      <c r="J124" s="237">
        <f>IF(SUMPRODUCT($B$124:$B124,$H$124:$H124)&lt;J$119,($B124*$H124),J$119)</f>
        <v>0.72786155120772633</v>
      </c>
      <c r="K124" s="29">
        <f>(B124)</f>
        <v>0.72786155120772633</v>
      </c>
      <c r="L124" s="29">
        <f>IF(SUMPRODUCT($B$124:$B124,$H$124:$H124)&lt;L$119,($B124*$H124),L$119)</f>
        <v>0.72786155120772633</v>
      </c>
      <c r="M124" s="240">
        <f t="shared" si="66"/>
        <v>0.72786155120772633</v>
      </c>
      <c r="N124" s="58"/>
      <c r="O124" s="174">
        <f>B124*H124</f>
        <v>0.72786155120772633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0.67338618964003516</v>
      </c>
      <c r="J125" s="237">
        <f>IF(SUMPRODUCT($B$124:$B125,$H$124:$H125)&lt;J$119,($B125*$H125),IF(SUMPRODUCT($B$124:$B124,$H$124:$H124)&lt;J$119,J$119-SUMPRODUCT($B$124:$B124,$H$124:$H124),0))</f>
        <v>0.67338618964003516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0.67338618964003516</v>
      </c>
      <c r="M125" s="240">
        <f t="shared" si="66"/>
        <v>0.67338618964003516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0.10208196619459292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0.10208196619459292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0.10208196619459292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0.5826586550435866</v>
      </c>
      <c r="C128" s="2"/>
      <c r="D128" s="31"/>
      <c r="E128" s="2"/>
      <c r="F128" s="2"/>
      <c r="G128" s="2"/>
      <c r="H128" s="24"/>
      <c r="I128" s="29">
        <f>(I30)</f>
        <v>0.83665343590163188</v>
      </c>
      <c r="J128" s="228">
        <f>(J30)</f>
        <v>0.52487918675971745</v>
      </c>
      <c r="K128" s="29">
        <f>(B128)</f>
        <v>0.5826586550435866</v>
      </c>
      <c r="L128" s="29">
        <f>IF(L124=L119,0,(L119-L124)/(B119-B124)*K128)</f>
        <v>0.5826586550435866</v>
      </c>
      <c r="M128" s="240">
        <f t="shared" si="66"/>
        <v>0.52487918675971745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1.5282299280354505</v>
      </c>
      <c r="C130" s="2"/>
      <c r="D130" s="31"/>
      <c r="E130" s="2"/>
      <c r="F130" s="2"/>
      <c r="G130" s="2"/>
      <c r="H130" s="24"/>
      <c r="I130" s="29">
        <f>(I119)</f>
        <v>1.5645149871093582</v>
      </c>
      <c r="J130" s="228">
        <f>(J119)</f>
        <v>1.5645149871093582</v>
      </c>
      <c r="K130" s="29">
        <f>(B130)</f>
        <v>1.5282299280354505</v>
      </c>
      <c r="L130" s="29">
        <f>(L119)</f>
        <v>1.5282299280354505</v>
      </c>
      <c r="M130" s="240">
        <f t="shared" si="66"/>
        <v>1.5645149871093582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0.67338618964003505</v>
      </c>
      <c r="J131" s="237">
        <f>IF(SUMPRODUCT($B124:$B125,$H124:$H125)&gt;(J119-J128),SUMPRODUCT($B124:$B125,$H124:$H125)+J128-J119,0)</f>
        <v>0.36161194049812062</v>
      </c>
      <c r="K131" s="29"/>
      <c r="L131" s="29">
        <f>IF(I131&lt;SUM(L126:L127),0,I131-(SUM(L126:L127)))</f>
        <v>0.67338618964003505</v>
      </c>
      <c r="M131" s="237">
        <f>IF(I131&lt;SUM(M126:M127),0,I131-(SUM(M126:M127)))</f>
        <v>0.67338618964003505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29">
    <cfRule type="cellIs" dxfId="555" priority="340" operator="equal">
      <formula>16</formula>
    </cfRule>
    <cfRule type="cellIs" dxfId="554" priority="341" operator="equal">
      <formula>15</formula>
    </cfRule>
    <cfRule type="cellIs" dxfId="553" priority="342" operator="equal">
      <formula>14</formula>
    </cfRule>
    <cfRule type="cellIs" dxfId="552" priority="343" operator="equal">
      <formula>13</formula>
    </cfRule>
    <cfRule type="cellIs" dxfId="551" priority="344" operator="equal">
      <formula>12</formula>
    </cfRule>
    <cfRule type="cellIs" dxfId="550" priority="345" operator="equal">
      <formula>11</formula>
    </cfRule>
    <cfRule type="cellIs" dxfId="549" priority="346" operator="equal">
      <formula>10</formula>
    </cfRule>
    <cfRule type="cellIs" dxfId="548" priority="347" operator="equal">
      <formula>9</formula>
    </cfRule>
    <cfRule type="cellIs" dxfId="547" priority="348" operator="equal">
      <formula>8</formula>
    </cfRule>
    <cfRule type="cellIs" dxfId="546" priority="349" operator="equal">
      <formula>7</formula>
    </cfRule>
    <cfRule type="cellIs" dxfId="545" priority="350" operator="equal">
      <formula>6</formula>
    </cfRule>
    <cfRule type="cellIs" dxfId="544" priority="351" operator="equal">
      <formula>5</formula>
    </cfRule>
    <cfRule type="cellIs" dxfId="543" priority="352" operator="equal">
      <formula>4</formula>
    </cfRule>
    <cfRule type="cellIs" dxfId="542" priority="353" operator="equal">
      <formula>3</formula>
    </cfRule>
    <cfRule type="cellIs" dxfId="541" priority="354" operator="equal">
      <formula>2</formula>
    </cfRule>
    <cfRule type="cellIs" dxfId="540" priority="355" operator="equal">
      <formula>1</formula>
    </cfRule>
  </conditionalFormatting>
  <conditionalFormatting sqref="N119">
    <cfRule type="cellIs" dxfId="539" priority="324" operator="equal">
      <formula>16</formula>
    </cfRule>
    <cfRule type="cellIs" dxfId="538" priority="325" operator="equal">
      <formula>15</formula>
    </cfRule>
    <cfRule type="cellIs" dxfId="537" priority="326" operator="equal">
      <formula>14</formula>
    </cfRule>
    <cfRule type="cellIs" dxfId="536" priority="327" operator="equal">
      <formula>13</formula>
    </cfRule>
    <cfRule type="cellIs" dxfId="535" priority="328" operator="equal">
      <formula>12</formula>
    </cfRule>
    <cfRule type="cellIs" dxfId="534" priority="329" operator="equal">
      <formula>11</formula>
    </cfRule>
    <cfRule type="cellIs" dxfId="533" priority="330" operator="equal">
      <formula>10</formula>
    </cfRule>
    <cfRule type="cellIs" dxfId="532" priority="331" operator="equal">
      <formula>9</formula>
    </cfRule>
    <cfRule type="cellIs" dxfId="531" priority="332" operator="equal">
      <formula>8</formula>
    </cfRule>
    <cfRule type="cellIs" dxfId="530" priority="333" operator="equal">
      <formula>7</formula>
    </cfRule>
    <cfRule type="cellIs" dxfId="529" priority="334" operator="equal">
      <formula>6</formula>
    </cfRule>
    <cfRule type="cellIs" dxfId="528" priority="335" operator="equal">
      <formula>5</formula>
    </cfRule>
    <cfRule type="cellIs" dxfId="527" priority="336" operator="equal">
      <formula>4</formula>
    </cfRule>
    <cfRule type="cellIs" dxfId="526" priority="337" operator="equal">
      <formula>3</formula>
    </cfRule>
    <cfRule type="cellIs" dxfId="525" priority="338" operator="equal">
      <formula>2</formula>
    </cfRule>
    <cfRule type="cellIs" dxfId="524" priority="339" operator="equal">
      <formula>1</formula>
    </cfRule>
  </conditionalFormatting>
  <conditionalFormatting sqref="N27:N28">
    <cfRule type="cellIs" dxfId="523" priority="276" operator="equal">
      <formula>16</formula>
    </cfRule>
    <cfRule type="cellIs" dxfId="522" priority="277" operator="equal">
      <formula>15</formula>
    </cfRule>
    <cfRule type="cellIs" dxfId="521" priority="278" operator="equal">
      <formula>14</formula>
    </cfRule>
    <cfRule type="cellIs" dxfId="520" priority="279" operator="equal">
      <formula>13</formula>
    </cfRule>
    <cfRule type="cellIs" dxfId="519" priority="280" operator="equal">
      <formula>12</formula>
    </cfRule>
    <cfRule type="cellIs" dxfId="518" priority="281" operator="equal">
      <formula>11</formula>
    </cfRule>
    <cfRule type="cellIs" dxfId="517" priority="282" operator="equal">
      <formula>10</formula>
    </cfRule>
    <cfRule type="cellIs" dxfId="516" priority="283" operator="equal">
      <formula>9</formula>
    </cfRule>
    <cfRule type="cellIs" dxfId="515" priority="284" operator="equal">
      <formula>8</formula>
    </cfRule>
    <cfRule type="cellIs" dxfId="514" priority="285" operator="equal">
      <formula>7</formula>
    </cfRule>
    <cfRule type="cellIs" dxfId="513" priority="286" operator="equal">
      <formula>6</formula>
    </cfRule>
    <cfRule type="cellIs" dxfId="512" priority="287" operator="equal">
      <formula>5</formula>
    </cfRule>
    <cfRule type="cellIs" dxfId="511" priority="288" operator="equal">
      <formula>4</formula>
    </cfRule>
    <cfRule type="cellIs" dxfId="510" priority="289" operator="equal">
      <formula>3</formula>
    </cfRule>
    <cfRule type="cellIs" dxfId="509" priority="290" operator="equal">
      <formula>2</formula>
    </cfRule>
    <cfRule type="cellIs" dxfId="508" priority="291" operator="equal">
      <formula>1</formula>
    </cfRule>
  </conditionalFormatting>
  <conditionalFormatting sqref="N6:N26">
    <cfRule type="cellIs" dxfId="507" priority="164" operator="equal">
      <formula>16</formula>
    </cfRule>
    <cfRule type="cellIs" dxfId="506" priority="165" operator="equal">
      <formula>15</formula>
    </cfRule>
    <cfRule type="cellIs" dxfId="505" priority="166" operator="equal">
      <formula>14</formula>
    </cfRule>
    <cfRule type="cellIs" dxfId="504" priority="167" operator="equal">
      <formula>13</formula>
    </cfRule>
    <cfRule type="cellIs" dxfId="503" priority="168" operator="equal">
      <formula>12</formula>
    </cfRule>
    <cfRule type="cellIs" dxfId="502" priority="169" operator="equal">
      <formula>11</formula>
    </cfRule>
    <cfRule type="cellIs" dxfId="501" priority="170" operator="equal">
      <formula>10</formula>
    </cfRule>
    <cfRule type="cellIs" dxfId="500" priority="171" operator="equal">
      <formula>9</formula>
    </cfRule>
    <cfRule type="cellIs" dxfId="499" priority="172" operator="equal">
      <formula>8</formula>
    </cfRule>
    <cfRule type="cellIs" dxfId="498" priority="173" operator="equal">
      <formula>7</formula>
    </cfRule>
    <cfRule type="cellIs" dxfId="497" priority="174" operator="equal">
      <formula>6</formula>
    </cfRule>
    <cfRule type="cellIs" dxfId="496" priority="175" operator="equal">
      <formula>5</formula>
    </cfRule>
    <cfRule type="cellIs" dxfId="495" priority="176" operator="equal">
      <formula>4</formula>
    </cfRule>
    <cfRule type="cellIs" dxfId="494" priority="177" operator="equal">
      <formula>3</formula>
    </cfRule>
    <cfRule type="cellIs" dxfId="493" priority="178" operator="equal">
      <formula>2</formula>
    </cfRule>
    <cfRule type="cellIs" dxfId="492" priority="179" operator="equal">
      <formula>1</formula>
    </cfRule>
  </conditionalFormatting>
  <conditionalFormatting sqref="N113:N118">
    <cfRule type="cellIs" dxfId="491" priority="148" operator="equal">
      <formula>16</formula>
    </cfRule>
    <cfRule type="cellIs" dxfId="490" priority="149" operator="equal">
      <formula>15</formula>
    </cfRule>
    <cfRule type="cellIs" dxfId="489" priority="150" operator="equal">
      <formula>14</formula>
    </cfRule>
    <cfRule type="cellIs" dxfId="488" priority="151" operator="equal">
      <formula>13</formula>
    </cfRule>
    <cfRule type="cellIs" dxfId="487" priority="152" operator="equal">
      <formula>12</formula>
    </cfRule>
    <cfRule type="cellIs" dxfId="486" priority="153" operator="equal">
      <formula>11</formula>
    </cfRule>
    <cfRule type="cellIs" dxfId="485" priority="154" operator="equal">
      <formula>10</formula>
    </cfRule>
    <cfRule type="cellIs" dxfId="484" priority="155" operator="equal">
      <formula>9</formula>
    </cfRule>
    <cfRule type="cellIs" dxfId="483" priority="156" operator="equal">
      <formula>8</formula>
    </cfRule>
    <cfRule type="cellIs" dxfId="482" priority="157" operator="equal">
      <formula>7</formula>
    </cfRule>
    <cfRule type="cellIs" dxfId="481" priority="158" operator="equal">
      <formula>6</formula>
    </cfRule>
    <cfRule type="cellIs" dxfId="480" priority="159" operator="equal">
      <formula>5</formula>
    </cfRule>
    <cfRule type="cellIs" dxfId="479" priority="160" operator="equal">
      <formula>4</formula>
    </cfRule>
    <cfRule type="cellIs" dxfId="478" priority="161" operator="equal">
      <formula>3</formula>
    </cfRule>
    <cfRule type="cellIs" dxfId="477" priority="162" operator="equal">
      <formula>2</formula>
    </cfRule>
    <cfRule type="cellIs" dxfId="476" priority="163" operator="equal">
      <formula>1</formula>
    </cfRule>
  </conditionalFormatting>
  <conditionalFormatting sqref="N112">
    <cfRule type="cellIs" dxfId="475" priority="132" operator="equal">
      <formula>16</formula>
    </cfRule>
    <cfRule type="cellIs" dxfId="474" priority="133" operator="equal">
      <formula>15</formula>
    </cfRule>
    <cfRule type="cellIs" dxfId="473" priority="134" operator="equal">
      <formula>14</formula>
    </cfRule>
    <cfRule type="cellIs" dxfId="472" priority="135" operator="equal">
      <formula>13</formula>
    </cfRule>
    <cfRule type="cellIs" dxfId="471" priority="136" operator="equal">
      <formula>12</formula>
    </cfRule>
    <cfRule type="cellIs" dxfId="470" priority="137" operator="equal">
      <formula>11</formula>
    </cfRule>
    <cfRule type="cellIs" dxfId="469" priority="138" operator="equal">
      <formula>10</formula>
    </cfRule>
    <cfRule type="cellIs" dxfId="468" priority="139" operator="equal">
      <formula>9</formula>
    </cfRule>
    <cfRule type="cellIs" dxfId="467" priority="140" operator="equal">
      <formula>8</formula>
    </cfRule>
    <cfRule type="cellIs" dxfId="466" priority="141" operator="equal">
      <formula>7</formula>
    </cfRule>
    <cfRule type="cellIs" dxfId="465" priority="142" operator="equal">
      <formula>6</formula>
    </cfRule>
    <cfRule type="cellIs" dxfId="464" priority="143" operator="equal">
      <formula>5</formula>
    </cfRule>
    <cfRule type="cellIs" dxfId="463" priority="144" operator="equal">
      <formula>4</formula>
    </cfRule>
    <cfRule type="cellIs" dxfId="462" priority="145" operator="equal">
      <formula>3</formula>
    </cfRule>
    <cfRule type="cellIs" dxfId="461" priority="146" operator="equal">
      <formula>2</formula>
    </cfRule>
    <cfRule type="cellIs" dxfId="460" priority="14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8" sqref="G3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ZASCO: 59305</v>
      </c>
      <c r="B1" s="245" t="str">
        <f>[1]WB!$A$2</f>
        <v>South coast intensive open access cropping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6">
        <f>IF([1]Summ!E1044="",0,[1]Summ!E1044)</f>
        <v>2.026514827210461E-2</v>
      </c>
      <c r="C6" s="216">
        <f>IF([1]Summ!F1044="",0,[1]Summ!F1044)</f>
        <v>0</v>
      </c>
      <c r="D6" s="24">
        <f t="shared" ref="D6:D16" si="0">SUM(B6,C6)</f>
        <v>2.026514827210461E-2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2.026514827210461E-2</v>
      </c>
      <c r="J6" s="24">
        <f t="shared" ref="J6:J13" si="3">IF(I$32&lt;=1+I$131,I6,B6*H6+J$33*(I6-B6*H6))</f>
        <v>2.026514827210461E-2</v>
      </c>
      <c r="K6" s="22">
        <f t="shared" ref="K6:K31" si="4">B6</f>
        <v>2.026514827210461E-2</v>
      </c>
      <c r="L6" s="22">
        <f t="shared" ref="L6:L29" si="5">IF(K6="","",K6*H6)</f>
        <v>2.026514827210461E-2</v>
      </c>
      <c r="M6" s="224">
        <f t="shared" ref="M6:M31" si="6">J6</f>
        <v>2.026514827210461E-2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8.1060593088418439E-2</v>
      </c>
      <c r="Z6" s="116">
        <v>0.17</v>
      </c>
      <c r="AA6" s="121">
        <f>$M6*Z6*4</f>
        <v>1.3780300825031136E-2</v>
      </c>
      <c r="AB6" s="116">
        <v>0.17</v>
      </c>
      <c r="AC6" s="121">
        <f t="shared" ref="AC6:AC29" si="7">$M6*AB6*4</f>
        <v>1.3780300825031136E-2</v>
      </c>
      <c r="AD6" s="116">
        <v>0.33</v>
      </c>
      <c r="AE6" s="121">
        <f t="shared" ref="AE6:AE29" si="8">$M6*AD6*4</f>
        <v>2.6749995719178087E-2</v>
      </c>
      <c r="AF6" s="122">
        <f>1-SUM(Z6,AB6,AD6)</f>
        <v>0.32999999999999996</v>
      </c>
      <c r="AG6" s="121">
        <f>$M6*AF6*4</f>
        <v>2.674999571917808E-2</v>
      </c>
      <c r="AH6" s="123">
        <f>SUM(Z6,AB6,AD6,AF6)</f>
        <v>1</v>
      </c>
      <c r="AI6" s="184">
        <f>SUM(AA6,AC6,AE6,AG6)/4</f>
        <v>2.026514827210461E-2</v>
      </c>
      <c r="AJ6" s="120">
        <f>(AA6+AC6)/2</f>
        <v>1.3780300825031136E-2</v>
      </c>
      <c r="AK6" s="119">
        <f>(AE6+AG6)/2</f>
        <v>2.6749995719178084E-2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Green cons - Season 1: no of months</v>
      </c>
      <c r="B7" s="216">
        <f>IF([1]Summ!E1045="",0,[1]Summ!E1045)</f>
        <v>7.4999999999999997E-3</v>
      </c>
      <c r="C7" s="216">
        <f>IF([1]Summ!F1045="",0,[1]Summ!F1045)</f>
        <v>0</v>
      </c>
      <c r="D7" s="24">
        <f t="shared" si="0"/>
        <v>7.4999999999999997E-3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7.4999999999999997E-3</v>
      </c>
      <c r="J7" s="24">
        <f t="shared" si="3"/>
        <v>7.4999999999999997E-3</v>
      </c>
      <c r="K7" s="22">
        <f t="shared" si="4"/>
        <v>7.4999999999999997E-3</v>
      </c>
      <c r="L7" s="22">
        <f t="shared" si="5"/>
        <v>7.4999999999999997E-3</v>
      </c>
      <c r="M7" s="224">
        <f t="shared" si="6"/>
        <v>7.4999999999999997E-3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2255.2968349090947</v>
      </c>
      <c r="S7" s="222">
        <f>IF($B$81=0,0,(SUMIF($N$6:$N$28,$U7,L$6:L$28)+SUMIF($N$91:$N$118,$U7,L$91:L$118))*$I$83*Poor!$B$81/$B$81)</f>
        <v>2255.2968349090947</v>
      </c>
      <c r="T7" s="222">
        <f>IF($B$81=0,0,(SUMIF($N$6:$N$28,$U7,M$6:M$28)+SUMIF($N$91:$N$118,$U7,M$91:M$118))*$I$83*Poor!$B$81/$B$81)</f>
        <v>2178.2126729531115</v>
      </c>
      <c r="U7" s="223">
        <v>1</v>
      </c>
      <c r="V7" s="56"/>
      <c r="W7" s="115"/>
      <c r="X7" s="124">
        <v>4</v>
      </c>
      <c r="Y7" s="184">
        <f t="shared" ref="Y7:Y29" si="9">M7*4</f>
        <v>0.03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0.03</v>
      </c>
      <c r="AH7" s="123">
        <f t="shared" ref="AH7:AH30" si="12">SUM(Z7,AB7,AD7,AF7)</f>
        <v>1</v>
      </c>
      <c r="AI7" s="184">
        <f t="shared" ref="AI7:AI30" si="13">SUM(AA7,AC7,AE7,AG7)/4</f>
        <v>7.4999999999999997E-3</v>
      </c>
      <c r="AJ7" s="120">
        <f t="shared" ref="AJ7:AJ31" si="14">(AA7+AC7)/2</f>
        <v>0</v>
      </c>
      <c r="AK7" s="119">
        <f t="shared" ref="AK7:AK31" si="15">(AE7+AG7)/2</f>
        <v>1.4999999999999999E-2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6">
        <f>IF([1]Summ!E1046="",0,[1]Summ!E1046)</f>
        <v>2.8981242216687422E-2</v>
      </c>
      <c r="C8" s="216">
        <f>IF([1]Summ!F1046="",0,[1]Summ!F1046)</f>
        <v>0</v>
      </c>
      <c r="D8" s="24">
        <f t="shared" si="0"/>
        <v>2.8981242216687422E-2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2.8981242216687422E-2</v>
      </c>
      <c r="J8" s="24">
        <f t="shared" si="3"/>
        <v>2.8981242216687422E-2</v>
      </c>
      <c r="K8" s="22">
        <f t="shared" si="4"/>
        <v>2.8981242216687422E-2</v>
      </c>
      <c r="L8" s="22">
        <f t="shared" si="5"/>
        <v>2.8981242216687422E-2</v>
      </c>
      <c r="M8" s="224">
        <f t="shared" si="6"/>
        <v>2.8981242216687422E-2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1901</v>
      </c>
      <c r="S8" s="222">
        <f>IF($B$81=0,0,(SUMIF($N$6:$N$28,$U8,L$6:L$28)+SUMIF($N$91:$N$118,$U8,L$91:L$118))*$I$83*Poor!$B$81/$B$81)</f>
        <v>1901</v>
      </c>
      <c r="T8" s="222">
        <f>IF($B$81=0,0,(SUMIF($N$6:$N$28,$U8,M$6:M$28)+SUMIF($N$91:$N$118,$U8,M$91:M$118))*$I$83*Poor!$B$81/$B$81)</f>
        <v>2035.1990061208476</v>
      </c>
      <c r="U8" s="223">
        <v>2</v>
      </c>
      <c r="V8" s="185"/>
      <c r="W8" s="115"/>
      <c r="X8" s="124">
        <v>1</v>
      </c>
      <c r="Y8" s="184">
        <f t="shared" si="9"/>
        <v>0.11592496886674969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0.11592496886674969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2.8981242216687422E-2</v>
      </c>
      <c r="AJ8" s="120">
        <f t="shared" si="14"/>
        <v>5.7962484433374845E-2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Pepper/ Brinjal / Beetroot: kg produced</v>
      </c>
      <c r="B9" s="216">
        <f>IF([1]Summ!E1047="",0,[1]Summ!E1047)</f>
        <v>6.4726027397260272E-4</v>
      </c>
      <c r="C9" s="216">
        <f>IF([1]Summ!F1047="",0,[1]Summ!F1047)</f>
        <v>0</v>
      </c>
      <c r="D9" s="24">
        <f t="shared" si="0"/>
        <v>6.4726027397260272E-4</v>
      </c>
      <c r="E9" s="26">
        <v>1</v>
      </c>
      <c r="F9" s="28">
        <v>8800</v>
      </c>
      <c r="H9" s="24">
        <f t="shared" si="1"/>
        <v>1</v>
      </c>
      <c r="I9" s="22">
        <f t="shared" si="2"/>
        <v>6.4726027397260272E-4</v>
      </c>
      <c r="J9" s="24">
        <f t="shared" si="3"/>
        <v>6.4726027397260272E-4</v>
      </c>
      <c r="K9" s="22">
        <f t="shared" si="4"/>
        <v>6.4726027397260272E-4</v>
      </c>
      <c r="L9" s="22">
        <f t="shared" si="5"/>
        <v>6.4726027397260272E-4</v>
      </c>
      <c r="M9" s="224">
        <f t="shared" si="6"/>
        <v>6.4726027397260272E-4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418.87381726788891</v>
      </c>
      <c r="S9" s="222">
        <f>IF($B$81=0,0,(SUMIF($N$6:$N$28,$U9,L$6:L$28)+SUMIF($N$91:$N$118,$U9,L$91:L$118))*$I$83*Poor!$B$81/$B$81)</f>
        <v>418.87381726788891</v>
      </c>
      <c r="T9" s="222">
        <f>IF($B$81=0,0,(SUMIF($N$6:$N$28,$U9,M$6:M$28)+SUMIF($N$91:$N$118,$U9,M$91:M$118))*$I$83*Poor!$B$81/$B$81)</f>
        <v>418.87381726788891</v>
      </c>
      <c r="U9" s="223">
        <v>3</v>
      </c>
      <c r="V9" s="56"/>
      <c r="W9" s="115"/>
      <c r="X9" s="124">
        <v>1</v>
      </c>
      <c r="Y9" s="184">
        <f t="shared" si="9"/>
        <v>2.5890410958904109E-3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2.5890410958904109E-3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6.4726027397260272E-4</v>
      </c>
      <c r="AJ9" s="120">
        <f t="shared" si="14"/>
        <v>1.2945205479452054E-3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16">
        <f>IF([1]Summ!E1048="",0,[1]Summ!E1048)</f>
        <v>2.0437045610211705E-2</v>
      </c>
      <c r="C10" s="216">
        <f>IF([1]Summ!F1048="",0,[1]Summ!F1048)</f>
        <v>-7.4567598848069728E-3</v>
      </c>
      <c r="D10" s="24">
        <f t="shared" si="0"/>
        <v>1.2980285725404732E-2</v>
      </c>
      <c r="E10" s="26">
        <v>1</v>
      </c>
      <c r="H10" s="24">
        <f t="shared" si="1"/>
        <v>1</v>
      </c>
      <c r="I10" s="22">
        <f t="shared" si="2"/>
        <v>1.2980285725404732E-2</v>
      </c>
      <c r="J10" s="24">
        <f t="shared" si="3"/>
        <v>2.1160610154986038E-2</v>
      </c>
      <c r="K10" s="22">
        <f t="shared" si="4"/>
        <v>2.0437045610211705E-2</v>
      </c>
      <c r="L10" s="22">
        <f t="shared" si="5"/>
        <v>2.0437045610211705E-2</v>
      </c>
      <c r="M10" s="224">
        <f t="shared" si="6"/>
        <v>2.1160610154986038E-2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8.4642440619944151E-2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8.4642440619944151E-2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2.1160610154986038E-2</v>
      </c>
      <c r="AJ10" s="120">
        <f t="shared" si="14"/>
        <v>4.2321220309972075E-2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Amadumbe: kg produced</v>
      </c>
      <c r="B11" s="216">
        <f>IF([1]Summ!E1049="",0,[1]Summ!E1049)</f>
        <v>1.0554794520547944E-2</v>
      </c>
      <c r="C11" s="216">
        <f>IF([1]Summ!F1049="",0,[1]Summ!F1049)</f>
        <v>2.1568493150684931E-2</v>
      </c>
      <c r="D11" s="24">
        <f t="shared" si="0"/>
        <v>3.2123287671232875E-2</v>
      </c>
      <c r="E11" s="26">
        <v>1</v>
      </c>
      <c r="H11" s="24">
        <f t="shared" si="1"/>
        <v>1</v>
      </c>
      <c r="I11" s="22">
        <f t="shared" si="2"/>
        <v>3.2123287671232875E-2</v>
      </c>
      <c r="J11" s="24">
        <f t="shared" si="3"/>
        <v>8.4619020083670175E-3</v>
      </c>
      <c r="K11" s="22">
        <f t="shared" si="4"/>
        <v>1.0554794520547944E-2</v>
      </c>
      <c r="L11" s="22">
        <f t="shared" si="5"/>
        <v>1.0554794520547944E-2</v>
      </c>
      <c r="M11" s="224">
        <f t="shared" si="6"/>
        <v>8.4619020083670175E-3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4849</v>
      </c>
      <c r="S11" s="222">
        <f>IF($B$81=0,0,(SUMIF($N$6:$N$28,$U11,L$6:L$28)+SUMIF($N$91:$N$118,$U11,L$91:L$118))*$I$83*Poor!$B$81/$B$81)</f>
        <v>4849</v>
      </c>
      <c r="T11" s="222">
        <f>IF($B$81=0,0,(SUMIF($N$6:$N$28,$U11,M$6:M$28)+SUMIF($N$91:$N$118,$U11,M$91:M$118))*$I$83*Poor!$B$81/$B$81)</f>
        <v>4849</v>
      </c>
      <c r="U11" s="223">
        <v>5</v>
      </c>
      <c r="V11" s="56"/>
      <c r="W11" s="115"/>
      <c r="X11" s="124">
        <v>1</v>
      </c>
      <c r="Y11" s="184">
        <f t="shared" si="9"/>
        <v>3.384760803346807E-2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3.384760803346807E-2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8.4619020083670175E-3</v>
      </c>
      <c r="AJ11" s="120">
        <f t="shared" si="14"/>
        <v>1.6923804016734035E-2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Potatoes: kg produced</v>
      </c>
      <c r="B12" s="216">
        <f>IF([1]Summ!E1050="",0,[1]Summ!E1050)</f>
        <v>6.9874688667496887E-3</v>
      </c>
      <c r="C12" s="216">
        <f>IF([1]Summ!F1050="",0,[1]Summ!F1050)</f>
        <v>7.3552303860523046E-3</v>
      </c>
      <c r="D12" s="24">
        <f t="shared" si="0"/>
        <v>1.4342699252801993E-2</v>
      </c>
      <c r="E12" s="26">
        <v>1</v>
      </c>
      <c r="H12" s="24">
        <f t="shared" si="1"/>
        <v>1</v>
      </c>
      <c r="I12" s="22">
        <f t="shared" si="2"/>
        <v>1.4342699252801993E-2</v>
      </c>
      <c r="J12" s="24">
        <f t="shared" si="3"/>
        <v>6.2737562076042976E-3</v>
      </c>
      <c r="K12" s="22">
        <f t="shared" si="4"/>
        <v>6.9874688667496887E-3</v>
      </c>
      <c r="L12" s="22">
        <f t="shared" si="5"/>
        <v>6.9874688667496887E-3</v>
      </c>
      <c r="M12" s="224">
        <f t="shared" si="6"/>
        <v>6.2737562076042976E-3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238.84659720446064</v>
      </c>
      <c r="S12" s="222">
        <f>IF($B$81=0,0,(SUMIF($N$6:$N$28,$U12,L$6:L$28)+SUMIF($N$91:$N$118,$U12,L$91:L$118))*$I$83*Poor!$B$81/$B$81)</f>
        <v>238.84659720446064</v>
      </c>
      <c r="T12" s="222">
        <f>IF($B$81=0,0,(SUMIF($N$6:$N$28,$U12,M$6:M$28)+SUMIF($N$91:$N$118,$U12,M$91:M$118))*$I$83*Poor!$B$81/$B$81)</f>
        <v>88.963227179112621</v>
      </c>
      <c r="U12" s="223">
        <v>6</v>
      </c>
      <c r="V12" s="56"/>
      <c r="W12" s="117"/>
      <c r="X12" s="118"/>
      <c r="Y12" s="184">
        <f t="shared" si="9"/>
        <v>2.509502483041719E-2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1.681366663637952E-2</v>
      </c>
      <c r="AF12" s="122">
        <f>1-SUM(Z12,AB12,AD12)</f>
        <v>0.32999999999999996</v>
      </c>
      <c r="AG12" s="121">
        <f>$M12*AF12*4</f>
        <v>8.2813581940376722E-3</v>
      </c>
      <c r="AH12" s="123">
        <f t="shared" si="12"/>
        <v>1</v>
      </c>
      <c r="AI12" s="184">
        <f t="shared" si="13"/>
        <v>6.2737562076042985E-3</v>
      </c>
      <c r="AJ12" s="120">
        <f t="shared" si="14"/>
        <v>0</v>
      </c>
      <c r="AK12" s="119">
        <f t="shared" si="15"/>
        <v>1.2547512415208597E-2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Sweet Potatoes: kg produced</v>
      </c>
      <c r="B13" s="216">
        <f>IF([1]Summ!E1051="",0,[1]Summ!E1051)</f>
        <v>2.2359900373599004E-2</v>
      </c>
      <c r="C13" s="216">
        <f>IF([1]Summ!F1051="",0,[1]Summ!F1051)</f>
        <v>1.4906600249065999E-2</v>
      </c>
      <c r="D13" s="24">
        <f t="shared" si="0"/>
        <v>3.7266500622665004E-2</v>
      </c>
      <c r="E13" s="26">
        <v>1</v>
      </c>
      <c r="H13" s="24">
        <f t="shared" si="1"/>
        <v>1</v>
      </c>
      <c r="I13" s="22">
        <f t="shared" si="2"/>
        <v>3.7266500622665004E-2</v>
      </c>
      <c r="J13" s="24">
        <f t="shared" si="3"/>
        <v>2.0913442717731011E-2</v>
      </c>
      <c r="K13" s="22">
        <f t="shared" si="4"/>
        <v>2.2359900373599004E-2</v>
      </c>
      <c r="L13" s="22">
        <f t="shared" si="5"/>
        <v>2.2359900373599004E-2</v>
      </c>
      <c r="M13" s="225">
        <f t="shared" si="6"/>
        <v>2.0913442717731011E-2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8.3653770870924044E-2</v>
      </c>
      <c r="Z13" s="116">
        <v>1</v>
      </c>
      <c r="AA13" s="121">
        <f>$M13*Z13*4</f>
        <v>8.3653770870924044E-2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2.0913442717731011E-2</v>
      </c>
      <c r="AJ13" s="120">
        <f t="shared" si="14"/>
        <v>4.1826885435462022E-2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Cabbage</v>
      </c>
      <c r="B14" s="216">
        <f>IF([1]Summ!E1052="",0,[1]Summ!E1052)</f>
        <v>4.3477584059775842E-3</v>
      </c>
      <c r="C14" s="216">
        <f>IF([1]Summ!F1052="",0,[1]Summ!F1052)</f>
        <v>2.0594645080946449E-3</v>
      </c>
      <c r="D14" s="24">
        <f t="shared" si="0"/>
        <v>6.4072229140722291E-3</v>
      </c>
      <c r="E14" s="26">
        <v>1</v>
      </c>
      <c r="F14" s="22"/>
      <c r="H14" s="24">
        <f t="shared" si="1"/>
        <v>1</v>
      </c>
      <c r="I14" s="22">
        <f t="shared" si="2"/>
        <v>6.4072229140722291E-3</v>
      </c>
      <c r="J14" s="24">
        <f>IF(I$32&lt;=1+I131,I14,B14*H14+J$33*(I14-B14*H14))</f>
        <v>4.1479188614168749E-3</v>
      </c>
      <c r="K14" s="22">
        <f t="shared" si="4"/>
        <v>4.3477584059775842E-3</v>
      </c>
      <c r="L14" s="22">
        <f t="shared" si="5"/>
        <v>4.3477584059775842E-3</v>
      </c>
      <c r="M14" s="225">
        <f t="shared" si="6"/>
        <v>4.1479188614168749E-3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1.65916754456675E-2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1.65916754456675E-2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4.1479188614168749E-3</v>
      </c>
      <c r="AJ14" s="120">
        <f t="shared" si="14"/>
        <v>8.2958377228337498E-3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crop: pumpkin</v>
      </c>
      <c r="B15" s="216">
        <f>IF([1]Summ!E1053="",0,[1]Summ!E1053)</f>
        <v>6.3544987546699881E-3</v>
      </c>
      <c r="C15" s="216">
        <f>IF([1]Summ!F1053="",0,[1]Summ!F1053)</f>
        <v>0</v>
      </c>
      <c r="D15" s="24">
        <f t="shared" si="0"/>
        <v>6.3544987546699881E-3</v>
      </c>
      <c r="E15" s="26">
        <v>1</v>
      </c>
      <c r="F15" s="22"/>
      <c r="H15" s="24">
        <f t="shared" si="1"/>
        <v>1</v>
      </c>
      <c r="I15" s="22">
        <f t="shared" si="2"/>
        <v>6.3544987546699881E-3</v>
      </c>
      <c r="J15" s="24">
        <f>IF(I$32&lt;=1+I131,I15,B15*H15+J$33*(I15-B15*H15))</f>
        <v>6.3544987546699881E-3</v>
      </c>
      <c r="K15" s="22">
        <f t="shared" si="4"/>
        <v>6.3544987546699881E-3</v>
      </c>
      <c r="L15" s="22">
        <f t="shared" si="5"/>
        <v>6.3544987546699881E-3</v>
      </c>
      <c r="M15" s="226">
        <f t="shared" si="6"/>
        <v>6.3544987546699881E-3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2.5417995018679952E-2</v>
      </c>
      <c r="Z15" s="116">
        <v>0.25</v>
      </c>
      <c r="AA15" s="121">
        <f t="shared" si="16"/>
        <v>6.3544987546699881E-3</v>
      </c>
      <c r="AB15" s="116">
        <v>0.25</v>
      </c>
      <c r="AC15" s="121">
        <f t="shared" si="7"/>
        <v>6.3544987546699881E-3</v>
      </c>
      <c r="AD15" s="116">
        <v>0.25</v>
      </c>
      <c r="AE15" s="121">
        <f t="shared" si="8"/>
        <v>6.3544987546699881E-3</v>
      </c>
      <c r="AF15" s="122">
        <f t="shared" si="10"/>
        <v>0.25</v>
      </c>
      <c r="AG15" s="121">
        <f t="shared" si="11"/>
        <v>6.3544987546699881E-3</v>
      </c>
      <c r="AH15" s="123">
        <f t="shared" si="12"/>
        <v>1</v>
      </c>
      <c r="AI15" s="184">
        <f t="shared" si="13"/>
        <v>6.3544987546699881E-3</v>
      </c>
      <c r="AJ15" s="120">
        <f t="shared" si="14"/>
        <v>6.3544987546699881E-3</v>
      </c>
      <c r="AK15" s="119">
        <f t="shared" si="15"/>
        <v>6.3544987546699881E-3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Spinach: no produced</v>
      </c>
      <c r="B16" s="216">
        <f>IF([1]Summ!E1054="",0,[1]Summ!E1054)</f>
        <v>9.4146948941469487E-4</v>
      </c>
      <c r="C16" s="216">
        <f>IF([1]Summ!F1054="",0,[1]Summ!F1054)</f>
        <v>0</v>
      </c>
      <c r="D16" s="24">
        <f t="shared" si="0"/>
        <v>9.4146948941469487E-4</v>
      </c>
      <c r="E16" s="26">
        <v>1</v>
      </c>
      <c r="F16" s="22"/>
      <c r="H16" s="24">
        <f t="shared" si="1"/>
        <v>1</v>
      </c>
      <c r="I16" s="22">
        <f t="shared" si="2"/>
        <v>9.4146948941469487E-4</v>
      </c>
      <c r="J16" s="24">
        <f>IF(I$32&lt;=1+I131,I16,B16*H16+J$33*(I16-B16*H16))</f>
        <v>9.4146948941469487E-4</v>
      </c>
      <c r="K16" s="22">
        <f t="shared" si="4"/>
        <v>9.4146948941469487E-4</v>
      </c>
      <c r="L16" s="22">
        <f t="shared" si="5"/>
        <v>9.4146948941469487E-4</v>
      </c>
      <c r="M16" s="224">
        <f t="shared" si="6"/>
        <v>9.4146948941469487E-4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3.7658779576587795E-3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3.7658779576587795E-3</v>
      </c>
      <c r="AH16" s="123">
        <f t="shared" si="12"/>
        <v>1</v>
      </c>
      <c r="AI16" s="184">
        <f t="shared" si="13"/>
        <v>9.4146948941469487E-4</v>
      </c>
      <c r="AJ16" s="120">
        <f t="shared" si="14"/>
        <v>0</v>
      </c>
      <c r="AK16" s="119">
        <f t="shared" si="15"/>
        <v>1.8829389788293897E-3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FISHING -- see worksheet Data 3</v>
      </c>
      <c r="B17" s="216">
        <f>IF([1]Summ!E1055="",0,[1]Summ!E1055)</f>
        <v>1.0535491905354919E-2</v>
      </c>
      <c r="C17" s="216">
        <f>IF([1]Summ!F1055="",0,[1]Summ!F1055)</f>
        <v>-1.0535491905354919E-2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1.1557800323787936E-2</v>
      </c>
      <c r="K17" s="22">
        <f t="shared" si="4"/>
        <v>1.0535491905354919E-2</v>
      </c>
      <c r="L17" s="22">
        <f t="shared" si="5"/>
        <v>1.0535491905354919E-2</v>
      </c>
      <c r="M17" s="225">
        <f t="shared" si="6"/>
        <v>1.1557800323787936E-2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4.6231201295151743E-2</v>
      </c>
      <c r="Z17" s="116">
        <v>0.29409999999999997</v>
      </c>
      <c r="AA17" s="121">
        <f t="shared" si="16"/>
        <v>1.3596596300904127E-2</v>
      </c>
      <c r="AB17" s="116">
        <v>0.17649999999999999</v>
      </c>
      <c r="AC17" s="121">
        <f t="shared" si="7"/>
        <v>8.159807028594283E-3</v>
      </c>
      <c r="AD17" s="116">
        <v>0.23530000000000001</v>
      </c>
      <c r="AE17" s="121">
        <f t="shared" si="8"/>
        <v>1.0878201664749206E-2</v>
      </c>
      <c r="AF17" s="122">
        <f t="shared" si="10"/>
        <v>0.29410000000000003</v>
      </c>
      <c r="AG17" s="121">
        <f t="shared" si="11"/>
        <v>1.3596596300904129E-2</v>
      </c>
      <c r="AH17" s="123">
        <f t="shared" si="12"/>
        <v>1</v>
      </c>
      <c r="AI17" s="184">
        <f t="shared" si="13"/>
        <v>1.1557800323787936E-2</v>
      </c>
      <c r="AJ17" s="120">
        <f t="shared" si="14"/>
        <v>1.0878201664749204E-2</v>
      </c>
      <c r="AK17" s="119">
        <f t="shared" si="15"/>
        <v>1.2237398982826667E-2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6">
        <f>IF([1]Summ!E1056="",0,[1]Summ!E1056)</f>
        <v>1.0199252801992528E-3</v>
      </c>
      <c r="C18" s="216">
        <f>IF([1]Summ!F1056="",0,[1]Summ!F1056)</f>
        <v>4.8980074719800752E-2</v>
      </c>
      <c r="D18" s="24">
        <f t="shared" ref="D18:D20" si="18">SUM(B18,C18)</f>
        <v>0.05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0.05</v>
      </c>
      <c r="J18" s="24">
        <f t="shared" si="17"/>
        <v>-3.7328421436055924E-3</v>
      </c>
      <c r="K18" s="22">
        <f t="shared" ref="K18:K20" si="21">B18</f>
        <v>1.0199252801992528E-3</v>
      </c>
      <c r="L18" s="22">
        <f t="shared" ref="L18:L20" si="22">IF(K18="","",K18*H18)</f>
        <v>1.0199252801992528E-3</v>
      </c>
      <c r="M18" s="225">
        <f t="shared" ref="M18:M20" si="23">J18</f>
        <v>-3.7328421436055924E-3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3939.2773051308714</v>
      </c>
      <c r="S18" s="222">
        <f>IF($B$81=0,0,(SUMIF($N$6:$N$28,$U18,L$6:L$28)+SUMIF($N$91:$N$118,$U18,L$91:L$118))*$I$83*Poor!$B$81/$B$81)</f>
        <v>3939.2773051308714</v>
      </c>
      <c r="T18" s="222">
        <f>IF($B$81=0,0,(SUMIF($N$6:$N$28,$U18,M$6:M$28)+SUMIF($N$91:$N$118,$U18,M$91:M$118))*$I$83*Poor!$B$81/$B$81)</f>
        <v>3939.2773051308714</v>
      </c>
      <c r="U18" s="223">
        <v>12</v>
      </c>
      <c r="V18" s="56"/>
      <c r="W18" s="110"/>
      <c r="X18" s="118"/>
      <c r="Y18" s="184">
        <f t="shared" ref="Y18:Y20" si="24">M18*4</f>
        <v>-1.4931368574422369E-2</v>
      </c>
      <c r="Z18" s="116">
        <v>1.2941</v>
      </c>
      <c r="AA18" s="121">
        <f t="shared" ref="AA18:AA20" si="25">$M18*Z18*4</f>
        <v>-1.9322684072159989E-2</v>
      </c>
      <c r="AB18" s="116">
        <v>1.1765000000000001</v>
      </c>
      <c r="AC18" s="121">
        <f t="shared" ref="AC18:AC20" si="26">$M18*AB18*4</f>
        <v>-1.756675512780792E-2</v>
      </c>
      <c r="AD18" s="116">
        <v>1.2353000000000001</v>
      </c>
      <c r="AE18" s="121">
        <f t="shared" ref="AE18:AE20" si="27">$M18*AD18*4</f>
        <v>-1.8444719599983953E-2</v>
      </c>
      <c r="AF18" s="122">
        <f t="shared" ref="AF18:AF20" si="28">1-SUM(Z18,AB18,AD18)</f>
        <v>-2.7059000000000002</v>
      </c>
      <c r="AG18" s="121">
        <f t="shared" ref="AG18:AG20" si="29">$M18*AF18*4</f>
        <v>4.0402790225529492E-2</v>
      </c>
      <c r="AH18" s="123">
        <f t="shared" ref="AH18:AH20" si="30">SUM(Z18,AB18,AD18,AF18)</f>
        <v>1</v>
      </c>
      <c r="AI18" s="184">
        <f t="shared" ref="AI18:AI20" si="31">SUM(AA18,AC18,AE18,AG18)/4</f>
        <v>-3.7328421436055928E-3</v>
      </c>
      <c r="AJ18" s="120">
        <f t="shared" ref="AJ18:AJ20" si="32">(AA18+AC18)/2</f>
        <v>-1.8444719599983957E-2</v>
      </c>
      <c r="AK18" s="119">
        <f t="shared" ref="AK18:AK20" si="33">(AE18+AG18)/2</f>
        <v>1.0979035312772769E-2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32640</v>
      </c>
      <c r="S20" s="222">
        <f>IF($B$81=0,0,(SUMIF($N$6:$N$28,$U20,L$6:L$28)+SUMIF($N$91:$N$118,$U20,L$91:L$118))*$I$83*Poor!$B$81/$B$81)</f>
        <v>32640</v>
      </c>
      <c r="T20" s="222">
        <f>IF($B$81=0,0,(SUMIF($N$6:$N$28,$U20,M$6:M$28)+SUMIF($N$91:$N$118,$U20,M$91:M$118))*$I$83*Poor!$B$81/$B$81)</f>
        <v>32640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850.00000000000011</v>
      </c>
      <c r="S21" s="222">
        <f>IF($B$81=0,0,(SUMIF($N$6:$N$28,$U21,L$6:L$28)+SUMIF($N$91:$N$118,$U21,L$91:L$118))*$I$83*Poor!$B$81/$B$81)</f>
        <v>850.00000000000011</v>
      </c>
      <c r="T21" s="222">
        <f>IF($B$81=0,0,(SUMIF($N$6:$N$28,$U21,M$6:M$28)+SUMIF($N$91:$N$118,$U21,M$91:M$118))*$I$83*Poor!$B$81/$B$81)</f>
        <v>850.00000000000011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2301</v>
      </c>
      <c r="S22" s="222">
        <f>IF($B$81=0,0,(SUMIF($N$6:$N$28,$U22,L$6:L$28)+SUMIF($N$91:$N$118,$U22,L$91:L$118))*$I$83*Poor!$B$81/$B$81)</f>
        <v>2301</v>
      </c>
      <c r="T22" s="222">
        <f>IF($B$81=0,0,(SUMIF($N$6:$N$28,$U22,M$6:M$28)+SUMIF($N$91:$N$118,$U22,M$91:M$118))*$I$83*Poor!$B$81/$B$81)</f>
        <v>2301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49393.294554512322</v>
      </c>
      <c r="S23" s="179">
        <f>SUM(S7:S22)</f>
        <v>49393.294554512322</v>
      </c>
      <c r="T23" s="179">
        <f>SUM(T7:T22)</f>
        <v>49300.526028651831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31064.314235098274</v>
      </c>
      <c r="S24" s="41">
        <f>IF($B$81=0,0,(SUM(($B$70*$H$70))+((1-$D$29)*$I$83))*Poor!$B$81/$B$81)</f>
        <v>31064.314235098274</v>
      </c>
      <c r="T24" s="41">
        <f>IF($B$81=0,0,(SUM(($B$70*$H$70))+((1-$D$29)*$I$83))*Poor!$B$81/$B$81)</f>
        <v>31064.314235098274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44982.980901764946</v>
      </c>
      <c r="S25" s="41">
        <f>IF($B$81=0,0,(SUM(($B$70*$H$70),($B$71*$H$71))+((1-$D$29)*$I$83))*Poor!$B$81/$B$81)</f>
        <v>44982.980901764946</v>
      </c>
      <c r="T25" s="41">
        <f>IF($B$81=0,0,(SUM(($B$70*$H$70),($B$71*$H$71))+((1-$D$29)*$I$83))*Poor!$B$81/$B$81)</f>
        <v>44982.980901764946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0.19058254630023541</v>
      </c>
      <c r="C26" s="216">
        <f>IF([1]Summ!F1064="",0,[1]Summ!F1064)</f>
        <v>0</v>
      </c>
      <c r="D26" s="24">
        <f>SUM(B26,C26)</f>
        <v>0.19058254630023541</v>
      </c>
      <c r="E26" s="26">
        <v>1</v>
      </c>
      <c r="F26" s="22"/>
      <c r="H26" s="24">
        <f t="shared" si="1"/>
        <v>1</v>
      </c>
      <c r="I26" s="22">
        <f t="shared" si="2"/>
        <v>0.19058254630023541</v>
      </c>
      <c r="J26" s="24">
        <f>IF(I$32&lt;=1+I131,I26,B26*H26+J$33*(I26-B26*H26))</f>
        <v>0.19058254630023541</v>
      </c>
      <c r="K26" s="22">
        <f t="shared" si="4"/>
        <v>0.19058254630023541</v>
      </c>
      <c r="L26" s="22">
        <f t="shared" si="5"/>
        <v>0.19058254630023541</v>
      </c>
      <c r="M26" s="224">
        <f t="shared" si="6"/>
        <v>0.19058254630023541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72726.980901764939</v>
      </c>
      <c r="S26" s="41">
        <f>IF($B$81=0,0,(SUM(($B$70*$H$70),($B$71*$H$71),($B$72*$H$72))+((1-$D$29)*$I$83))*Poor!$B$81/$B$81)</f>
        <v>72726.980901764939</v>
      </c>
      <c r="T26" s="41">
        <f>IF($B$81=0,0,(SUM(($B$70*$H$70),($B$71*$H$71),($B$72*$H$72))+((1-$D$29)*$I$83))*Poor!$B$81/$B$81)</f>
        <v>72726.980901764939</v>
      </c>
      <c r="U26" s="56"/>
      <c r="V26" s="56"/>
      <c r="W26" s="110"/>
      <c r="X26" s="118"/>
      <c r="Y26" s="184">
        <f t="shared" si="9"/>
        <v>0.76233018520094165</v>
      </c>
      <c r="Z26" s="116">
        <v>0.25</v>
      </c>
      <c r="AA26" s="121">
        <f t="shared" si="16"/>
        <v>0.19058254630023541</v>
      </c>
      <c r="AB26" s="116">
        <v>0.25</v>
      </c>
      <c r="AC26" s="121">
        <f t="shared" si="7"/>
        <v>0.19058254630023541</v>
      </c>
      <c r="AD26" s="116">
        <v>0.25</v>
      </c>
      <c r="AE26" s="121">
        <f t="shared" si="8"/>
        <v>0.19058254630023541</v>
      </c>
      <c r="AF26" s="122">
        <f t="shared" si="10"/>
        <v>0.25</v>
      </c>
      <c r="AG26" s="121">
        <f t="shared" si="11"/>
        <v>0.19058254630023541</v>
      </c>
      <c r="AH26" s="123">
        <f t="shared" si="12"/>
        <v>1</v>
      </c>
      <c r="AI26" s="184">
        <f t="shared" si="13"/>
        <v>0.19058254630023541</v>
      </c>
      <c r="AJ26" s="120">
        <f t="shared" si="14"/>
        <v>0.19058254630023541</v>
      </c>
      <c r="AK26" s="119">
        <f t="shared" si="15"/>
        <v>0.19058254630023541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3.7833707970112082E-2</v>
      </c>
      <c r="C27" s="216">
        <f>IF([1]Summ!F1065="",0,[1]Summ!F1065)</f>
        <v>-3.7833707970112082E-2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4.1504890911149984E-2</v>
      </c>
      <c r="K27" s="22">
        <f t="shared" si="4"/>
        <v>3.7833707970112082E-2</v>
      </c>
      <c r="L27" s="22">
        <f t="shared" si="5"/>
        <v>3.7833707970112082E-2</v>
      </c>
      <c r="M27" s="226">
        <f t="shared" si="6"/>
        <v>4.1504890911149984E-2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0.16601956364459994</v>
      </c>
      <c r="Z27" s="116">
        <v>0.25</v>
      </c>
      <c r="AA27" s="121">
        <f t="shared" si="16"/>
        <v>4.1504890911149984E-2</v>
      </c>
      <c r="AB27" s="116">
        <v>0.25</v>
      </c>
      <c r="AC27" s="121">
        <f t="shared" si="7"/>
        <v>4.1504890911149984E-2</v>
      </c>
      <c r="AD27" s="116">
        <v>0.25</v>
      </c>
      <c r="AE27" s="121">
        <f t="shared" si="8"/>
        <v>4.1504890911149984E-2</v>
      </c>
      <c r="AF27" s="122">
        <f t="shared" si="10"/>
        <v>0.25</v>
      </c>
      <c r="AG27" s="121">
        <f t="shared" si="11"/>
        <v>4.1504890911149984E-2</v>
      </c>
      <c r="AH27" s="123">
        <f t="shared" si="12"/>
        <v>1</v>
      </c>
      <c r="AI27" s="184">
        <f t="shared" si="13"/>
        <v>4.1504890911149984E-2</v>
      </c>
      <c r="AJ27" s="120">
        <f t="shared" si="14"/>
        <v>4.1504890911149984E-2</v>
      </c>
      <c r="AK27" s="119">
        <f t="shared" si="15"/>
        <v>4.1504890911149984E-2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0.21354863340597754</v>
      </c>
      <c r="C29" s="216">
        <f>IF([1]Summ!F1067="",0,[1]Summ!F1067)</f>
        <v>1.1418948320462648E-2</v>
      </c>
      <c r="D29" s="24">
        <f>SUM(B29,C29)</f>
        <v>0.22496758172644019</v>
      </c>
      <c r="E29" s="26">
        <v>1</v>
      </c>
      <c r="F29" s="22"/>
      <c r="H29" s="24">
        <f t="shared" si="1"/>
        <v>1</v>
      </c>
      <c r="I29" s="22">
        <f t="shared" si="2"/>
        <v>0.22496758172644019</v>
      </c>
      <c r="J29" s="24">
        <f>IF(I$32&lt;=1+I131,I29,B29*H29+J$33*(I29-B29*H29))</f>
        <v>0.21244059904910739</v>
      </c>
      <c r="K29" s="22">
        <f t="shared" si="4"/>
        <v>0.21354863340597754</v>
      </c>
      <c r="L29" s="22">
        <f t="shared" si="5"/>
        <v>0.21354863340597754</v>
      </c>
      <c r="M29" s="224">
        <f t="shared" si="6"/>
        <v>0.21244059904910739</v>
      </c>
      <c r="N29" s="229"/>
      <c r="P29" s="22"/>
      <c r="V29" s="56"/>
      <c r="W29" s="110"/>
      <c r="X29" s="118"/>
      <c r="Y29" s="184">
        <f t="shared" si="9"/>
        <v>0.84976239619642957</v>
      </c>
      <c r="Z29" s="116">
        <v>0.25</v>
      </c>
      <c r="AA29" s="121">
        <f t="shared" si="16"/>
        <v>0.21244059904910739</v>
      </c>
      <c r="AB29" s="116">
        <v>0.25</v>
      </c>
      <c r="AC29" s="121">
        <f t="shared" si="7"/>
        <v>0.21244059904910739</v>
      </c>
      <c r="AD29" s="116">
        <v>0.25</v>
      </c>
      <c r="AE29" s="121">
        <f t="shared" si="8"/>
        <v>0.21244059904910739</v>
      </c>
      <c r="AF29" s="122">
        <f t="shared" si="10"/>
        <v>0.25</v>
      </c>
      <c r="AG29" s="121">
        <f t="shared" si="11"/>
        <v>0.21244059904910739</v>
      </c>
      <c r="AH29" s="123">
        <f t="shared" si="12"/>
        <v>1</v>
      </c>
      <c r="AI29" s="184">
        <f t="shared" si="13"/>
        <v>0.21244059904910739</v>
      </c>
      <c r="AJ29" s="120">
        <f t="shared" si="14"/>
        <v>0.21244059904910739</v>
      </c>
      <c r="AK29" s="119">
        <f t="shared" si="15"/>
        <v>0.21244059904910739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0.66125891656288927</v>
      </c>
      <c r="C30" s="103"/>
      <c r="D30" s="24">
        <f>(D119-B124)</f>
        <v>1.2996507896846907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1.2996507896846907</v>
      </c>
      <c r="J30" s="231">
        <f>IF(I$32&lt;=1,I30,1-SUM(J6:J29))</f>
        <v>0.42199975660237032</v>
      </c>
      <c r="K30" s="22">
        <f t="shared" si="4"/>
        <v>0.66125891656288927</v>
      </c>
      <c r="L30" s="22">
        <f>IF(L124=L119,0,IF(K30="",0,(L119-L124)/(B119-B124)*K30))</f>
        <v>0.66125891656288927</v>
      </c>
      <c r="M30" s="175">
        <f t="shared" si="6"/>
        <v>0.42199975660237032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1.6879990264094813</v>
      </c>
      <c r="Z30" s="122">
        <f>IF($Y30=0,0,AA30/($Y$30))</f>
        <v>0.1305720080377693</v>
      </c>
      <c r="AA30" s="188">
        <f>IF(AA79*4/$I$83+SUM(AA6:AA29)&lt;1,AA79*4/$I$83,1-SUM(AA6:AA29))</f>
        <v>0.22040542244408556</v>
      </c>
      <c r="AB30" s="122">
        <f>IF($Y30=0,0,AC30/($Y$30))</f>
        <v>-0.15466776243783042</v>
      </c>
      <c r="AC30" s="188">
        <f>IF(AC79*4/$I$83+SUM(AC6:AC29)&lt;1,AC79*4/$I$83,1-SUM(AC6:AC29))</f>
        <v>-0.26107903241199071</v>
      </c>
      <c r="AD30" s="122">
        <f>IF($Y30=0,0,AE30/($Y$30))</f>
        <v>-0.26893328862077431</v>
      </c>
      <c r="AE30" s="188">
        <f>IF(AE79*4/$I$83+SUM(AE6:AE29)&lt;1,AE79*4/$I$83,1-SUM(AE6:AE29))</f>
        <v>-0.45395912936096711</v>
      </c>
      <c r="AF30" s="122">
        <f>IF($Y30=0,0,AG30/($Y$30))</f>
        <v>-0.28962234305750434</v>
      </c>
      <c r="AG30" s="188">
        <f>IF(AG79*4/$I$83+SUM(AG6:AG29)&lt;1,AG79*4/$I$83,1-SUM(AG6:AG29))</f>
        <v>-0.48888223310750012</v>
      </c>
      <c r="AH30" s="123">
        <f t="shared" si="12"/>
        <v>-0.58265138607833977</v>
      </c>
      <c r="AI30" s="184">
        <f t="shared" si="13"/>
        <v>-0.24587874310909308</v>
      </c>
      <c r="AJ30" s="120">
        <f t="shared" si="14"/>
        <v>-2.0336804983952572E-2</v>
      </c>
      <c r="AK30" s="119">
        <f t="shared" si="15"/>
        <v>-0.47142068123423364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-0.24415580820870364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0.78923146922534293</v>
      </c>
      <c r="AD31" s="134"/>
      <c r="AE31" s="133">
        <f>1-AE32+IF($Y32&lt;0,$Y32/4,0)</f>
        <v>0.96707944992548145</v>
      </c>
      <c r="AF31" s="134"/>
      <c r="AG31" s="133">
        <f>1-AG32+IF($Y32&lt;0,$Y32/4,0)</f>
        <v>0.91520307969502912</v>
      </c>
      <c r="AH31" s="123"/>
      <c r="AI31" s="183">
        <f>SUM(AA31,AC31,AE31,AG31)/4</f>
        <v>0.6678784997114634</v>
      </c>
      <c r="AJ31" s="135">
        <f t="shared" si="14"/>
        <v>0.39461573461267146</v>
      </c>
      <c r="AK31" s="136">
        <f t="shared" si="15"/>
        <v>0.94114126481025528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1.2441558082087036</v>
      </c>
      <c r="C32" s="29">
        <f>SUM(C6:C31)</f>
        <v>5.0462851573887309E-2</v>
      </c>
      <c r="D32" s="24">
        <f>SUM(D6:D30)</f>
        <v>1.9330105329043925</v>
      </c>
      <c r="E32" s="2"/>
      <c r="F32" s="2"/>
      <c r="H32" s="17"/>
      <c r="I32" s="22">
        <f>SUM(I6:I30)</f>
        <v>1.9330105329043925</v>
      </c>
      <c r="J32" s="17"/>
      <c r="L32" s="22">
        <f>SUM(L6:L30)</f>
        <v>1.2441558082087036</v>
      </c>
      <c r="M32" s="23"/>
      <c r="N32" s="56"/>
      <c r="O32" s="2"/>
      <c r="P32" s="22"/>
      <c r="Q32" s="234" t="s">
        <v>143</v>
      </c>
      <c r="R32" s="234">
        <f t="shared" si="50"/>
        <v>23333.686347252617</v>
      </c>
      <c r="S32" s="234">
        <f t="shared" si="50"/>
        <v>23333.686347252617</v>
      </c>
      <c r="T32" s="234">
        <f t="shared" si="50"/>
        <v>23426.454873113107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0.21076853077465707</v>
      </c>
      <c r="AD32" s="137"/>
      <c r="AE32" s="139">
        <f>SUM(AE6:AE30)</f>
        <v>3.2920550074518551E-2</v>
      </c>
      <c r="AF32" s="137"/>
      <c r="AG32" s="139">
        <f>SUM(AG6:AG30)</f>
        <v>8.479692030497088E-2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-9.7034711584126784E-2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4000</v>
      </c>
      <c r="C37" s="217">
        <f>IF([1]Summ!F1072="",0,[1]Summ!F1072)</f>
        <v>0</v>
      </c>
      <c r="D37" s="38">
        <f>SUM(B37,C37)</f>
        <v>4000</v>
      </c>
      <c r="E37" s="233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4000</v>
      </c>
      <c r="J37" s="38">
        <f t="shared" ref="J37:J49" si="53">J91*I$83</f>
        <v>4000</v>
      </c>
      <c r="K37" s="40">
        <f t="shared" ref="K37:K49" si="54">(B37/B$65)</f>
        <v>9.4026938717942696E-2</v>
      </c>
      <c r="L37" s="22">
        <f t="shared" ref="L37:L49" si="55">(K37*H37)</f>
        <v>9.4026938717942696E-2</v>
      </c>
      <c r="M37" s="24">
        <f t="shared" ref="M37:M49" si="56">J37/B$65</f>
        <v>9.4026938717942696E-2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0.70486605506412181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2819.4642202564874</v>
      </c>
      <c r="AB37" s="122">
        <f>IF($J37=0,0,AC37/($J37))</f>
        <v>0.29513394493587819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1180.5357797435126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4000</v>
      </c>
      <c r="AJ37" s="148">
        <f>(AA37+AC37)</f>
        <v>4000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600</v>
      </c>
      <c r="C38" s="217">
        <f>IF([1]Summ!F1073="",0,[1]Summ!F1073)</f>
        <v>0</v>
      </c>
      <c r="D38" s="38">
        <f t="shared" ref="D38:D47" si="58">SUM(B38,C38)</f>
        <v>600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600</v>
      </c>
      <c r="J38" s="38">
        <f t="shared" si="53"/>
        <v>600</v>
      </c>
      <c r="K38" s="40">
        <f t="shared" si="54"/>
        <v>1.4104040807691403E-2</v>
      </c>
      <c r="L38" s="22">
        <f t="shared" si="55"/>
        <v>1.4104040807691403E-2</v>
      </c>
      <c r="M38" s="24">
        <f t="shared" si="56"/>
        <v>1.4104040807691403E-2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0.70486605506412181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422.91963303847308</v>
      </c>
      <c r="AB38" s="122">
        <f>IF($J38=0,0,AC38/($J38))</f>
        <v>0.29513394493587819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177.08036696152692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600</v>
      </c>
      <c r="AJ38" s="148">
        <f t="shared" ref="AJ38:AJ64" si="62">(AA38+AC38)</f>
        <v>600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Chicken/ duck sales: no. sold</v>
      </c>
      <c r="B39" s="217">
        <f>IF([1]Summ!E1074="",0,[1]Summ!E1074)</f>
        <v>249</v>
      </c>
      <c r="C39" s="217">
        <f>IF([1]Summ!F1074="",0,[1]Summ!F1074)</f>
        <v>0</v>
      </c>
      <c r="D39" s="38">
        <f t="shared" si="58"/>
        <v>249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249</v>
      </c>
      <c r="J39" s="38">
        <f t="shared" si="53"/>
        <v>249</v>
      </c>
      <c r="K39" s="40">
        <f t="shared" si="54"/>
        <v>5.8531769351919324E-3</v>
      </c>
      <c r="L39" s="22">
        <f t="shared" si="55"/>
        <v>5.8531769351919324E-3</v>
      </c>
      <c r="M39" s="24">
        <f t="shared" si="56"/>
        <v>5.8531769351919324E-3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249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249</v>
      </c>
      <c r="AJ39" s="148">
        <f t="shared" si="62"/>
        <v>249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7">
        <f>IF([1]Summ!E1076="",0,[1]Summ!E1076)</f>
        <v>200</v>
      </c>
      <c r="C41" s="217">
        <f>IF([1]Summ!F1076="",0,[1]Summ!F1076)</f>
        <v>270</v>
      </c>
      <c r="D41" s="38">
        <f t="shared" si="58"/>
        <v>470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470</v>
      </c>
      <c r="J41" s="38">
        <f t="shared" si="53"/>
        <v>173.80062787228576</v>
      </c>
      <c r="K41" s="40">
        <f t="shared" si="54"/>
        <v>4.7013469358971344E-3</v>
      </c>
      <c r="L41" s="22">
        <f t="shared" si="55"/>
        <v>4.7013469358971344E-3</v>
      </c>
      <c r="M41" s="24">
        <f t="shared" si="56"/>
        <v>4.0854852465218435E-3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173.80062787228576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173.80062787228576</v>
      </c>
      <c r="AJ41" s="148">
        <f t="shared" si="62"/>
        <v>173.80062787228576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Amadumbe: kg produced</v>
      </c>
      <c r="B42" s="217">
        <f>IF([1]Summ!E1077="",0,[1]Summ!E1077)</f>
        <v>658</v>
      </c>
      <c r="C42" s="217">
        <f>IF([1]Summ!F1077="",0,[1]Summ!F1077)</f>
        <v>-658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721.84884022235553</v>
      </c>
      <c r="K42" s="40">
        <f t="shared" si="54"/>
        <v>1.5467431419101573E-2</v>
      </c>
      <c r="L42" s="22">
        <f t="shared" si="55"/>
        <v>1.5467431419101573E-2</v>
      </c>
      <c r="M42" s="24">
        <f t="shared" si="56"/>
        <v>1.6968309165801356E-2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180.46221005558888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360.92442011117777</v>
      </c>
      <c r="AF42" s="122">
        <f t="shared" si="57"/>
        <v>0.25</v>
      </c>
      <c r="AG42" s="147">
        <f t="shared" si="60"/>
        <v>180.46221005558888</v>
      </c>
      <c r="AH42" s="123">
        <f t="shared" si="61"/>
        <v>1</v>
      </c>
      <c r="AI42" s="112">
        <f t="shared" si="61"/>
        <v>721.84884022235553</v>
      </c>
      <c r="AJ42" s="148">
        <f t="shared" si="62"/>
        <v>180.46221005558888</v>
      </c>
      <c r="AK42" s="147">
        <f t="shared" si="63"/>
        <v>541.38663016676662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7">
        <f>IF([1]Summ!E1078="",0,[1]Summ!E1078)</f>
        <v>300</v>
      </c>
      <c r="C43" s="217">
        <f>IF([1]Summ!F1078="",0,[1]Summ!F1078)</f>
        <v>-300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329.11041347523803</v>
      </c>
      <c r="K43" s="40">
        <f t="shared" si="54"/>
        <v>7.0520204038457017E-3</v>
      </c>
      <c r="L43" s="22">
        <f t="shared" si="55"/>
        <v>7.0520204038457017E-3</v>
      </c>
      <c r="M43" s="24">
        <f t="shared" si="56"/>
        <v>7.7363111698182463E-3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82.277603368809508</v>
      </c>
      <c r="AB43" s="116">
        <v>0.25</v>
      </c>
      <c r="AC43" s="147">
        <f t="shared" si="65"/>
        <v>82.277603368809508</v>
      </c>
      <c r="AD43" s="116">
        <v>0.25</v>
      </c>
      <c r="AE43" s="147">
        <f t="shared" si="66"/>
        <v>82.277603368809508</v>
      </c>
      <c r="AF43" s="122">
        <f t="shared" si="57"/>
        <v>0.25</v>
      </c>
      <c r="AG43" s="147">
        <f t="shared" si="60"/>
        <v>82.277603368809508</v>
      </c>
      <c r="AH43" s="123">
        <f t="shared" si="61"/>
        <v>1</v>
      </c>
      <c r="AI43" s="112">
        <f t="shared" si="61"/>
        <v>329.11041347523803</v>
      </c>
      <c r="AJ43" s="148">
        <f t="shared" si="62"/>
        <v>164.55520673761902</v>
      </c>
      <c r="AK43" s="147">
        <f t="shared" si="63"/>
        <v>164.55520673761902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kg produced</v>
      </c>
      <c r="B44" s="217">
        <f>IF([1]Summ!E1079="",0,[1]Summ!E1079)</f>
        <v>560</v>
      </c>
      <c r="C44" s="217">
        <f>IF([1]Summ!F1079="",0,[1]Summ!F1079)</f>
        <v>-560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614.33943848711101</v>
      </c>
      <c r="K44" s="40">
        <f t="shared" si="54"/>
        <v>1.3163771420511977E-2</v>
      </c>
      <c r="L44" s="22">
        <f t="shared" si="55"/>
        <v>1.3163771420511977E-2</v>
      </c>
      <c r="M44" s="24">
        <f t="shared" si="56"/>
        <v>1.4441114183660727E-2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153.58485962177775</v>
      </c>
      <c r="AB44" s="116">
        <v>0.25</v>
      </c>
      <c r="AC44" s="147">
        <f t="shared" si="65"/>
        <v>153.58485962177775</v>
      </c>
      <c r="AD44" s="116">
        <v>0.25</v>
      </c>
      <c r="AE44" s="147">
        <f t="shared" si="66"/>
        <v>153.58485962177775</v>
      </c>
      <c r="AF44" s="122">
        <f t="shared" si="57"/>
        <v>0.25</v>
      </c>
      <c r="AG44" s="147">
        <f t="shared" si="60"/>
        <v>153.58485962177775</v>
      </c>
      <c r="AH44" s="123">
        <f t="shared" si="61"/>
        <v>1</v>
      </c>
      <c r="AI44" s="112">
        <f t="shared" si="61"/>
        <v>614.33943848711101</v>
      </c>
      <c r="AJ44" s="148">
        <f t="shared" si="62"/>
        <v>307.16971924355551</v>
      </c>
      <c r="AK44" s="147">
        <f t="shared" si="63"/>
        <v>307.16971924355551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Cabbage</v>
      </c>
      <c r="B45" s="217">
        <f>IF([1]Summ!E1080="",0,[1]Summ!E1080)</f>
        <v>135</v>
      </c>
      <c r="C45" s="217">
        <f>IF([1]Summ!F1080="",0,[1]Summ!F1080)</f>
        <v>-135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148.09968606385712</v>
      </c>
      <c r="K45" s="40">
        <f t="shared" si="54"/>
        <v>3.1734091817305658E-3</v>
      </c>
      <c r="L45" s="22">
        <f t="shared" si="55"/>
        <v>3.1734091817305658E-3</v>
      </c>
      <c r="M45" s="24">
        <f t="shared" si="56"/>
        <v>3.4813400264182112E-3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37.02492151596428</v>
      </c>
      <c r="AB45" s="116">
        <v>0.25</v>
      </c>
      <c r="AC45" s="147">
        <f t="shared" si="65"/>
        <v>37.02492151596428</v>
      </c>
      <c r="AD45" s="116">
        <v>0.25</v>
      </c>
      <c r="AE45" s="147">
        <f t="shared" si="66"/>
        <v>37.02492151596428</v>
      </c>
      <c r="AF45" s="122">
        <f t="shared" si="57"/>
        <v>0.25</v>
      </c>
      <c r="AG45" s="147">
        <f t="shared" si="60"/>
        <v>37.02492151596428</v>
      </c>
      <c r="AH45" s="123">
        <f t="shared" si="61"/>
        <v>1</v>
      </c>
      <c r="AI45" s="112">
        <f t="shared" si="61"/>
        <v>148.09968606385712</v>
      </c>
      <c r="AJ45" s="148">
        <f t="shared" si="62"/>
        <v>74.04984303192856</v>
      </c>
      <c r="AK45" s="147">
        <f t="shared" si="63"/>
        <v>74.04984303192856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Spinach: no produced</v>
      </c>
      <c r="B46" s="217">
        <f>IF([1]Summ!E1081="",0,[1]Summ!E1081)</f>
        <v>48</v>
      </c>
      <c r="C46" s="217">
        <f>IF([1]Summ!F1081="",0,[1]Summ!F1081)</f>
        <v>0</v>
      </c>
      <c r="D46" s="38">
        <f t="shared" si="58"/>
        <v>48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48</v>
      </c>
      <c r="J46" s="38">
        <f t="shared" si="53"/>
        <v>48</v>
      </c>
      <c r="K46" s="40">
        <f t="shared" si="54"/>
        <v>1.1283232646153124E-3</v>
      </c>
      <c r="L46" s="22">
        <f t="shared" si="55"/>
        <v>1.1283232646153124E-3</v>
      </c>
      <c r="M46" s="24">
        <f t="shared" si="56"/>
        <v>1.1283232646153124E-3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12</v>
      </c>
      <c r="AB46" s="116">
        <v>0.25</v>
      </c>
      <c r="AC46" s="147">
        <f t="shared" si="65"/>
        <v>12</v>
      </c>
      <c r="AD46" s="116">
        <v>0.25</v>
      </c>
      <c r="AE46" s="147">
        <f t="shared" si="66"/>
        <v>12</v>
      </c>
      <c r="AF46" s="122">
        <f t="shared" si="57"/>
        <v>0.25</v>
      </c>
      <c r="AG46" s="147">
        <f t="shared" si="60"/>
        <v>12</v>
      </c>
      <c r="AH46" s="123">
        <f t="shared" si="61"/>
        <v>1</v>
      </c>
      <c r="AI46" s="112">
        <f t="shared" si="61"/>
        <v>48</v>
      </c>
      <c r="AJ46" s="148">
        <f t="shared" si="62"/>
        <v>24</v>
      </c>
      <c r="AK46" s="147">
        <f t="shared" si="63"/>
        <v>24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cashcrop: sugar cane (tons)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WILD FOODS -- see worksheet Data 3</v>
      </c>
      <c r="B48" s="217">
        <f>IF([1]Summ!E1083="",0,[1]Summ!E1083)</f>
        <v>0</v>
      </c>
      <c r="C48" s="217">
        <f>IF([1]Summ!F1083="",0,[1]Summ!F1083)</f>
        <v>750</v>
      </c>
      <c r="D48" s="38">
        <f>SUM(B48,C48)</f>
        <v>750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750</v>
      </c>
      <c r="J48" s="38">
        <f t="shared" si="53"/>
        <v>-72.776033688095097</v>
      </c>
      <c r="K48" s="40">
        <f t="shared" si="54"/>
        <v>0</v>
      </c>
      <c r="L48" s="22">
        <f t="shared" si="55"/>
        <v>0</v>
      </c>
      <c r="M48" s="24">
        <f t="shared" si="56"/>
        <v>-1.7107269149313625E-3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-18.194008422023774</v>
      </c>
      <c r="AB48" s="116">
        <v>0.25</v>
      </c>
      <c r="AC48" s="147">
        <f t="shared" si="65"/>
        <v>-18.194008422023774</v>
      </c>
      <c r="AD48" s="116">
        <v>0.25</v>
      </c>
      <c r="AE48" s="147">
        <f t="shared" si="66"/>
        <v>-18.194008422023774</v>
      </c>
      <c r="AF48" s="122">
        <f t="shared" si="57"/>
        <v>0.25</v>
      </c>
      <c r="AG48" s="147">
        <f t="shared" si="60"/>
        <v>-18.194008422023774</v>
      </c>
      <c r="AH48" s="123">
        <f t="shared" si="61"/>
        <v>1</v>
      </c>
      <c r="AI48" s="112">
        <f t="shared" si="61"/>
        <v>-72.776033688095097</v>
      </c>
      <c r="AJ48" s="148">
        <f t="shared" si="62"/>
        <v>-36.388016844047549</v>
      </c>
      <c r="AK48" s="147">
        <f t="shared" si="63"/>
        <v>-36.388016844047549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Agricultural cash income -- see Data2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Domestic work cash income -- see Data2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Formal Employment (conservancies, etc.)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Small business -- see Data2</v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Social development -- see Data2</v>
      </c>
      <c r="B53" s="217">
        <f>IF([1]Summ!E1088="",0,[1]Summ!E1088)</f>
        <v>32640</v>
      </c>
      <c r="C53" s="217">
        <f>IF([1]Summ!F1088="",0,[1]Summ!F1088)</f>
        <v>0</v>
      </c>
      <c r="D53" s="38">
        <f t="shared" si="67"/>
        <v>32640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32640</v>
      </c>
      <c r="J53" s="38">
        <f t="shared" si="70"/>
        <v>32640</v>
      </c>
      <c r="K53" s="40">
        <f t="shared" si="71"/>
        <v>0.7672598199384123</v>
      </c>
      <c r="L53" s="22">
        <f t="shared" si="72"/>
        <v>0.7672598199384123</v>
      </c>
      <c r="M53" s="24">
        <f t="shared" si="73"/>
        <v>0.7672598199384123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Public works -- see Data2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Gifts/social support: type</v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Other income: e.g. Credit (cotton loans)</v>
      </c>
      <c r="B56" s="217">
        <f>IF([1]Summ!E1091="",0,[1]Summ!E1091)</f>
        <v>2301</v>
      </c>
      <c r="C56" s="217">
        <f>IF([1]Summ!F1091="",0,[1]Summ!F1091)</f>
        <v>0</v>
      </c>
      <c r="D56" s="38">
        <f t="shared" si="67"/>
        <v>2301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2301</v>
      </c>
      <c r="J56" s="38">
        <f t="shared" si="70"/>
        <v>2301</v>
      </c>
      <c r="K56" s="40">
        <f t="shared" si="71"/>
        <v>5.408899649749653E-2</v>
      </c>
      <c r="L56" s="22">
        <f t="shared" si="72"/>
        <v>5.408899649749653E-2</v>
      </c>
      <c r="M56" s="24">
        <f t="shared" si="73"/>
        <v>5.408899649749653E-2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575.25</v>
      </c>
      <c r="AB56" s="116">
        <v>0.25</v>
      </c>
      <c r="AC56" s="147">
        <f t="shared" si="65"/>
        <v>575.25</v>
      </c>
      <c r="AD56" s="116">
        <v>0.25</v>
      </c>
      <c r="AE56" s="147">
        <f t="shared" si="66"/>
        <v>575.25</v>
      </c>
      <c r="AF56" s="122">
        <f t="shared" si="57"/>
        <v>0.25</v>
      </c>
      <c r="AG56" s="147">
        <f t="shared" si="60"/>
        <v>575.25</v>
      </c>
      <c r="AH56" s="123">
        <f t="shared" si="61"/>
        <v>1</v>
      </c>
      <c r="AI56" s="112">
        <f t="shared" si="61"/>
        <v>2301</v>
      </c>
      <c r="AJ56" s="148">
        <f t="shared" si="62"/>
        <v>1150.5</v>
      </c>
      <c r="AK56" s="147">
        <f t="shared" si="63"/>
        <v>1150.5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Remittances: no. times per year</v>
      </c>
      <c r="B57" s="217">
        <f>IF([1]Summ!E1092="",0,[1]Summ!E1092)</f>
        <v>850</v>
      </c>
      <c r="C57" s="217">
        <f>IF([1]Summ!F1092="",0,[1]Summ!F1092)</f>
        <v>0</v>
      </c>
      <c r="D57" s="38">
        <f t="shared" si="67"/>
        <v>850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850</v>
      </c>
      <c r="J57" s="38">
        <f t="shared" si="70"/>
        <v>850.00000000000011</v>
      </c>
      <c r="K57" s="40">
        <f t="shared" si="71"/>
        <v>1.9980724477562821E-2</v>
      </c>
      <c r="L57" s="22">
        <f t="shared" si="72"/>
        <v>1.9980724477562821E-2</v>
      </c>
      <c r="M57" s="24">
        <f t="shared" si="73"/>
        <v>1.9980724477562824E-2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212.50000000000003</v>
      </c>
      <c r="AB57" s="116">
        <v>0.25</v>
      </c>
      <c r="AC57" s="147">
        <f t="shared" si="65"/>
        <v>212.50000000000003</v>
      </c>
      <c r="AD57" s="116">
        <v>0.25</v>
      </c>
      <c r="AE57" s="147">
        <f t="shared" si="66"/>
        <v>212.50000000000003</v>
      </c>
      <c r="AF57" s="122">
        <f t="shared" si="57"/>
        <v>0.25</v>
      </c>
      <c r="AG57" s="147">
        <f t="shared" si="60"/>
        <v>212.50000000000003</v>
      </c>
      <c r="AH57" s="123">
        <f t="shared" si="61"/>
        <v>1</v>
      </c>
      <c r="AI57" s="112">
        <f t="shared" si="61"/>
        <v>850.00000000000011</v>
      </c>
      <c r="AJ57" s="148">
        <f t="shared" si="62"/>
        <v>425.00000000000006</v>
      </c>
      <c r="AK57" s="147">
        <f t="shared" si="63"/>
        <v>425.00000000000006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42541</v>
      </c>
      <c r="C65" s="41">
        <f>SUM(C37:C64)</f>
        <v>-633</v>
      </c>
      <c r="D65" s="42">
        <f>SUM(D37:D64)</f>
        <v>41908</v>
      </c>
      <c r="E65" s="32"/>
      <c r="F65" s="32"/>
      <c r="G65" s="32"/>
      <c r="H65" s="31"/>
      <c r="I65" s="39">
        <f>SUM(I37:I64)</f>
        <v>41908</v>
      </c>
      <c r="J65" s="39">
        <f>SUM(J37:J64)</f>
        <v>42602.422972432752</v>
      </c>
      <c r="K65" s="40">
        <f>SUM(K37:K64)</f>
        <v>1</v>
      </c>
      <c r="L65" s="22">
        <f>SUM(L37:L64)</f>
        <v>1</v>
      </c>
      <c r="M65" s="24">
        <f>SUM(M37:M64)</f>
        <v>1.001443853516202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4900.0900673073629</v>
      </c>
      <c r="AB65" s="137"/>
      <c r="AC65" s="153">
        <f>SUM(AC37:AC64)</f>
        <v>2412.0595227895674</v>
      </c>
      <c r="AD65" s="137"/>
      <c r="AE65" s="153">
        <f>SUM(AE37:AE64)</f>
        <v>1415.3677961957055</v>
      </c>
      <c r="AF65" s="137"/>
      <c r="AG65" s="153">
        <f>SUM(AG37:AG64)</f>
        <v>1234.9055861401166</v>
      </c>
      <c r="AH65" s="137"/>
      <c r="AI65" s="153">
        <f>SUM(AI37:AI64)</f>
        <v>9962.4229724327524</v>
      </c>
      <c r="AJ65" s="153">
        <f>SUM(AJ37:AJ64)</f>
        <v>7312.1495900969312</v>
      </c>
      <c r="AK65" s="153">
        <f>SUM(AK37:AK64)</f>
        <v>2650.2733823358221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15044.654117659915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15044.654117659915</v>
      </c>
      <c r="J70" s="51">
        <f t="shared" ref="J70:J77" si="75">J124*I$83</f>
        <v>15044.654117659915</v>
      </c>
      <c r="K70" s="40">
        <f>B70/B$76</f>
        <v>0.35365069268846322</v>
      </c>
      <c r="L70" s="22">
        <f t="shared" ref="L70:L75" si="76">(L124*G$37*F$9/F$7)/B$130</f>
        <v>0.35365069268846316</v>
      </c>
      <c r="M70" s="24">
        <f>J70/B$76</f>
        <v>0.35365069268846322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3761.1635294149787</v>
      </c>
      <c r="AB70" s="116">
        <v>0.25</v>
      </c>
      <c r="AC70" s="147">
        <f>$J70*AB70</f>
        <v>3761.1635294149787</v>
      </c>
      <c r="AD70" s="116">
        <v>0.25</v>
      </c>
      <c r="AE70" s="147">
        <f>$J70*AD70</f>
        <v>3761.1635294149787</v>
      </c>
      <c r="AF70" s="122">
        <f>1-SUM(Z70,AB70,AD70)</f>
        <v>0.25</v>
      </c>
      <c r="AG70" s="147">
        <f>$J70*AF70</f>
        <v>3761.1635294149787</v>
      </c>
      <c r="AH70" s="155">
        <f>SUM(Z70,AB70,AD70,AF70)</f>
        <v>1</v>
      </c>
      <c r="AI70" s="147">
        <f>SUM(AA70,AC70,AE70,AG70)</f>
        <v>15044.654117659915</v>
      </c>
      <c r="AJ70" s="148">
        <f>(AA70+AC70)</f>
        <v>7522.3270588299574</v>
      </c>
      <c r="AK70" s="147">
        <f>(AE70+AG70)</f>
        <v>7522.3270588299574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13918.666666666668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13918.666666666668</v>
      </c>
      <c r="J71" s="51">
        <f t="shared" si="75"/>
        <v>13918.666666666668</v>
      </c>
      <c r="K71" s="40">
        <f t="shared" ref="K71:K72" si="78">B71/B$76</f>
        <v>0.32718240442553459</v>
      </c>
      <c r="L71" s="22">
        <f t="shared" si="76"/>
        <v>0.32718240442553459</v>
      </c>
      <c r="M71" s="24">
        <f t="shared" ref="M71:M72" si="79">J71/B$76</f>
        <v>0.32718240442553459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4916.5087700518397</v>
      </c>
      <c r="K72" s="40">
        <f t="shared" si="78"/>
        <v>0.65217084694765048</v>
      </c>
      <c r="L72" s="22">
        <f t="shared" si="76"/>
        <v>0</v>
      </c>
      <c r="M72" s="24">
        <f t="shared" si="79"/>
        <v>0.11557106720697304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3665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8.6152182600314986E-2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329.84999999999997</v>
      </c>
      <c r="AB73" s="116">
        <v>0.09</v>
      </c>
      <c r="AC73" s="147">
        <f>$H$73*$B$73*AB73</f>
        <v>329.84999999999997</v>
      </c>
      <c r="AD73" s="116">
        <v>0.23</v>
      </c>
      <c r="AE73" s="147">
        <f>$H$73*$B$73*AD73</f>
        <v>842.95</v>
      </c>
      <c r="AF73" s="122">
        <f>1-SUM(Z73,AB73,AD73)</f>
        <v>0.59</v>
      </c>
      <c r="AG73" s="147">
        <f>$H$73*$B$73*AF73</f>
        <v>2162.35</v>
      </c>
      <c r="AH73" s="155">
        <f>SUM(Z73,AB73,AD73,AF73)</f>
        <v>1</v>
      </c>
      <c r="AI73" s="147">
        <f>SUM(AA73,AC73,AE73,AG73)</f>
        <v>3665</v>
      </c>
      <c r="AJ73" s="148">
        <f>(AA73+AC73)</f>
        <v>659.69999999999993</v>
      </c>
      <c r="AK73" s="147">
        <f>(AE73+AG73)</f>
        <v>3005.3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13668.000000000004</v>
      </c>
      <c r="C74" s="46"/>
      <c r="D74" s="38"/>
      <c r="E74" s="32"/>
      <c r="F74" s="32"/>
      <c r="G74" s="32"/>
      <c r="H74" s="31"/>
      <c r="I74" s="39">
        <f>I128*I$83</f>
        <v>26863.345882340083</v>
      </c>
      <c r="J74" s="51">
        <f t="shared" si="75"/>
        <v>8722.5934180543354</v>
      </c>
      <c r="K74" s="40">
        <f>B74/B$76</f>
        <v>0.32129004959921026</v>
      </c>
      <c r="L74" s="22">
        <f t="shared" si="76"/>
        <v>0.3212900495992102</v>
      </c>
      <c r="M74" s="24">
        <f>J74/B$76</f>
        <v>0.20503968919523133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1138.9265378923844</v>
      </c>
      <c r="AB74" s="156"/>
      <c r="AC74" s="147">
        <f>AC30*$I$83/4</f>
        <v>-1349.1040066254113</v>
      </c>
      <c r="AD74" s="156"/>
      <c r="AE74" s="147">
        <f>AE30*$I$83/4</f>
        <v>-2345.7957332192732</v>
      </c>
      <c r="AF74" s="156"/>
      <c r="AG74" s="147">
        <f>AG30*$I$83/4</f>
        <v>-2526.2579432748621</v>
      </c>
      <c r="AH74" s="155"/>
      <c r="AI74" s="147">
        <f>SUM(AA74,AC74,AE74,AG74)</f>
        <v>-5082.2311452271624</v>
      </c>
      <c r="AJ74" s="148">
        <f>(AA74+AC74)</f>
        <v>-210.1774687330269</v>
      </c>
      <c r="AK74" s="147">
        <f>(AE74+AG74)</f>
        <v>-4872.0536764941353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42541</v>
      </c>
      <c r="C76" s="46"/>
      <c r="D76" s="38"/>
      <c r="E76" s="32"/>
      <c r="F76" s="32"/>
      <c r="G76" s="32"/>
      <c r="H76" s="31"/>
      <c r="I76" s="39">
        <f>I130*I$83</f>
        <v>41908</v>
      </c>
      <c r="J76" s="51">
        <f t="shared" si="75"/>
        <v>42602.42297243276</v>
      </c>
      <c r="K76" s="40">
        <f>SUM(K70:K75)</f>
        <v>1.7404461762611736</v>
      </c>
      <c r="L76" s="22">
        <f>SUM(L70:L75)</f>
        <v>1.0021231467132079</v>
      </c>
      <c r="M76" s="24">
        <f>SUM(M70:M75)</f>
        <v>1.0014438535162022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4900.0900673073629</v>
      </c>
      <c r="AB76" s="137"/>
      <c r="AC76" s="153">
        <f>AC65</f>
        <v>2412.0595227895674</v>
      </c>
      <c r="AD76" s="137"/>
      <c r="AE76" s="153">
        <f>AE65</f>
        <v>1415.3677961957055</v>
      </c>
      <c r="AF76" s="137"/>
      <c r="AG76" s="153">
        <f>AG65</f>
        <v>1234.9055861401166</v>
      </c>
      <c r="AH76" s="137"/>
      <c r="AI76" s="153">
        <f>SUM(AA76,AC76,AE76,AG76)</f>
        <v>9962.4229724327524</v>
      </c>
      <c r="AJ76" s="154">
        <f>SUM(AA76,AC76)</f>
        <v>7312.1495900969303</v>
      </c>
      <c r="AK76" s="154">
        <f>SUM(AE76,AG76)</f>
        <v>2650.2733823358221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13918.666666666666</v>
      </c>
      <c r="J77" s="100">
        <f t="shared" si="75"/>
        <v>0</v>
      </c>
      <c r="K77" s="40"/>
      <c r="L77" s="22">
        <f>-(L131*G$37*F$9/F$7)/B$130</f>
        <v>-0.32718240442553453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4078.2874344598981</v>
      </c>
      <c r="AD77" s="112"/>
      <c r="AE77" s="111">
        <f>AE31*$I$83/4</f>
        <v>4997.3019608894665</v>
      </c>
      <c r="AF77" s="112"/>
      <c r="AG77" s="111">
        <f>AG31*$I$83/4</f>
        <v>4729.2351679321318</v>
      </c>
      <c r="AH77" s="110"/>
      <c r="AI77" s="154">
        <f>SUM(AA77,AC77,AE77,AG77)</f>
        <v>13804.824563281498</v>
      </c>
      <c r="AJ77" s="153">
        <f>SUM(AA77,AC77)</f>
        <v>4078.2874344598981</v>
      </c>
      <c r="AK77" s="160">
        <f>SUM(AE77,AG77)</f>
        <v>9726.5371288215974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1138.9265378923842</v>
      </c>
      <c r="AB79" s="112"/>
      <c r="AC79" s="112">
        <f>AA79-AA74+AC65-AC70</f>
        <v>-1349.1040066254113</v>
      </c>
      <c r="AD79" s="112"/>
      <c r="AE79" s="112">
        <f>AC79-AC74+AE65-AE70</f>
        <v>-2345.7957332192732</v>
      </c>
      <c r="AF79" s="112"/>
      <c r="AG79" s="112">
        <f>AE79-AE74+AG65-AG70</f>
        <v>-2526.2579432748621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0.68362752198526333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10.354545454545455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20669.664571094072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20669.664571094072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5167.416142773518</v>
      </c>
      <c r="AB83" s="112"/>
      <c r="AC83" s="165">
        <f>$I$83*AB82/4</f>
        <v>5167.416142773518</v>
      </c>
      <c r="AD83" s="112"/>
      <c r="AE83" s="165">
        <f>$I$83*AD82/4</f>
        <v>5167.416142773518</v>
      </c>
      <c r="AF83" s="112"/>
      <c r="AG83" s="165">
        <f>$I$83*AF82/4</f>
        <v>5167.416142773518</v>
      </c>
      <c r="AH83" s="165">
        <f>SUM(AA83,AC83,AE83,AG83)</f>
        <v>20669.664571094072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31064.314235098274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31064.314235098274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0.19352031506083966</v>
      </c>
      <c r="C91" s="60">
        <f t="shared" si="81"/>
        <v>0</v>
      </c>
      <c r="D91" s="24">
        <f>SUM(B91,C91)</f>
        <v>0.19352031506083966</v>
      </c>
      <c r="H91" s="24">
        <f>(E37*F37/G37*F$7/F$9)</f>
        <v>1</v>
      </c>
      <c r="I91" s="22">
        <f t="shared" ref="I91" si="82">(D91*H91)</f>
        <v>0.19352031506083966</v>
      </c>
      <c r="J91" s="24">
        <f>IF(I$32&lt;=1+I$131,I91,L91+J$33*(I91-L91))</f>
        <v>0.19352031506083966</v>
      </c>
      <c r="K91" s="22">
        <f t="shared" ref="K91" si="83">IF(B91="",0,B91)</f>
        <v>0.19352031506083966</v>
      </c>
      <c r="L91" s="22">
        <f t="shared" ref="L91" si="84">(K91*H91)</f>
        <v>0.19352031506083966</v>
      </c>
      <c r="M91" s="227">
        <f t="shared" si="80"/>
        <v>0.19352031506083966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2.9028047259125948E-2</v>
      </c>
      <c r="C92" s="60">
        <f t="shared" si="81"/>
        <v>0</v>
      </c>
      <c r="D92" s="24">
        <f t="shared" ref="D92:D118" si="86">SUM(B92,C92)</f>
        <v>2.9028047259125948E-2</v>
      </c>
      <c r="H92" s="24">
        <f t="shared" ref="H92:H118" si="87">(E38*F38/G38*F$7/F$9)</f>
        <v>1</v>
      </c>
      <c r="I92" s="22">
        <f t="shared" ref="I92:I118" si="88">(D92*H92)</f>
        <v>2.9028047259125948E-2</v>
      </c>
      <c r="J92" s="24">
        <f t="shared" ref="J92:J118" si="89">IF(I$32&lt;=1+I$131,I92,L92+J$33*(I92-L92))</f>
        <v>2.9028047259125948E-2</v>
      </c>
      <c r="K92" s="22">
        <f t="shared" ref="K92:K118" si="90">IF(B92="",0,B92)</f>
        <v>2.9028047259125948E-2</v>
      </c>
      <c r="L92" s="22">
        <f t="shared" ref="L92:L118" si="91">(K92*H92)</f>
        <v>2.9028047259125948E-2</v>
      </c>
      <c r="M92" s="227">
        <f t="shared" ref="M92:M118" si="92">(J92)</f>
        <v>2.9028047259125948E-2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Chicken/ duck sales: no. sold</v>
      </c>
      <c r="B93" s="60">
        <f t="shared" si="81"/>
        <v>1.2046639612537269E-2</v>
      </c>
      <c r="C93" s="60">
        <f t="shared" si="81"/>
        <v>0</v>
      </c>
      <c r="D93" s="24">
        <f t="shared" si="86"/>
        <v>1.2046639612537269E-2</v>
      </c>
      <c r="H93" s="24">
        <f t="shared" si="87"/>
        <v>1</v>
      </c>
      <c r="I93" s="22">
        <f t="shared" si="88"/>
        <v>1.2046639612537269E-2</v>
      </c>
      <c r="J93" s="24">
        <f t="shared" si="89"/>
        <v>1.2046639612537269E-2</v>
      </c>
      <c r="K93" s="22">
        <f t="shared" si="90"/>
        <v>1.2046639612537269E-2</v>
      </c>
      <c r="L93" s="22">
        <f t="shared" si="91"/>
        <v>1.2046639612537269E-2</v>
      </c>
      <c r="M93" s="227">
        <f t="shared" si="92"/>
        <v>1.2046639612537269E-2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9.6760157530419826E-3</v>
      </c>
      <c r="C95" s="60">
        <f t="shared" si="81"/>
        <v>1.3062621266606678E-2</v>
      </c>
      <c r="D95" s="24">
        <f t="shared" si="86"/>
        <v>2.273863701964866E-2</v>
      </c>
      <c r="H95" s="24">
        <f t="shared" si="87"/>
        <v>1</v>
      </c>
      <c r="I95" s="22">
        <f t="shared" si="88"/>
        <v>2.273863701964866E-2</v>
      </c>
      <c r="J95" s="24">
        <f t="shared" si="89"/>
        <v>8.4084880659041229E-3</v>
      </c>
      <c r="K95" s="22">
        <f t="shared" si="90"/>
        <v>9.6760157530419826E-3</v>
      </c>
      <c r="L95" s="22">
        <f t="shared" si="91"/>
        <v>9.6760157530419826E-3</v>
      </c>
      <c r="M95" s="227">
        <f t="shared" si="92"/>
        <v>8.4084880659041229E-3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Amadumbe: kg produced</v>
      </c>
      <c r="B96" s="60">
        <f t="shared" si="81"/>
        <v>3.1834091827508126E-2</v>
      </c>
      <c r="C96" s="60">
        <f t="shared" si="81"/>
        <v>-3.1834091827508126E-2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3.4923103746532985E-2</v>
      </c>
      <c r="K96" s="22">
        <f t="shared" si="90"/>
        <v>3.1834091827508126E-2</v>
      </c>
      <c r="L96" s="22">
        <f t="shared" si="91"/>
        <v>3.1834091827508126E-2</v>
      </c>
      <c r="M96" s="227">
        <f t="shared" si="92"/>
        <v>3.4923103746532985E-2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1.4514023629562974E-2</v>
      </c>
      <c r="C97" s="60">
        <f t="shared" si="81"/>
        <v>-1.4514023629562974E-2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1.5922387726382818E-2</v>
      </c>
      <c r="K97" s="22">
        <f t="shared" si="90"/>
        <v>1.4514023629562974E-2</v>
      </c>
      <c r="L97" s="22">
        <f t="shared" si="91"/>
        <v>1.4514023629562974E-2</v>
      </c>
      <c r="M97" s="227">
        <f t="shared" si="92"/>
        <v>1.5922387726382818E-2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kg produced</v>
      </c>
      <c r="B98" s="60">
        <f t="shared" si="81"/>
        <v>2.709284410851755E-2</v>
      </c>
      <c r="C98" s="60">
        <f t="shared" si="81"/>
        <v>-2.709284410851755E-2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2.972179042258126E-2</v>
      </c>
      <c r="K98" s="22">
        <f t="shared" si="90"/>
        <v>2.709284410851755E-2</v>
      </c>
      <c r="L98" s="22">
        <f t="shared" si="91"/>
        <v>2.709284410851755E-2</v>
      </c>
      <c r="M98" s="227">
        <f t="shared" si="92"/>
        <v>2.972179042258126E-2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Cabbage</v>
      </c>
      <c r="B99" s="60">
        <f t="shared" si="81"/>
        <v>6.5313106333033388E-3</v>
      </c>
      <c r="C99" s="60">
        <f t="shared" si="81"/>
        <v>-6.5313106333033388E-3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7.1650744768722687E-3</v>
      </c>
      <c r="K99" s="22">
        <f t="shared" si="90"/>
        <v>6.5313106333033388E-3</v>
      </c>
      <c r="L99" s="22">
        <f t="shared" si="91"/>
        <v>6.5313106333033388E-3</v>
      </c>
      <c r="M99" s="227">
        <f t="shared" si="92"/>
        <v>7.1650744768722687E-3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Spinach: no produced</v>
      </c>
      <c r="B100" s="60">
        <f t="shared" si="81"/>
        <v>2.322243780730076E-3</v>
      </c>
      <c r="C100" s="60">
        <f t="shared" si="81"/>
        <v>0</v>
      </c>
      <c r="D100" s="24">
        <f t="shared" si="86"/>
        <v>2.322243780730076E-3</v>
      </c>
      <c r="H100" s="24">
        <f t="shared" si="87"/>
        <v>1</v>
      </c>
      <c r="I100" s="22">
        <f t="shared" si="88"/>
        <v>2.322243780730076E-3</v>
      </c>
      <c r="J100" s="24">
        <f t="shared" si="89"/>
        <v>2.322243780730076E-3</v>
      </c>
      <c r="K100" s="22">
        <f t="shared" si="90"/>
        <v>2.322243780730076E-3</v>
      </c>
      <c r="L100" s="22">
        <f t="shared" si="91"/>
        <v>2.322243780730076E-3</v>
      </c>
      <c r="M100" s="227">
        <f t="shared" si="92"/>
        <v>2.322243780730076E-3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cashcrop: sugar cane (tons)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WILD FOODS -- see worksheet Data 3</v>
      </c>
      <c r="B102" s="60">
        <f t="shared" si="81"/>
        <v>0</v>
      </c>
      <c r="C102" s="60">
        <f t="shared" si="81"/>
        <v>3.6285059073907437E-2</v>
      </c>
      <c r="D102" s="24">
        <f t="shared" si="86"/>
        <v>3.6285059073907437E-2</v>
      </c>
      <c r="H102" s="24">
        <f t="shared" si="87"/>
        <v>1</v>
      </c>
      <c r="I102" s="22">
        <f t="shared" si="88"/>
        <v>3.6285059073907437E-2</v>
      </c>
      <c r="J102" s="24">
        <f t="shared" si="89"/>
        <v>-3.5209102420496107E-3</v>
      </c>
      <c r="K102" s="22">
        <f t="shared" si="90"/>
        <v>0</v>
      </c>
      <c r="L102" s="22">
        <f t="shared" si="91"/>
        <v>0</v>
      </c>
      <c r="M102" s="227">
        <f t="shared" si="92"/>
        <v>-3.5209102420496107E-3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Agricultural cash income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Domestic work cash income -- see Data2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Formal Employment (conservancies, etc.)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Small business -- see Data2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Social development -- see Data2</v>
      </c>
      <c r="B107" s="60">
        <f t="shared" si="81"/>
        <v>1.5791257708964517</v>
      </c>
      <c r="C107" s="60">
        <f t="shared" si="81"/>
        <v>0</v>
      </c>
      <c r="D107" s="24">
        <f t="shared" si="86"/>
        <v>1.5791257708964517</v>
      </c>
      <c r="H107" s="24">
        <f t="shared" si="87"/>
        <v>1</v>
      </c>
      <c r="I107" s="22">
        <f t="shared" si="88"/>
        <v>1.5791257708964517</v>
      </c>
      <c r="J107" s="24">
        <f t="shared" si="89"/>
        <v>1.5791257708964517</v>
      </c>
      <c r="K107" s="22">
        <f t="shared" si="90"/>
        <v>1.5791257708964517</v>
      </c>
      <c r="L107" s="22">
        <f t="shared" si="91"/>
        <v>1.5791257708964517</v>
      </c>
      <c r="M107" s="227">
        <f t="shared" si="92"/>
        <v>1.5791257708964517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Public works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Gifts/social support: type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Other income: e.g. Credit (cotton loans)</v>
      </c>
      <c r="B110" s="60">
        <f t="shared" si="81"/>
        <v>0.11132256123874801</v>
      </c>
      <c r="C110" s="60">
        <f t="shared" si="81"/>
        <v>0</v>
      </c>
      <c r="D110" s="24">
        <f t="shared" si="86"/>
        <v>0.11132256123874801</v>
      </c>
      <c r="H110" s="24">
        <f t="shared" si="87"/>
        <v>1</v>
      </c>
      <c r="I110" s="22">
        <f t="shared" si="88"/>
        <v>0.11132256123874801</v>
      </c>
      <c r="J110" s="24">
        <f t="shared" si="89"/>
        <v>0.11132256123874801</v>
      </c>
      <c r="K110" s="22">
        <f t="shared" si="90"/>
        <v>0.11132256123874801</v>
      </c>
      <c r="L110" s="22">
        <f t="shared" si="91"/>
        <v>0.11132256123874801</v>
      </c>
      <c r="M110" s="227">
        <f t="shared" si="92"/>
        <v>0.11132256123874801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Remittances: no. times per year</v>
      </c>
      <c r="B111" s="60">
        <f t="shared" si="81"/>
        <v>4.112306695042843E-2</v>
      </c>
      <c r="C111" s="60">
        <f t="shared" si="81"/>
        <v>0</v>
      </c>
      <c r="D111" s="24">
        <f t="shared" si="86"/>
        <v>4.112306695042843E-2</v>
      </c>
      <c r="H111" s="24">
        <f t="shared" si="87"/>
        <v>1</v>
      </c>
      <c r="I111" s="22">
        <f t="shared" si="88"/>
        <v>4.112306695042843E-2</v>
      </c>
      <c r="J111" s="24">
        <f t="shared" si="89"/>
        <v>4.112306695042843E-2</v>
      </c>
      <c r="K111" s="22">
        <f t="shared" si="90"/>
        <v>4.112306695042843E-2</v>
      </c>
      <c r="L111" s="22">
        <f t="shared" si="91"/>
        <v>4.112306695042843E-2</v>
      </c>
      <c r="M111" s="227">
        <f t="shared" si="92"/>
        <v>4.112306695042843E-2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2.0581369307507953</v>
      </c>
      <c r="C119" s="29">
        <f>SUM(C91:C118)</f>
        <v>-3.0624589858377869E-2</v>
      </c>
      <c r="D119" s="24">
        <f>SUM(D91:D118)</f>
        <v>2.0275123408924172</v>
      </c>
      <c r="E119" s="22"/>
      <c r="F119" s="2"/>
      <c r="G119" s="2"/>
      <c r="H119" s="31"/>
      <c r="I119" s="22">
        <f>SUM(I91:I118)</f>
        <v>2.0275123408924172</v>
      </c>
      <c r="J119" s="24">
        <f>SUM(J91:J118)</f>
        <v>2.0611085789950851</v>
      </c>
      <c r="K119" s="22">
        <f>SUM(K91:K118)</f>
        <v>2.0581369307507953</v>
      </c>
      <c r="L119" s="22">
        <f>SUM(L91:L118)</f>
        <v>2.0581369307507953</v>
      </c>
      <c r="M119" s="57">
        <f t="shared" si="80"/>
        <v>2.0611085789950851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0.72786155120772633</v>
      </c>
      <c r="J124" s="237">
        <f>IF(SUMPRODUCT($B$124:$B124,$H$124:$H124)&lt;J$119,($B124*$H124),J$119)</f>
        <v>0.72786155120772633</v>
      </c>
      <c r="K124" s="29">
        <f>(B124)</f>
        <v>0.72786155120772633</v>
      </c>
      <c r="L124" s="29">
        <f>IF(SUMPRODUCT($B$124:$B124,$H$124:$H124)&lt;L$119,($B124*$H124),L$119)</f>
        <v>0.72786155120772633</v>
      </c>
      <c r="M124" s="240">
        <f t="shared" si="93"/>
        <v>0.72786155120772633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0.67338618964003516</v>
      </c>
      <c r="J125" s="237">
        <f>IF(SUMPRODUCT($B$124:$B125,$H$124:$H125)&lt;J$119,($B125*$H125),IF(SUMPRODUCT($B$124:$B124,$H$124:$H124)&lt;J$119,J$119-SUMPRODUCT($B$124:$B124,$H$124:$H124),0))</f>
        <v>0.67338618964003516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0.67338618964003516</v>
      </c>
      <c r="M125" s="240">
        <f t="shared" si="93"/>
        <v>0.67338618964003516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0.23786108154495333</v>
      </c>
      <c r="K126" s="29">
        <f t="shared" ref="K126:K127" si="94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0.23786108154495333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0.17731298867449433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0.17731298867449433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0.66125891656288927</v>
      </c>
      <c r="C128" s="56"/>
      <c r="D128" s="31"/>
      <c r="E128" s="2"/>
      <c r="F128" s="2"/>
      <c r="G128" s="2"/>
      <c r="H128" s="24"/>
      <c r="I128" s="29">
        <f>(I30)</f>
        <v>1.2996507896846907</v>
      </c>
      <c r="J128" s="228">
        <f>(J30)</f>
        <v>0.42199975660237032</v>
      </c>
      <c r="K128" s="29">
        <f>(B128)</f>
        <v>0.66125891656288927</v>
      </c>
      <c r="L128" s="29">
        <f>IF(L124=L119,0,(L119-L124)/(B119-B124)*K128)</f>
        <v>0.66125891656288927</v>
      </c>
      <c r="M128" s="240">
        <f t="shared" si="93"/>
        <v>0.42199975660237032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2.0581369307507953</v>
      </c>
      <c r="C130" s="56"/>
      <c r="D130" s="31"/>
      <c r="E130" s="2"/>
      <c r="F130" s="2"/>
      <c r="G130" s="2"/>
      <c r="H130" s="24"/>
      <c r="I130" s="29">
        <f>(I119)</f>
        <v>2.0275123408924172</v>
      </c>
      <c r="J130" s="228">
        <f>(J119)</f>
        <v>2.0611085789950851</v>
      </c>
      <c r="K130" s="29">
        <f>(B130)</f>
        <v>2.0581369307507953</v>
      </c>
      <c r="L130" s="29">
        <f>(L119)</f>
        <v>2.0581369307507953</v>
      </c>
      <c r="M130" s="240">
        <f t="shared" si="93"/>
        <v>2.0611085789950851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0.67338618964003505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0.67338618964003505</v>
      </c>
      <c r="M131" s="237">
        <f>IF(I131&lt;SUM(M126:M127),0,I131-(SUM(M126:M127)))</f>
        <v>0.43552510809508171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452" operator="equal">
      <formula>16</formula>
    </cfRule>
    <cfRule type="cellIs" dxfId="407" priority="453" operator="equal">
      <formula>15</formula>
    </cfRule>
    <cfRule type="cellIs" dxfId="406" priority="454" operator="equal">
      <formula>14</formula>
    </cfRule>
    <cfRule type="cellIs" dxfId="405" priority="455" operator="equal">
      <formula>13</formula>
    </cfRule>
    <cfRule type="cellIs" dxfId="404" priority="456" operator="equal">
      <formula>12</formula>
    </cfRule>
    <cfRule type="cellIs" dxfId="403" priority="457" operator="equal">
      <formula>11</formula>
    </cfRule>
    <cfRule type="cellIs" dxfId="402" priority="458" operator="equal">
      <formula>10</formula>
    </cfRule>
    <cfRule type="cellIs" dxfId="401" priority="459" operator="equal">
      <formula>9</formula>
    </cfRule>
    <cfRule type="cellIs" dxfId="400" priority="460" operator="equal">
      <formula>8</formula>
    </cfRule>
    <cfRule type="cellIs" dxfId="399" priority="461" operator="equal">
      <formula>7</formula>
    </cfRule>
    <cfRule type="cellIs" dxfId="398" priority="462" operator="equal">
      <formula>6</formula>
    </cfRule>
    <cfRule type="cellIs" dxfId="397" priority="463" operator="equal">
      <formula>5</formula>
    </cfRule>
    <cfRule type="cellIs" dxfId="396" priority="464" operator="equal">
      <formula>4</formula>
    </cfRule>
    <cfRule type="cellIs" dxfId="395" priority="465" operator="equal">
      <formula>3</formula>
    </cfRule>
    <cfRule type="cellIs" dxfId="394" priority="466" operator="equal">
      <formula>2</formula>
    </cfRule>
    <cfRule type="cellIs" dxfId="393" priority="467" operator="equal">
      <formula>1</formula>
    </cfRule>
  </conditionalFormatting>
  <conditionalFormatting sqref="N113:N118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2">
    <cfRule type="cellIs" dxfId="376" priority="180" operator="equal">
      <formula>16</formula>
    </cfRule>
    <cfRule type="cellIs" dxfId="375" priority="181" operator="equal">
      <formula>15</formula>
    </cfRule>
    <cfRule type="cellIs" dxfId="374" priority="182" operator="equal">
      <formula>14</formula>
    </cfRule>
    <cfRule type="cellIs" dxfId="373" priority="183" operator="equal">
      <formula>13</formula>
    </cfRule>
    <cfRule type="cellIs" dxfId="372" priority="184" operator="equal">
      <formula>12</formula>
    </cfRule>
    <cfRule type="cellIs" dxfId="371" priority="185" operator="equal">
      <formula>11</formula>
    </cfRule>
    <cfRule type="cellIs" dxfId="370" priority="186" operator="equal">
      <formula>10</formula>
    </cfRule>
    <cfRule type="cellIs" dxfId="369" priority="187" operator="equal">
      <formula>9</formula>
    </cfRule>
    <cfRule type="cellIs" dxfId="368" priority="188" operator="equal">
      <formula>8</formula>
    </cfRule>
    <cfRule type="cellIs" dxfId="367" priority="189" operator="equal">
      <formula>7</formula>
    </cfRule>
    <cfRule type="cellIs" dxfId="366" priority="190" operator="equal">
      <formula>6</formula>
    </cfRule>
    <cfRule type="cellIs" dxfId="365" priority="191" operator="equal">
      <formula>5</formula>
    </cfRule>
    <cfRule type="cellIs" dxfId="364" priority="192" operator="equal">
      <formula>4</formula>
    </cfRule>
    <cfRule type="cellIs" dxfId="363" priority="193" operator="equal">
      <formula>3</formula>
    </cfRule>
    <cfRule type="cellIs" dxfId="362" priority="194" operator="equal">
      <formula>2</formula>
    </cfRule>
    <cfRule type="cellIs" dxfId="361" priority="195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2.3160169453833836E-2</v>
      </c>
      <c r="C6" s="102">
        <f>IF([1]Summ!$I1044="",0,[1]Summ!$I1044)</f>
        <v>0</v>
      </c>
      <c r="D6" s="24">
        <f t="shared" ref="D6:D29" si="0">(B6+C6)</f>
        <v>2.3160169453833836E-2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2.3160169453833836E-2</v>
      </c>
      <c r="J6" s="24">
        <f t="shared" ref="J6:J13" si="3">IF(I$32&lt;=1+I$131,I6,B6*H6+J$33*(I6-B6*H6))</f>
        <v>2.3160169453833836E-2</v>
      </c>
      <c r="K6" s="22">
        <f t="shared" ref="K6:K31" si="4">B6</f>
        <v>2.3160169453833836E-2</v>
      </c>
      <c r="L6" s="22">
        <f t="shared" ref="L6:L29" si="5">IF(K6="","",K6*H6)</f>
        <v>2.3160169453833836E-2</v>
      </c>
      <c r="M6" s="224">
        <f t="shared" ref="M6:M31" si="6">J6</f>
        <v>2.3160169453833836E-2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9.2640677815335346E-2</v>
      </c>
      <c r="Z6" s="156">
        <f>Poor!Z6</f>
        <v>0.17</v>
      </c>
      <c r="AA6" s="121">
        <f>$M6*Z6*4</f>
        <v>1.5748915228607011E-2</v>
      </c>
      <c r="AB6" s="156">
        <f>Poor!AB6</f>
        <v>0.17</v>
      </c>
      <c r="AC6" s="121">
        <f t="shared" ref="AC6:AC29" si="7">$M6*AB6*4</f>
        <v>1.5748915228607011E-2</v>
      </c>
      <c r="AD6" s="156">
        <f>Poor!AD6</f>
        <v>0.33</v>
      </c>
      <c r="AE6" s="121">
        <f t="shared" ref="AE6:AE29" si="8">$M6*AD6*4</f>
        <v>3.0571423679060666E-2</v>
      </c>
      <c r="AF6" s="122">
        <f>1-SUM(Z6,AB6,AD6)</f>
        <v>0.32999999999999996</v>
      </c>
      <c r="AG6" s="121">
        <f>$M6*AF6*4</f>
        <v>3.0571423679060659E-2</v>
      </c>
      <c r="AH6" s="123">
        <f>SUM(Z6,AB6,AD6,AF6)</f>
        <v>1</v>
      </c>
      <c r="AI6" s="184">
        <f>SUM(AA6,AC6,AE6,AG6)/4</f>
        <v>2.3160169453833836E-2</v>
      </c>
      <c r="AJ6" s="120">
        <f>(AA6+AC6)/2</f>
        <v>1.5748915228607011E-2</v>
      </c>
      <c r="AK6" s="119">
        <f>(AE6+AG6)/2</f>
        <v>3.0571423679060662E-2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101">
        <f>IF([1]Summ!$H1045="",0,[1]Summ!$H1045)</f>
        <v>5.8333333333333336E-3</v>
      </c>
      <c r="C7" s="102">
        <f>IF([1]Summ!$I1045="",0,[1]Summ!$I1045)</f>
        <v>0</v>
      </c>
      <c r="D7" s="24">
        <f t="shared" si="0"/>
        <v>5.8333333333333336E-3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5.8333333333333336E-3</v>
      </c>
      <c r="J7" s="24">
        <f t="shared" si="3"/>
        <v>5.8333333333333336E-3</v>
      </c>
      <c r="K7" s="22">
        <f t="shared" si="4"/>
        <v>5.8333333333333336E-3</v>
      </c>
      <c r="L7" s="22">
        <f t="shared" si="5"/>
        <v>5.8333333333333336E-3</v>
      </c>
      <c r="M7" s="224">
        <f t="shared" si="6"/>
        <v>5.8333333333333336E-3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1629.3363555814653</v>
      </c>
      <c r="S7" s="222">
        <f>IF($B$81=0,0,(SUMIF($N$6:$N$28,$U7,L$6:L$28)+SUMIF($N$91:$N$118,$U7,L$91:L$118))*$I$83*Poor!$B$81/$B$81)</f>
        <v>1629.3363555814653</v>
      </c>
      <c r="T7" s="222">
        <f>IF($B$81=0,0,(SUMIF($N$6:$N$28,$U7,M$6:M$28)+SUMIF($N$91:$N$118,$U7,M$91:M$118))*$I$83*Poor!$B$81/$B$81)</f>
        <v>1573.6059870548893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2.3333333333333334E-2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2.3333333333333334E-2</v>
      </c>
      <c r="AH7" s="123">
        <f t="shared" ref="AH7:AH30" si="12">SUM(Z7,AB7,AD7,AF7)</f>
        <v>1</v>
      </c>
      <c r="AI7" s="184">
        <f t="shared" ref="AI7:AI30" si="13">SUM(AA7,AC7,AE7,AG7)/4</f>
        <v>5.8333333333333336E-3</v>
      </c>
      <c r="AJ7" s="120">
        <f t="shared" ref="AJ7:AJ31" si="14">(AA7+AC7)/2</f>
        <v>0</v>
      </c>
      <c r="AK7" s="119">
        <f t="shared" ref="AK7:AK31" si="15">(AE7+AG7)/2</f>
        <v>1.1666666666666667E-2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1.6222736167941648E-2</v>
      </c>
      <c r="C8" s="102">
        <f>IF([1]Summ!$I1046="",0,[1]Summ!$I1046)</f>
        <v>3.3797367016545093E-2</v>
      </c>
      <c r="D8" s="24">
        <f t="shared" si="0"/>
        <v>5.0020103184486742E-2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5.0020103184486742E-2</v>
      </c>
      <c r="J8" s="24">
        <f t="shared" si="3"/>
        <v>1.4173592629006037E-2</v>
      </c>
      <c r="K8" s="22">
        <f t="shared" si="4"/>
        <v>1.6222736167941648E-2</v>
      </c>
      <c r="L8" s="22">
        <f t="shared" si="5"/>
        <v>1.6222736167941648E-2</v>
      </c>
      <c r="M8" s="224">
        <f t="shared" si="6"/>
        <v>1.4173592629006037E-2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1017.1428571428571</v>
      </c>
      <c r="S8" s="222">
        <f>IF($B$81=0,0,(SUMIF($N$6:$N$28,$U8,L$6:L$28)+SUMIF($N$91:$N$118,$U8,L$91:L$118))*$I$83*Poor!$B$81/$B$81)</f>
        <v>1017.1428571428571</v>
      </c>
      <c r="T8" s="222">
        <f>IF($B$81=0,0,(SUMIF($N$6:$N$28,$U8,M$6:M$28)+SUMIF($N$91:$N$118,$U8,M$91:M$118))*$I$83*Poor!$B$81/$B$81)</f>
        <v>1046.9383048621498</v>
      </c>
      <c r="U8" s="223">
        <v>2</v>
      </c>
      <c r="V8" s="56"/>
      <c r="W8" s="115"/>
      <c r="X8" s="118">
        <f>Poor!X8</f>
        <v>1</v>
      </c>
      <c r="Y8" s="184">
        <f t="shared" si="9"/>
        <v>5.6694370516024148E-2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5.6694370516024148E-2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1.4173592629006037E-2</v>
      </c>
      <c r="AJ8" s="120">
        <f t="shared" si="14"/>
        <v>2.8347185258012074E-2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478.71293402044438</v>
      </c>
      <c r="S9" s="222">
        <f>IF($B$81=0,0,(SUMIF($N$6:$N$28,$U9,L$6:L$28)+SUMIF($N$91:$N$118,$U9,L$91:L$118))*$I$83*Poor!$B$81/$B$81)</f>
        <v>478.71293402044438</v>
      </c>
      <c r="T9" s="222">
        <f>IF($B$81=0,0,(SUMIF($N$6:$N$28,$U9,M$6:M$28)+SUMIF($N$91:$N$118,$U9,M$91:M$118))*$I$83*Poor!$B$81/$B$81)</f>
        <v>478.71293402044438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2.2725363458459352E-2</v>
      </c>
      <c r="C10" s="102">
        <f>IF([1]Summ!$I1048="",0,[1]Summ!$I1048)</f>
        <v>-8.2063812488880998E-3</v>
      </c>
      <c r="D10" s="24">
        <f t="shared" si="0"/>
        <v>1.4518982209571252E-2</v>
      </c>
      <c r="E10" s="75">
        <f>Poor!E10</f>
        <v>1</v>
      </c>
      <c r="H10" s="24">
        <f t="shared" si="1"/>
        <v>1</v>
      </c>
      <c r="I10" s="22">
        <f t="shared" si="2"/>
        <v>1.4518982209571252E-2</v>
      </c>
      <c r="J10" s="24">
        <f t="shared" si="3"/>
        <v>2.3222918581790982E-2</v>
      </c>
      <c r="K10" s="22">
        <f t="shared" si="4"/>
        <v>2.2725363458459352E-2</v>
      </c>
      <c r="L10" s="22">
        <f t="shared" si="5"/>
        <v>2.2725363458459352E-2</v>
      </c>
      <c r="M10" s="224">
        <f t="shared" si="6"/>
        <v>2.3222918581790982E-2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9.2891674327163928E-2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9.2891674327163928E-2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2.3222918581790982E-2</v>
      </c>
      <c r="AJ10" s="120">
        <f t="shared" si="14"/>
        <v>4.6445837163581964E-2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101">
        <f>IF([1]Summ!$H1049="",0,[1]Summ!$H1049)</f>
        <v>1.4422700587084147E-2</v>
      </c>
      <c r="C11" s="102">
        <f>IF([1]Summ!$I1049="",0,[1]Summ!$I1049)</f>
        <v>1.8356164383561642E-2</v>
      </c>
      <c r="D11" s="24">
        <f t="shared" si="0"/>
        <v>3.2778864970645791E-2</v>
      </c>
      <c r="E11" s="75">
        <f>Poor!E11</f>
        <v>1</v>
      </c>
      <c r="H11" s="24">
        <f t="shared" si="1"/>
        <v>1</v>
      </c>
      <c r="I11" s="22">
        <f t="shared" si="2"/>
        <v>3.2778864970645791E-2</v>
      </c>
      <c r="J11" s="24">
        <f t="shared" si="3"/>
        <v>1.3309761356409709E-2</v>
      </c>
      <c r="K11" s="22">
        <f t="shared" si="4"/>
        <v>1.4422700587084147E-2</v>
      </c>
      <c r="L11" s="22">
        <f t="shared" si="5"/>
        <v>1.4422700587084147E-2</v>
      </c>
      <c r="M11" s="224">
        <f t="shared" si="6"/>
        <v>1.3309761356409709E-2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9942.8571428571431</v>
      </c>
      <c r="S11" s="222">
        <f>IF($B$81=0,0,(SUMIF($N$6:$N$28,$U11,L$6:L$28)+SUMIF($N$91:$N$118,$U11,L$91:L$118))*$I$83*Poor!$B$81/$B$81)</f>
        <v>9942.8571428571431</v>
      </c>
      <c r="T11" s="222">
        <f>IF($B$81=0,0,(SUMIF($N$6:$N$28,$U11,M$6:M$28)+SUMIF($N$91:$N$118,$U11,M$91:M$118))*$I$83*Poor!$B$81/$B$81)</f>
        <v>10178.449055056202</v>
      </c>
      <c r="U11" s="223">
        <v>5</v>
      </c>
      <c r="V11" s="56"/>
      <c r="W11" s="115"/>
      <c r="X11" s="118">
        <f>Poor!X11</f>
        <v>1</v>
      </c>
      <c r="Y11" s="184">
        <f t="shared" si="9"/>
        <v>5.3239045425638835E-2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5.3239045425638835E-2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1.3309761356409709E-2</v>
      </c>
      <c r="AJ11" s="120">
        <f t="shared" si="14"/>
        <v>2.6619522712819418E-2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101">
        <f>IF([1]Summ!$H1050="",0,[1]Summ!$H1050)</f>
        <v>6.864881693648817E-3</v>
      </c>
      <c r="C12" s="102">
        <f>IF([1]Summ!$I1050="",0,[1]Summ!$I1050)</f>
        <v>0</v>
      </c>
      <c r="D12" s="24">
        <f t="shared" si="0"/>
        <v>6.864881693648817E-3</v>
      </c>
      <c r="E12" s="75">
        <f>Poor!E12</f>
        <v>1</v>
      </c>
      <c r="H12" s="24">
        <f t="shared" si="1"/>
        <v>1</v>
      </c>
      <c r="I12" s="22">
        <f t="shared" si="2"/>
        <v>6.864881693648817E-3</v>
      </c>
      <c r="J12" s="24">
        <f t="shared" si="3"/>
        <v>6.864881693648817E-3</v>
      </c>
      <c r="K12" s="22">
        <f t="shared" si="4"/>
        <v>6.864881693648817E-3</v>
      </c>
      <c r="L12" s="22">
        <f t="shared" si="5"/>
        <v>6.864881693648817E-3</v>
      </c>
      <c r="M12" s="224">
        <f t="shared" si="6"/>
        <v>6.864881693648817E-3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2.7459526774595268E-2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1.839788293897883E-2</v>
      </c>
      <c r="AF12" s="122">
        <f>1-SUM(Z12,AB12,AD12)</f>
        <v>0.32999999999999996</v>
      </c>
      <c r="AG12" s="121">
        <f>$M12*AF12*4</f>
        <v>9.0616438356164366E-3</v>
      </c>
      <c r="AH12" s="123">
        <f t="shared" si="12"/>
        <v>1</v>
      </c>
      <c r="AI12" s="184">
        <f t="shared" si="13"/>
        <v>6.864881693648817E-3</v>
      </c>
      <c r="AJ12" s="120">
        <f t="shared" si="14"/>
        <v>0</v>
      </c>
      <c r="AK12" s="119">
        <f t="shared" si="15"/>
        <v>1.3729763387297634E-2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101">
        <f>IF([1]Summ!$H1051="",0,[1]Summ!$H1051)</f>
        <v>7.4533001245330006E-3</v>
      </c>
      <c r="C13" s="102">
        <f>IF([1]Summ!$I1051="",0,[1]Summ!$I1051)</f>
        <v>0</v>
      </c>
      <c r="D13" s="24">
        <f t="shared" si="0"/>
        <v>7.4533001245330006E-3</v>
      </c>
      <c r="E13" s="75">
        <f>Poor!E13</f>
        <v>1</v>
      </c>
      <c r="H13" s="24">
        <f t="shared" si="1"/>
        <v>1</v>
      </c>
      <c r="I13" s="22">
        <f t="shared" si="2"/>
        <v>7.4533001245330006E-3</v>
      </c>
      <c r="J13" s="24">
        <f t="shared" si="3"/>
        <v>7.4533001245330006E-3</v>
      </c>
      <c r="K13" s="22">
        <f t="shared" si="4"/>
        <v>7.4533001245330006E-3</v>
      </c>
      <c r="L13" s="22">
        <f t="shared" si="5"/>
        <v>7.4533001245330006E-3</v>
      </c>
      <c r="M13" s="225">
        <f t="shared" si="6"/>
        <v>7.4533001245330006E-3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2.9813200498132002E-2</v>
      </c>
      <c r="Z13" s="156">
        <f>Poor!Z13</f>
        <v>1</v>
      </c>
      <c r="AA13" s="121">
        <f>$M13*Z13*4</f>
        <v>2.9813200498132002E-2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7.4533001245330006E-3</v>
      </c>
      <c r="AJ13" s="120">
        <f t="shared" si="14"/>
        <v>1.4906600249066001E-2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101">
        <f>IF([1]Summ!$H1052="",0,[1]Summ!$H1052)</f>
        <v>3.8704856787048565E-3</v>
      </c>
      <c r="C14" s="102">
        <f>IF([1]Summ!$I1052="",0,[1]Summ!$I1052)</f>
        <v>5.2303860523038618E-4</v>
      </c>
      <c r="D14" s="24">
        <f t="shared" si="0"/>
        <v>4.3935242839352427E-3</v>
      </c>
      <c r="E14" s="75">
        <f>Poor!E14</f>
        <v>1</v>
      </c>
      <c r="F14" s="22"/>
      <c r="H14" s="24">
        <f t="shared" si="1"/>
        <v>1</v>
      </c>
      <c r="I14" s="22">
        <f t="shared" si="2"/>
        <v>4.3935242839352427E-3</v>
      </c>
      <c r="J14" s="24">
        <f>IF(I$32&lt;=1+I131,I14,B14*H14+J$33*(I14-B14*H14))</f>
        <v>3.8387737060533462E-3</v>
      </c>
      <c r="K14" s="22">
        <f t="shared" si="4"/>
        <v>3.8704856787048565E-3</v>
      </c>
      <c r="L14" s="22">
        <f t="shared" si="5"/>
        <v>3.8704856787048565E-3</v>
      </c>
      <c r="M14" s="225">
        <f t="shared" si="6"/>
        <v>3.8387737060533462E-3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123428.57142857143</v>
      </c>
      <c r="S14" s="222">
        <f>IF($B$81=0,0,(SUMIF($N$6:$N$28,$U14,L$6:L$28)+SUMIF($N$91:$N$118,$U14,L$91:L$118))*$I$83*Poor!$B$81/$B$81)</f>
        <v>123428.57142857143</v>
      </c>
      <c r="T14" s="222">
        <f>IF($B$81=0,0,(SUMIF($N$6:$N$28,$U14,M$6:M$28)+SUMIF($N$91:$N$118,$U14,M$91:M$118))*$I$83*Poor!$B$81/$B$81)</f>
        <v>123428.57142857143</v>
      </c>
      <c r="U14" s="223">
        <v>8</v>
      </c>
      <c r="V14" s="56"/>
      <c r="W14" s="110"/>
      <c r="X14" s="118"/>
      <c r="Y14" s="184">
        <f>M14*4</f>
        <v>1.5355094824213385E-2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1.5355094824213385E-2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3.8387737060533462E-3</v>
      </c>
      <c r="AJ14" s="120">
        <f t="shared" si="14"/>
        <v>7.6775474121066924E-3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101">
        <f>IF([1]Summ!$H1054="",0,[1]Summ!$H1054)</f>
        <v>1.4346201743462017E-3</v>
      </c>
      <c r="C16" s="102">
        <f>IF([1]Summ!$I1054="",0,[1]Summ!$I1054)</f>
        <v>0</v>
      </c>
      <c r="D16" s="24">
        <f t="shared" si="0"/>
        <v>1.4346201743462017E-3</v>
      </c>
      <c r="E16" s="75">
        <f>Poor!E16</f>
        <v>1</v>
      </c>
      <c r="F16" s="22"/>
      <c r="H16" s="24">
        <f t="shared" si="1"/>
        <v>1</v>
      </c>
      <c r="I16" s="22">
        <f t="shared" si="2"/>
        <v>1.4346201743462017E-3</v>
      </c>
      <c r="J16" s="24">
        <f>IF(I$32&lt;=1+I131,I16,B16*H16+J$33*(I16-B16*H16))</f>
        <v>1.4346201743462017E-3</v>
      </c>
      <c r="K16" s="22">
        <f t="shared" si="4"/>
        <v>1.4346201743462017E-3</v>
      </c>
      <c r="L16" s="22">
        <f t="shared" si="5"/>
        <v>1.4346201743462017E-3</v>
      </c>
      <c r="M16" s="224">
        <f t="shared" si="6"/>
        <v>1.4346201743462017E-3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5.7384806973848068E-3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5.7384806973848068E-3</v>
      </c>
      <c r="AH16" s="123">
        <f t="shared" si="12"/>
        <v>1</v>
      </c>
      <c r="AI16" s="184">
        <f t="shared" si="13"/>
        <v>1.4346201743462017E-3</v>
      </c>
      <c r="AJ16" s="120">
        <f t="shared" si="14"/>
        <v>0</v>
      </c>
      <c r="AK16" s="119">
        <f t="shared" si="15"/>
        <v>2.8692403486924034E-3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3160.416191950781</v>
      </c>
      <c r="S18" s="222">
        <f>IF($B$81=0,0,(SUMIF($N$6:$N$28,$U18,L$6:L$28)+SUMIF($N$91:$N$118,$U18,L$91:L$118))*$I$83*Poor!$B$81/$B$81)</f>
        <v>3160.416191950781</v>
      </c>
      <c r="T18" s="222">
        <f>IF($B$81=0,0,(SUMIF($N$6:$N$28,$U18,M$6:M$28)+SUMIF($N$91:$N$118,$U18,M$91:M$118))*$I$83*Poor!$B$81/$B$81)</f>
        <v>3160.416191950781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9600</v>
      </c>
      <c r="S20" s="222">
        <f>IF($B$81=0,0,(SUMIF($N$6:$N$28,$U20,L$6:L$28)+SUMIF($N$91:$N$118,$U20,L$91:L$118))*$I$83*Poor!$B$81/$B$81)</f>
        <v>9600</v>
      </c>
      <c r="T20" s="222">
        <f>IF($B$81=0,0,(SUMIF($N$6:$N$28,$U20,M$6:M$28)+SUMIF($N$91:$N$118,$U20,M$91:M$118))*$I$83*Poor!$B$81/$B$81)</f>
        <v>9600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1542.8571428571429</v>
      </c>
      <c r="S21" s="222">
        <f>IF($B$81=0,0,(SUMIF($N$6:$N$28,$U21,L$6:L$28)+SUMIF($N$91:$N$118,$U21,L$91:L$118))*$I$83*Poor!$B$81/$B$81)</f>
        <v>1542.8571428571429</v>
      </c>
      <c r="T21" s="222">
        <f>IF($B$81=0,0,(SUMIF($N$6:$N$28,$U21,M$6:M$28)+SUMIF($N$91:$N$118,$U21,M$91:M$118))*$I$83*Poor!$B$81/$B$81)</f>
        <v>1542.8571428571429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2857.1428571428573</v>
      </c>
      <c r="S22" s="222">
        <f>IF($B$81=0,0,(SUMIF($N$6:$N$28,$U22,L$6:L$28)+SUMIF($N$91:$N$118,$U22,L$91:L$118))*$I$83*Poor!$B$81/$B$81)</f>
        <v>2857.1428571428573</v>
      </c>
      <c r="T22" s="222">
        <f>IF($B$81=0,0,(SUMIF($N$6:$N$28,$U22,M$6:M$28)+SUMIF($N$91:$N$118,$U22,M$91:M$118))*$I$83*Poor!$B$81/$B$81)</f>
        <v>2857.1428571428573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153657.03691012412</v>
      </c>
      <c r="S23" s="179">
        <f>SUM(S7:S22)</f>
        <v>153657.03691012412</v>
      </c>
      <c r="T23" s="179">
        <f>SUM(T7:T22)</f>
        <v>153866.69390151592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31064.314235098278</v>
      </c>
      <c r="S24" s="41">
        <f>IF($B$81=0,0,(SUM(($B$70*$H$70))+((1-$D$29)*$I$83))*Poor!$B$81/$B$81)</f>
        <v>31064.314235098278</v>
      </c>
      <c r="T24" s="41">
        <f>IF($B$81=0,0,(SUM(($B$70*$H$70))+((1-$D$29)*$I$83))*Poor!$B$81/$B$81)</f>
        <v>31064.314235098278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44982.980901764946</v>
      </c>
      <c r="S25" s="41">
        <f>IF($B$81=0,0,(SUM(($B$70*$H$70),($B$71*$H$71))+((1-$D$29)*$I$83))*Poor!$B$81/$B$81)</f>
        <v>44982.980901764946</v>
      </c>
      <c r="T25" s="41">
        <f>IF($B$81=0,0,(SUM(($B$70*$H$70),($B$71*$H$71))+((1-$D$29)*$I$83))*Poor!$B$81/$B$81)</f>
        <v>44982.980901764946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0.15290118429742355</v>
      </c>
      <c r="C26" s="102">
        <f>IF([1]Summ!$I1064="",0,[1]Summ!$I1064)</f>
        <v>0</v>
      </c>
      <c r="D26" s="24">
        <f t="shared" si="0"/>
        <v>0.15290118429742355</v>
      </c>
      <c r="E26" s="75">
        <f>Poor!E26</f>
        <v>1</v>
      </c>
      <c r="F26" s="22"/>
      <c r="H26" s="24">
        <f t="shared" si="1"/>
        <v>1</v>
      </c>
      <c r="I26" s="22">
        <f t="shared" si="2"/>
        <v>0.15290118429742355</v>
      </c>
      <c r="J26" s="24">
        <f>IF(I$32&lt;=1+I131,I26,B26*H26+J$33*(I26-B26*H26))</f>
        <v>0.15290118429742355</v>
      </c>
      <c r="K26" s="22">
        <f t="shared" si="4"/>
        <v>0.15290118429742355</v>
      </c>
      <c r="L26" s="22">
        <f t="shared" si="5"/>
        <v>0.15290118429742355</v>
      </c>
      <c r="M26" s="224">
        <f t="shared" si="6"/>
        <v>0.15290118429742355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72726.980901764953</v>
      </c>
      <c r="S26" s="41">
        <f>IF($B$81=0,0,(SUM(($B$70*$H$70),($B$71*$H$71),($B$72*$H$72))+((1-$D$29)*$I$83))*Poor!$B$81/$B$81)</f>
        <v>72726.980901764953</v>
      </c>
      <c r="T26" s="41">
        <f>IF($B$81=0,0,(SUM(($B$70*$H$70),($B$71*$H$71),($B$72*$H$72))+((1-$D$29)*$I$83))*Poor!$B$81/$B$81)</f>
        <v>72726.980901764953</v>
      </c>
      <c r="U26" s="56"/>
      <c r="V26" s="56"/>
      <c r="W26" s="110"/>
      <c r="X26" s="118"/>
      <c r="Y26" s="184">
        <f t="shared" si="9"/>
        <v>0.61160473718969421</v>
      </c>
      <c r="Z26" s="156">
        <f>Poor!Z26</f>
        <v>0.25</v>
      </c>
      <c r="AA26" s="121">
        <f t="shared" si="16"/>
        <v>0.15290118429742355</v>
      </c>
      <c r="AB26" s="156">
        <f>Poor!AB26</f>
        <v>0.25</v>
      </c>
      <c r="AC26" s="121">
        <f t="shared" si="7"/>
        <v>0.15290118429742355</v>
      </c>
      <c r="AD26" s="156">
        <f>Poor!AD26</f>
        <v>0.25</v>
      </c>
      <c r="AE26" s="121">
        <f t="shared" si="8"/>
        <v>0.15290118429742355</v>
      </c>
      <c r="AF26" s="122">
        <f t="shared" si="10"/>
        <v>0.25</v>
      </c>
      <c r="AG26" s="121">
        <f t="shared" si="11"/>
        <v>0.15290118429742355</v>
      </c>
      <c r="AH26" s="123">
        <f t="shared" si="12"/>
        <v>1</v>
      </c>
      <c r="AI26" s="184">
        <f t="shared" si="13"/>
        <v>0.15290118429742355</v>
      </c>
      <c r="AJ26" s="120">
        <f t="shared" si="14"/>
        <v>0.15290118429742355</v>
      </c>
      <c r="AK26" s="119">
        <f t="shared" si="15"/>
        <v>0.15290118429742355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4.3238523394413808E-2</v>
      </c>
      <c r="C27" s="102">
        <f>IF([1]Summ!$I1065="",0,[1]Summ!$I1065)</f>
        <v>-4.3238523394413808E-2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4.5860086808019528E-2</v>
      </c>
      <c r="K27" s="22">
        <f t="shared" si="4"/>
        <v>4.3238523394413808E-2</v>
      </c>
      <c r="L27" s="22">
        <f t="shared" si="5"/>
        <v>4.3238523394413808E-2</v>
      </c>
      <c r="M27" s="226">
        <f t="shared" si="6"/>
        <v>4.5860086808019528E-2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0.18344034723207811</v>
      </c>
      <c r="Z27" s="156">
        <f>Poor!Z27</f>
        <v>0.25</v>
      </c>
      <c r="AA27" s="121">
        <f t="shared" si="16"/>
        <v>4.5860086808019528E-2</v>
      </c>
      <c r="AB27" s="156">
        <f>Poor!AB27</f>
        <v>0.25</v>
      </c>
      <c r="AC27" s="121">
        <f t="shared" si="7"/>
        <v>4.5860086808019528E-2</v>
      </c>
      <c r="AD27" s="156">
        <f>Poor!AD27</f>
        <v>0.25</v>
      </c>
      <c r="AE27" s="121">
        <f t="shared" si="8"/>
        <v>4.5860086808019528E-2</v>
      </c>
      <c r="AF27" s="122">
        <f t="shared" si="10"/>
        <v>0.25</v>
      </c>
      <c r="AG27" s="121">
        <f t="shared" si="11"/>
        <v>4.5860086808019528E-2</v>
      </c>
      <c r="AH27" s="123">
        <f t="shared" si="12"/>
        <v>1</v>
      </c>
      <c r="AI27" s="184">
        <f t="shared" si="13"/>
        <v>4.5860086808019528E-2</v>
      </c>
      <c r="AJ27" s="120">
        <f t="shared" si="14"/>
        <v>4.5860086808019528E-2</v>
      </c>
      <c r="AK27" s="119">
        <f t="shared" si="15"/>
        <v>4.5860086808019528E-2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0.28219106484967088</v>
      </c>
      <c r="C29" s="102">
        <f>IF([1]Summ!$I1067="",0,[1]Summ!$I1067)</f>
        <v>-5.7223483123230653E-2</v>
      </c>
      <c r="D29" s="24">
        <f t="shared" si="0"/>
        <v>0.22496758172644021</v>
      </c>
      <c r="E29" s="75">
        <f>Poor!E29</f>
        <v>1</v>
      </c>
      <c r="F29" s="22"/>
      <c r="H29" s="24">
        <f t="shared" si="1"/>
        <v>1</v>
      </c>
      <c r="I29" s="22">
        <f t="shared" si="2"/>
        <v>0.22496758172644021</v>
      </c>
      <c r="J29" s="24">
        <f>IF(I$32&lt;=1+I131,I29,B29*H29+J$33*(I29-B29*H29))</f>
        <v>0.28566054016885645</v>
      </c>
      <c r="K29" s="22">
        <f t="shared" si="4"/>
        <v>0.28219106484967088</v>
      </c>
      <c r="L29" s="22">
        <f t="shared" si="5"/>
        <v>0.28219106484967088</v>
      </c>
      <c r="M29" s="224">
        <f t="shared" si="6"/>
        <v>0.28566054016885645</v>
      </c>
      <c r="N29" s="229"/>
      <c r="P29" s="22"/>
      <c r="V29" s="56"/>
      <c r="W29" s="110"/>
      <c r="X29" s="118"/>
      <c r="Y29" s="184">
        <f t="shared" si="9"/>
        <v>1.1426421606754258</v>
      </c>
      <c r="Z29" s="156">
        <f>Poor!Z29</f>
        <v>0.25</v>
      </c>
      <c r="AA29" s="121">
        <f t="shared" si="16"/>
        <v>0.28566054016885645</v>
      </c>
      <c r="AB29" s="156">
        <f>Poor!AB29</f>
        <v>0.25</v>
      </c>
      <c r="AC29" s="121">
        <f t="shared" si="7"/>
        <v>0.28566054016885645</v>
      </c>
      <c r="AD29" s="156">
        <f>Poor!AD29</f>
        <v>0.25</v>
      </c>
      <c r="AE29" s="121">
        <f t="shared" si="8"/>
        <v>0.28566054016885645</v>
      </c>
      <c r="AF29" s="122">
        <f t="shared" si="10"/>
        <v>0.25</v>
      </c>
      <c r="AG29" s="121">
        <f t="shared" si="11"/>
        <v>0.28566054016885645</v>
      </c>
      <c r="AH29" s="123">
        <f t="shared" si="12"/>
        <v>1</v>
      </c>
      <c r="AI29" s="184">
        <f t="shared" si="13"/>
        <v>0.28566054016885645</v>
      </c>
      <c r="AJ29" s="120">
        <f t="shared" si="14"/>
        <v>0.28566054016885645</v>
      </c>
      <c r="AK29" s="119">
        <f t="shared" si="15"/>
        <v>0.28566054016885645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0.7395463412204234</v>
      </c>
      <c r="C30" s="103"/>
      <c r="D30" s="24">
        <f>(D119-B124)</f>
        <v>6.2394227061683889</v>
      </c>
      <c r="E30" s="75">
        <f>Poor!E30</f>
        <v>1</v>
      </c>
      <c r="H30" s="96">
        <f>(E30*F$7/F$9)</f>
        <v>1</v>
      </c>
      <c r="I30" s="29">
        <f>IF(E30&gt;=1,I119-I124,MIN(I119-I124,B30*H30))</f>
        <v>6.2394227061683889</v>
      </c>
      <c r="J30" s="231">
        <f>IF(I$32&lt;=1,I30,1-SUM(J6:J29))</f>
        <v>0.41628683767274521</v>
      </c>
      <c r="K30" s="22">
        <f t="shared" si="4"/>
        <v>0.7395463412204234</v>
      </c>
      <c r="L30" s="22">
        <f>IF(L124=L119,0,IF(K30="",0,(L119-L124)/(B119-B124)*K30))</f>
        <v>0.7395463412204234</v>
      </c>
      <c r="M30" s="175">
        <f t="shared" si="6"/>
        <v>0.41628683767274521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1.6651473506909809</v>
      </c>
      <c r="Z30" s="122">
        <f>IF($Y30=0,0,AA30/($Y$30))</f>
        <v>0.16046086409065194</v>
      </c>
      <c r="AA30" s="188">
        <f>IF(AA79*4/$I$84+SUM(AA6:AA29)&lt;1,AA79*4/$I$84,1-SUM(AA6:AA29))</f>
        <v>0.26719098273013464</v>
      </c>
      <c r="AB30" s="122">
        <f>IF($Y30=0,0,AC30/($Y$30))</f>
        <v>0.29094973395107609</v>
      </c>
      <c r="AC30" s="188">
        <f>IF(AC79*4/$I$84+SUM(AC6:AC29)&lt;1,AC79*4/$I$84,1-SUM(AC6:AC29))</f>
        <v>0.48447417867288012</v>
      </c>
      <c r="AD30" s="122">
        <f>IF($Y30=0,0,AE30/($Y$30))</f>
        <v>0.28022077560525427</v>
      </c>
      <c r="AE30" s="188">
        <f>IF(AE79*4/$I$84+SUM(AE6:AE29)&lt;1,AE79*4/$I$84,1-SUM(AE6:AE29))</f>
        <v>0.46660888210766094</v>
      </c>
      <c r="AF30" s="122">
        <f>IF($Y30=0,0,AG30/($Y$30))</f>
        <v>0.26836862635301778</v>
      </c>
      <c r="AG30" s="188">
        <f>IF(AG79*4/$I$84+SUM(AG6:AG29)&lt;1,AG79*4/$I$84,1-SUM(AG6:AG29))</f>
        <v>0.44687330718030527</v>
      </c>
      <c r="AH30" s="123">
        <f t="shared" si="12"/>
        <v>1</v>
      </c>
      <c r="AI30" s="184">
        <f t="shared" si="13"/>
        <v>0.41628683767274521</v>
      </c>
      <c r="AJ30" s="120">
        <f t="shared" si="14"/>
        <v>0.37583258070150738</v>
      </c>
      <c r="AK30" s="119">
        <f t="shared" si="15"/>
        <v>0.4567410946439831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-0.31986470443381698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1.319864704433817</v>
      </c>
      <c r="C32" s="77">
        <f>SUM(C6:C31)</f>
        <v>-5.5991817761195439E-2</v>
      </c>
      <c r="D32" s="24">
        <f>SUM(D6:D30)</f>
        <v>6.7637492516205864</v>
      </c>
      <c r="E32" s="2"/>
      <c r="F32" s="2"/>
      <c r="H32" s="17"/>
      <c r="I32" s="22">
        <f>SUM(I6:I30)</f>
        <v>6.7637492516205864</v>
      </c>
      <c r="J32" s="17"/>
      <c r="L32" s="22">
        <f>SUM(L6:L30)</f>
        <v>1.319864704433817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-6.0630271521816423E-2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-4000</v>
      </c>
      <c r="D37" s="38">
        <f t="shared" ref="D37:D64" si="25">B37+C37</f>
        <v>4000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4000</v>
      </c>
      <c r="J37" s="38">
        <f>J91*I$83</f>
        <v>8242.5210860872667</v>
      </c>
      <c r="K37" s="40">
        <f>(B37/B$65)</f>
        <v>6.1614294516327786E-2</v>
      </c>
      <c r="L37" s="22">
        <f t="shared" ref="L37" si="28">(K37*H37)</f>
        <v>6.1614294516327786E-2</v>
      </c>
      <c r="M37" s="24">
        <f>J37/B$65</f>
        <v>6.3482140219402849E-2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8242.5210860872667</v>
      </c>
      <c r="AH37" s="123">
        <f>SUM(Z37,AB37,AD37,AF37)</f>
        <v>1</v>
      </c>
      <c r="AI37" s="112">
        <f>SUM(AA37,AC37,AE37,AG37)</f>
        <v>8242.5210860872667</v>
      </c>
      <c r="AJ37" s="148">
        <f>(AA37+AC37)</f>
        <v>0</v>
      </c>
      <c r="AK37" s="147">
        <f>(AE37+AG37)</f>
        <v>8242.5210860872667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600</v>
      </c>
      <c r="D38" s="38">
        <f t="shared" si="25"/>
        <v>1200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1200</v>
      </c>
      <c r="J38" s="38">
        <f t="shared" ref="J38:J64" si="32">J92*I$83</f>
        <v>563.62183708691009</v>
      </c>
      <c r="K38" s="40">
        <f t="shared" ref="K38:K64" si="33">(B38/B$65)</f>
        <v>4.6210720887245845E-3</v>
      </c>
      <c r="L38" s="22">
        <f t="shared" ref="L38:L64" si="34">(K38*H38)</f>
        <v>4.6210720887245845E-3</v>
      </c>
      <c r="M38" s="24">
        <f t="shared" ref="M38:M64" si="35">J38/B$65</f>
        <v>4.3408952332633245E-3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563.62183708691009</v>
      </c>
      <c r="AH38" s="123">
        <f t="shared" ref="AH38:AI58" si="37">SUM(Z38,AB38,AD38,AF38)</f>
        <v>1</v>
      </c>
      <c r="AI38" s="112">
        <f t="shared" si="37"/>
        <v>563.62183708691009</v>
      </c>
      <c r="AJ38" s="148">
        <f t="shared" ref="AJ38:AJ64" si="38">(AA38+AC38)</f>
        <v>0</v>
      </c>
      <c r="AK38" s="147">
        <f t="shared" ref="AK38:AK64" si="39">(AE38+AG38)</f>
        <v>563.62183708691009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Chicken/ duck sales: no. sold</v>
      </c>
      <c r="B39" s="104">
        <f>IF([1]Summ!$H1074="",0,[1]Summ!$H1074)</f>
        <v>100</v>
      </c>
      <c r="C39" s="104">
        <f>IF([1]Summ!$I1074="",0,[1]Summ!$I1074)</f>
        <v>0</v>
      </c>
      <c r="D39" s="38">
        <f t="shared" si="25"/>
        <v>100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100</v>
      </c>
      <c r="J39" s="38">
        <f t="shared" si="32"/>
        <v>100</v>
      </c>
      <c r="K39" s="40">
        <f t="shared" si="33"/>
        <v>7.701786814540973E-4</v>
      </c>
      <c r="L39" s="22">
        <f t="shared" si="34"/>
        <v>7.701786814540973E-4</v>
      </c>
      <c r="M39" s="24">
        <f t="shared" si="35"/>
        <v>7.701786814540973E-4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100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100</v>
      </c>
      <c r="AJ39" s="148">
        <f t="shared" si="38"/>
        <v>100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350</v>
      </c>
      <c r="C40" s="104">
        <f>IF([1]Summ!$I1075="",0,[1]Summ!$I1075)</f>
        <v>-350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371.2205950326358</v>
      </c>
      <c r="K40" s="40">
        <f t="shared" si="33"/>
        <v>2.6956253850893407E-3</v>
      </c>
      <c r="L40" s="22">
        <f t="shared" si="34"/>
        <v>2.6956253850893407E-3</v>
      </c>
      <c r="M40" s="24">
        <f t="shared" si="35"/>
        <v>2.8590618841084089E-3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371.2205950326358</v>
      </c>
      <c r="AH40" s="123">
        <f t="shared" si="37"/>
        <v>1</v>
      </c>
      <c r="AI40" s="112">
        <f t="shared" si="37"/>
        <v>371.2205950326358</v>
      </c>
      <c r="AJ40" s="148">
        <f t="shared" si="38"/>
        <v>0</v>
      </c>
      <c r="AK40" s="147">
        <f t="shared" si="39"/>
        <v>371.2205950326358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200</v>
      </c>
      <c r="C41" s="104">
        <f>IF([1]Summ!$I1076="",0,[1]Summ!$I1076)</f>
        <v>260</v>
      </c>
      <c r="D41" s="38">
        <f t="shared" si="25"/>
        <v>460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460</v>
      </c>
      <c r="J41" s="38">
        <f t="shared" si="32"/>
        <v>184.2361294043277</v>
      </c>
      <c r="K41" s="40">
        <f t="shared" si="33"/>
        <v>1.5403573629081946E-3</v>
      </c>
      <c r="L41" s="22">
        <f t="shared" si="34"/>
        <v>1.5403573629081946E-3</v>
      </c>
      <c r="M41" s="24">
        <f t="shared" si="35"/>
        <v>1.4189473922083156E-3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184.2361294043277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184.2361294043277</v>
      </c>
      <c r="AJ41" s="148">
        <f t="shared" si="38"/>
        <v>184.2361294043277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Amadumbe: kg produced</v>
      </c>
      <c r="B42" s="104">
        <f>IF([1]Summ!$H1077="",0,[1]Summ!$H1077)</f>
        <v>280</v>
      </c>
      <c r="C42" s="104">
        <f>IF([1]Summ!$I1077="",0,[1]Summ!$I1077)</f>
        <v>-280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296.97647602610863</v>
      </c>
      <c r="K42" s="40">
        <f t="shared" si="33"/>
        <v>2.1565003080714724E-3</v>
      </c>
      <c r="L42" s="22">
        <f t="shared" si="34"/>
        <v>2.1565003080714724E-3</v>
      </c>
      <c r="M42" s="24">
        <f t="shared" si="35"/>
        <v>2.2872495072867268E-3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74.244119006527157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148.48823801305431</v>
      </c>
      <c r="AF42" s="122">
        <f t="shared" si="29"/>
        <v>0.25</v>
      </c>
      <c r="AG42" s="147">
        <f t="shared" si="36"/>
        <v>74.244119006527157</v>
      </c>
      <c r="AH42" s="123">
        <f t="shared" si="37"/>
        <v>1</v>
      </c>
      <c r="AI42" s="112">
        <f t="shared" si="37"/>
        <v>296.97647602610863</v>
      </c>
      <c r="AJ42" s="148">
        <f t="shared" si="38"/>
        <v>74.244119006527157</v>
      </c>
      <c r="AK42" s="147">
        <f t="shared" si="39"/>
        <v>222.73235701958146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kg produced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Cabbage</v>
      </c>
      <c r="B45" s="104">
        <f>IF([1]Summ!$H1080="",0,[1]Summ!$H1080)</f>
        <v>60</v>
      </c>
      <c r="C45" s="104">
        <f>IF([1]Summ!$I1080="",0,[1]Summ!$I1080)</f>
        <v>-60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63.637816291308987</v>
      </c>
      <c r="K45" s="40">
        <f t="shared" si="33"/>
        <v>4.621072088724584E-4</v>
      </c>
      <c r="L45" s="22">
        <f t="shared" si="34"/>
        <v>4.621072088724584E-4</v>
      </c>
      <c r="M45" s="24">
        <f t="shared" si="35"/>
        <v>4.9012489441858432E-4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15.909454072827247</v>
      </c>
      <c r="AB45" s="156">
        <f>Poor!AB45</f>
        <v>0.25</v>
      </c>
      <c r="AC45" s="147">
        <f t="shared" si="41"/>
        <v>15.909454072827247</v>
      </c>
      <c r="AD45" s="156">
        <f>Poor!AD45</f>
        <v>0.25</v>
      </c>
      <c r="AE45" s="147">
        <f t="shared" si="42"/>
        <v>15.909454072827247</v>
      </c>
      <c r="AF45" s="122">
        <f t="shared" si="29"/>
        <v>0.25</v>
      </c>
      <c r="AG45" s="147">
        <f t="shared" si="36"/>
        <v>15.909454072827247</v>
      </c>
      <c r="AH45" s="123">
        <f t="shared" si="37"/>
        <v>1</v>
      </c>
      <c r="AI45" s="112">
        <f t="shared" si="37"/>
        <v>63.637816291308987</v>
      </c>
      <c r="AJ45" s="148">
        <f t="shared" si="38"/>
        <v>31.818908145654493</v>
      </c>
      <c r="AK45" s="147">
        <f t="shared" si="39"/>
        <v>31.818908145654493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Spinach: no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cashcrop: sugar cane (tons)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WILD FOODS -- see worksheet Data 3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Agricultural cash income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Domestic work cash income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Formal Employment (conservancies, etc.)</v>
      </c>
      <c r="B51" s="104">
        <f>IF([1]Summ!$H1086="",0,[1]Summ!$H1086)</f>
        <v>108000</v>
      </c>
      <c r="C51" s="104">
        <f>IF([1]Summ!$I1086="",0,[1]Summ!$I1086)</f>
        <v>0</v>
      </c>
      <c r="D51" s="38">
        <f t="shared" si="25"/>
        <v>108000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108000</v>
      </c>
      <c r="J51" s="38">
        <f t="shared" si="32"/>
        <v>108000</v>
      </c>
      <c r="K51" s="40">
        <f t="shared" si="33"/>
        <v>0.83179297597042512</v>
      </c>
      <c r="L51" s="22">
        <f t="shared" si="34"/>
        <v>0.83179297597042512</v>
      </c>
      <c r="M51" s="24">
        <f t="shared" si="35"/>
        <v>0.83179297597042512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27000</v>
      </c>
      <c r="AB51" s="156">
        <f>Poor!AB56</f>
        <v>0.25</v>
      </c>
      <c r="AC51" s="147">
        <f t="shared" si="41"/>
        <v>27000</v>
      </c>
      <c r="AD51" s="156">
        <f>Poor!AD56</f>
        <v>0.25</v>
      </c>
      <c r="AE51" s="147">
        <f t="shared" si="42"/>
        <v>27000</v>
      </c>
      <c r="AF51" s="122">
        <f t="shared" si="29"/>
        <v>0.25</v>
      </c>
      <c r="AG51" s="147">
        <f t="shared" si="36"/>
        <v>27000</v>
      </c>
      <c r="AH51" s="123">
        <f t="shared" si="37"/>
        <v>1</v>
      </c>
      <c r="AI51" s="112">
        <f t="shared" si="37"/>
        <v>108000</v>
      </c>
      <c r="AJ51" s="148">
        <f t="shared" si="38"/>
        <v>54000</v>
      </c>
      <c r="AK51" s="147">
        <f t="shared" si="39"/>
        <v>54000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Small business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Social development -- see Data2</v>
      </c>
      <c r="B53" s="104">
        <f>IF([1]Summ!$H1088="",0,[1]Summ!$H1088)</f>
        <v>8400</v>
      </c>
      <c r="C53" s="104">
        <f>IF([1]Summ!$I1088="",0,[1]Summ!$I1088)</f>
        <v>0</v>
      </c>
      <c r="D53" s="38">
        <f t="shared" si="25"/>
        <v>8400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8400</v>
      </c>
      <c r="J53" s="38">
        <f t="shared" si="32"/>
        <v>8400</v>
      </c>
      <c r="K53" s="40">
        <f t="shared" si="33"/>
        <v>6.4695009242144177E-2</v>
      </c>
      <c r="L53" s="22">
        <f t="shared" si="34"/>
        <v>6.4695009242144177E-2</v>
      </c>
      <c r="M53" s="24">
        <f t="shared" si="35"/>
        <v>6.4695009242144177E-2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Public works -- see Data2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Gifts/social support: type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Other income: e.g. Credit (cotton loans)</v>
      </c>
      <c r="B56" s="104">
        <f>IF([1]Summ!$H1091="",0,[1]Summ!$H1091)</f>
        <v>2500</v>
      </c>
      <c r="C56" s="104">
        <f>IF([1]Summ!$I1091="",0,[1]Summ!$I1091)</f>
        <v>0</v>
      </c>
      <c r="D56" s="38">
        <f t="shared" si="25"/>
        <v>2500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2500</v>
      </c>
      <c r="J56" s="38">
        <f t="shared" si="32"/>
        <v>2500</v>
      </c>
      <c r="K56" s="40">
        <f t="shared" si="33"/>
        <v>1.9254467036352432E-2</v>
      </c>
      <c r="L56" s="22">
        <f t="shared" si="34"/>
        <v>1.9254467036352432E-2</v>
      </c>
      <c r="M56" s="24">
        <f t="shared" si="35"/>
        <v>1.9254467036352432E-2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Remittances: no. times per year</v>
      </c>
      <c r="B57" s="104">
        <f>IF([1]Summ!$H1092="",0,[1]Summ!$H1092)</f>
        <v>1350</v>
      </c>
      <c r="C57" s="104">
        <f>IF([1]Summ!$I1092="",0,[1]Summ!$I1092)</f>
        <v>0</v>
      </c>
      <c r="D57" s="38">
        <f t="shared" si="25"/>
        <v>1350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1350</v>
      </c>
      <c r="J57" s="38">
        <f t="shared" si="32"/>
        <v>1350</v>
      </c>
      <c r="K57" s="40">
        <f t="shared" si="33"/>
        <v>1.0397412199630314E-2</v>
      </c>
      <c r="L57" s="22">
        <f t="shared" si="34"/>
        <v>1.0397412199630314E-2</v>
      </c>
      <c r="M57" s="24">
        <f t="shared" si="35"/>
        <v>1.0397412199630314E-2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129840</v>
      </c>
      <c r="C65" s="39">
        <f>SUM(C37:C64)</f>
        <v>-3830</v>
      </c>
      <c r="D65" s="42">
        <f>SUM(D37:D64)</f>
        <v>126010</v>
      </c>
      <c r="E65" s="32"/>
      <c r="F65" s="32"/>
      <c r="G65" s="32"/>
      <c r="H65" s="31"/>
      <c r="I65" s="39">
        <f>SUM(I37:I64)</f>
        <v>126010</v>
      </c>
      <c r="J65" s="39">
        <f>SUM(J37:J64)</f>
        <v>130072.21393992855</v>
      </c>
      <c r="K65" s="40">
        <f>SUM(K37:K64)</f>
        <v>1.0000000000000002</v>
      </c>
      <c r="L65" s="22">
        <f>SUM(L37:L64)</f>
        <v>1.0000000000000002</v>
      </c>
      <c r="M65" s="24">
        <f>SUM(M37:M64)</f>
        <v>1.0017884622606945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27374.389702483681</v>
      </c>
      <c r="AB65" s="137"/>
      <c r="AC65" s="153">
        <f>SUM(AC37:AC64)</f>
        <v>27015.909454072826</v>
      </c>
      <c r="AD65" s="137"/>
      <c r="AE65" s="153">
        <f>SUM(AE37:AE64)</f>
        <v>27164.39769208588</v>
      </c>
      <c r="AF65" s="137"/>
      <c r="AG65" s="153">
        <f>SUM(AG37:AG64)</f>
        <v>36267.517091286165</v>
      </c>
      <c r="AH65" s="137"/>
      <c r="AI65" s="153">
        <f>SUM(AI37:AI64)</f>
        <v>117822.21393992855</v>
      </c>
      <c r="AJ65" s="153">
        <f>SUM(AJ37:AJ64)</f>
        <v>54390.29915655651</v>
      </c>
      <c r="AK65" s="153">
        <f>SUM(AK37:AK64)</f>
        <v>63431.914783372049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13164.072352952426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13164.072352952426</v>
      </c>
      <c r="J70" s="51">
        <f t="shared" ref="J70:J77" si="44">J124*I$83</f>
        <v>13164.072352952426</v>
      </c>
      <c r="K70" s="40">
        <f>B70/B$76</f>
        <v>0.10138687887363236</v>
      </c>
      <c r="L70" s="22">
        <f t="shared" ref="L70:L75" si="45">(L124*G$37*F$9/F$7)/B$130</f>
        <v>0.10138687887363236</v>
      </c>
      <c r="M70" s="24">
        <f>J70/B$76</f>
        <v>0.10138687887363236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3291.0180882381064</v>
      </c>
      <c r="AB70" s="156">
        <f>Poor!AB70</f>
        <v>0.25</v>
      </c>
      <c r="AC70" s="147">
        <f>$J70*AB70</f>
        <v>3291.0180882381064</v>
      </c>
      <c r="AD70" s="156">
        <f>Poor!AD70</f>
        <v>0.25</v>
      </c>
      <c r="AE70" s="147">
        <f>$J70*AD70</f>
        <v>3291.0180882381064</v>
      </c>
      <c r="AF70" s="156">
        <f>Poor!AF70</f>
        <v>0.25</v>
      </c>
      <c r="AG70" s="147">
        <f>$J70*AF70</f>
        <v>3291.0180882381064</v>
      </c>
      <c r="AH70" s="155">
        <f>SUM(Z70,AB70,AD70,AF70)</f>
        <v>1</v>
      </c>
      <c r="AI70" s="147">
        <f>SUM(AA70,AC70,AE70,AG70)</f>
        <v>13164.072352952426</v>
      </c>
      <c r="AJ70" s="148">
        <f>(AA70+AC70)</f>
        <v>6582.0361764762129</v>
      </c>
      <c r="AK70" s="147">
        <f>(AE70+AG70)</f>
        <v>6582.0361764762129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12178.833333333334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12178.833333333334</v>
      </c>
      <c r="J71" s="51">
        <f t="shared" si="44"/>
        <v>12178.833333333334</v>
      </c>
      <c r="K71" s="40">
        <f t="shared" ref="K71:K72" si="47">B71/B$76</f>
        <v>9.3798777983158763E-2</v>
      </c>
      <c r="L71" s="22">
        <f t="shared" si="45"/>
        <v>9.3798777983158763E-2</v>
      </c>
      <c r="M71" s="24">
        <f t="shared" ref="M71:M72" si="48">J71/B$76</f>
        <v>9.3798777983158763E-2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24276</v>
      </c>
      <c r="K72" s="40">
        <f t="shared" si="47"/>
        <v>0.18696857670979666</v>
      </c>
      <c r="L72" s="22">
        <f t="shared" si="45"/>
        <v>0.18696857670979666</v>
      </c>
      <c r="M72" s="24">
        <f t="shared" si="48"/>
        <v>0.18696857670979666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3042.5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3042.5</v>
      </c>
      <c r="K73" s="40">
        <f>B73/B$76</f>
        <v>2.3432686383240912E-2</v>
      </c>
      <c r="L73" s="22">
        <f t="shared" si="45"/>
        <v>2.3432686383240912E-2</v>
      </c>
      <c r="M73" s="24">
        <f>J73/B$76</f>
        <v>2.3432686383240912E-2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273.82499999999999</v>
      </c>
      <c r="AB73" s="156">
        <f>Poor!AB73</f>
        <v>0.09</v>
      </c>
      <c r="AC73" s="147">
        <f>$H$73*$B$73*AB73</f>
        <v>273.82499999999999</v>
      </c>
      <c r="AD73" s="156">
        <f>Poor!AD73</f>
        <v>0.23</v>
      </c>
      <c r="AE73" s="147">
        <f>$H$73*$B$73*AD73</f>
        <v>699.77499999999998</v>
      </c>
      <c r="AF73" s="156">
        <f>Poor!AF73</f>
        <v>0.59</v>
      </c>
      <c r="AG73" s="147">
        <f>$H$73*$B$73*AF73</f>
        <v>1795.0749999999998</v>
      </c>
      <c r="AH73" s="155">
        <f>SUM(Z73,AB73,AD73,AF73)</f>
        <v>1</v>
      </c>
      <c r="AI73" s="147">
        <f>SUM(AA73,AC73,AE73,AG73)</f>
        <v>3042.5</v>
      </c>
      <c r="AJ73" s="148">
        <f>(AA73+AC73)</f>
        <v>547.65</v>
      </c>
      <c r="AK73" s="147">
        <f>(AE73+AG73)</f>
        <v>2494.85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13375.402956830279</v>
      </c>
      <c r="C74" s="39"/>
      <c r="D74" s="38"/>
      <c r="E74" s="32"/>
      <c r="F74" s="32"/>
      <c r="G74" s="32"/>
      <c r="H74" s="31"/>
      <c r="I74" s="39">
        <f>I128*I$83</f>
        <v>112845.92764704757</v>
      </c>
      <c r="J74" s="51">
        <f t="shared" si="44"/>
        <v>7528.9456375499894</v>
      </c>
      <c r="K74" s="40">
        <f>B74/B$76</f>
        <v>0.10301450213208779</v>
      </c>
      <c r="L74" s="22">
        <f t="shared" si="45"/>
        <v>0.10301450213208779</v>
      </c>
      <c r="M74" s="24">
        <f>J74/B$76</f>
        <v>5.7986334238678293E-2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1815.6478918186042</v>
      </c>
      <c r="AB74" s="156"/>
      <c r="AC74" s="147">
        <f>AC30*$I$84/4</f>
        <v>3292.1564648624521</v>
      </c>
      <c r="AD74" s="156"/>
      <c r="AE74" s="147">
        <f>AE30*$I$84/4</f>
        <v>3170.7560803363167</v>
      </c>
      <c r="AF74" s="156"/>
      <c r="AG74" s="147">
        <f>AG30*$I$84/4</f>
        <v>3036.646558208944</v>
      </c>
      <c r="AH74" s="155"/>
      <c r="AI74" s="147">
        <f>SUM(AA74,AC74,AE74,AG74)</f>
        <v>11315.206995226317</v>
      </c>
      <c r="AJ74" s="148">
        <f>(AA74+AC74)</f>
        <v>5107.8043566810566</v>
      </c>
      <c r="AK74" s="147">
        <f>(AE74+AG74)</f>
        <v>6207.4026385452607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63803.191356883966</v>
      </c>
      <c r="C75" s="39"/>
      <c r="D75" s="38"/>
      <c r="E75" s="32"/>
      <c r="F75" s="32"/>
      <c r="G75" s="32"/>
      <c r="H75" s="31"/>
      <c r="I75" s="47"/>
      <c r="J75" s="51">
        <f t="shared" si="44"/>
        <v>69881.862616092811</v>
      </c>
      <c r="K75" s="40">
        <f>B75/B$76</f>
        <v>0.49139857791808356</v>
      </c>
      <c r="L75" s="22">
        <f t="shared" si="45"/>
        <v>0.49139857791808361</v>
      </c>
      <c r="M75" s="24">
        <f>J75/B$76</f>
        <v>0.53821520807218737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22267.72372242697</v>
      </c>
      <c r="AB75" s="158"/>
      <c r="AC75" s="149">
        <f>AA75+AC65-SUM(AC70,AC74)</f>
        <v>42700.458623399238</v>
      </c>
      <c r="AD75" s="158"/>
      <c r="AE75" s="149">
        <f>AC75+AE65-SUM(AE70,AE74)</f>
        <v>63403.082146910689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93342.934591749799</v>
      </c>
      <c r="AJ75" s="151">
        <f>AJ76-SUM(AJ70,AJ74)</f>
        <v>42700.45862339923</v>
      </c>
      <c r="AK75" s="149">
        <f>AJ75+AK76-SUM(AK70,AK74)</f>
        <v>93342.934591749799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129840</v>
      </c>
      <c r="C76" s="39"/>
      <c r="D76" s="38"/>
      <c r="E76" s="32"/>
      <c r="F76" s="32"/>
      <c r="G76" s="32"/>
      <c r="H76" s="31"/>
      <c r="I76" s="39">
        <f>I130*I$83</f>
        <v>126010</v>
      </c>
      <c r="J76" s="51">
        <f t="shared" si="44"/>
        <v>130072.21393992855</v>
      </c>
      <c r="K76" s="40">
        <f>SUM(K70:K75)</f>
        <v>1</v>
      </c>
      <c r="L76" s="22">
        <f>SUM(L70:L75)</f>
        <v>1</v>
      </c>
      <c r="M76" s="24">
        <f>SUM(M70:M75)</f>
        <v>1.0017884622606943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27374.389702483681</v>
      </c>
      <c r="AB76" s="137"/>
      <c r="AC76" s="153">
        <f>AC65</f>
        <v>27015.909454072826</v>
      </c>
      <c r="AD76" s="137"/>
      <c r="AE76" s="153">
        <f>AE65</f>
        <v>27164.39769208588</v>
      </c>
      <c r="AF76" s="137"/>
      <c r="AG76" s="153">
        <f>AG65</f>
        <v>36267.517091286165</v>
      </c>
      <c r="AH76" s="137"/>
      <c r="AI76" s="153">
        <f>SUM(AA76,AC76,AE76,AG76)</f>
        <v>117822.21393992855</v>
      </c>
      <c r="AJ76" s="154">
        <f>SUM(AA76,AC76)</f>
        <v>54390.299156556503</v>
      </c>
      <c r="AK76" s="154">
        <f>SUM(AE76,AG76)</f>
        <v>63431.914783372049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12178.833333333334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22267.72372242697</v>
      </c>
      <c r="AD78" s="112"/>
      <c r="AE78" s="112">
        <f>AC75</f>
        <v>42700.458623399238</v>
      </c>
      <c r="AF78" s="112"/>
      <c r="AG78" s="112">
        <f>AE75</f>
        <v>63403.082146910689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24083.371614245574</v>
      </c>
      <c r="AB79" s="112"/>
      <c r="AC79" s="112">
        <f>AA79-AA74+AC65-AC70</f>
        <v>45992.615088261693</v>
      </c>
      <c r="AD79" s="112"/>
      <c r="AE79" s="112">
        <f>AC79-AC74+AE65-AE70</f>
        <v>66573.838227247004</v>
      </c>
      <c r="AF79" s="112"/>
      <c r="AG79" s="112">
        <f>AE79-AE74+AG65-AG70</f>
        <v>96379.581149958743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18085.956499707314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18085.956499707314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6795.3187389277482</v>
      </c>
      <c r="AB83" s="112"/>
      <c r="AC83" s="165">
        <f>$I$84*AB82/4</f>
        <v>6795.3187389277482</v>
      </c>
      <c r="AD83" s="112"/>
      <c r="AE83" s="165">
        <f>$I$84*AD82/4</f>
        <v>6795.3187389277482</v>
      </c>
      <c r="AF83" s="112"/>
      <c r="AG83" s="165">
        <f>$I$84*AF82/4</f>
        <v>6795.3187389277482</v>
      </c>
      <c r="AH83" s="165">
        <f>SUM(AA83,AC83,AE83,AG83)</f>
        <v>27181.274955710993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27181.274955710993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27181.274955710993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0.44233214871049065</v>
      </c>
      <c r="C91" s="75">
        <f t="shared" si="50"/>
        <v>-0.22116607435524532</v>
      </c>
      <c r="D91" s="24">
        <f t="shared" ref="D91" si="51">(B91+C91)</f>
        <v>0.22116607435524532</v>
      </c>
      <c r="H91" s="24">
        <f>(E37*F37/G37*F$7/F$9)</f>
        <v>1</v>
      </c>
      <c r="I91" s="22">
        <f t="shared" ref="I91" si="52">(D91*H91)</f>
        <v>0.22116607435524532</v>
      </c>
      <c r="J91" s="24">
        <f>IF(I$32&lt;=1+I$131,I91,L91+J$33*(I91-L91))</f>
        <v>0.4557415078500634</v>
      </c>
      <c r="K91" s="22">
        <f t="shared" ref="K91" si="53">(B91)</f>
        <v>0.44233214871049065</v>
      </c>
      <c r="L91" s="22">
        <f t="shared" ref="L91" si="54">(K91*H91)</f>
        <v>0.44233214871049065</v>
      </c>
      <c r="M91" s="227">
        <f t="shared" si="49"/>
        <v>0.4557415078500634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3.3174911153286794E-2</v>
      </c>
      <c r="C92" s="75">
        <f t="shared" si="50"/>
        <v>3.3174911153286794E-2</v>
      </c>
      <c r="D92" s="24">
        <f t="shared" ref="D92:D118" si="56">(B92+C92)</f>
        <v>6.6349822306573589E-2</v>
      </c>
      <c r="H92" s="24">
        <f t="shared" ref="H92:H118" si="57">(E38*F38/G38*F$7/F$9)</f>
        <v>1</v>
      </c>
      <c r="I92" s="22">
        <f t="shared" ref="I92:I118" si="58">(D92*H92)</f>
        <v>6.6349822306573589E-2</v>
      </c>
      <c r="J92" s="24">
        <f t="shared" ref="J92:J118" si="59">IF(I$32&lt;=1+I$131,I92,L92+J$33*(I92-L92))</f>
        <v>3.1163507282350879E-2</v>
      </c>
      <c r="K92" s="22">
        <f t="shared" ref="K92:K118" si="60">(B92)</f>
        <v>3.3174911153286794E-2</v>
      </c>
      <c r="L92" s="22">
        <f t="shared" ref="L92:L118" si="61">(K92*H92)</f>
        <v>3.3174911153286794E-2</v>
      </c>
      <c r="M92" s="227">
        <f t="shared" ref="M92:M118" si="62">(J92)</f>
        <v>3.1163507282350879E-2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si="50"/>
        <v>5.5291518588811324E-3</v>
      </c>
      <c r="C93" s="75">
        <f t="shared" si="50"/>
        <v>0</v>
      </c>
      <c r="D93" s="24">
        <f t="shared" si="56"/>
        <v>5.5291518588811324E-3</v>
      </c>
      <c r="H93" s="24">
        <f t="shared" si="57"/>
        <v>1</v>
      </c>
      <c r="I93" s="22">
        <f t="shared" si="58"/>
        <v>5.5291518588811324E-3</v>
      </c>
      <c r="J93" s="24">
        <f t="shared" si="59"/>
        <v>5.5291518588811324E-3</v>
      </c>
      <c r="K93" s="22">
        <f t="shared" si="60"/>
        <v>5.5291518588811324E-3</v>
      </c>
      <c r="L93" s="22">
        <f t="shared" si="61"/>
        <v>5.5291518588811324E-3</v>
      </c>
      <c r="M93" s="227">
        <f t="shared" si="62"/>
        <v>5.5291518588811324E-3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1.9352031506083965E-2</v>
      </c>
      <c r="C94" s="75">
        <f t="shared" si="50"/>
        <v>-1.9352031506083965E-2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2.0525350430796584E-2</v>
      </c>
      <c r="K94" s="22">
        <f t="shared" si="60"/>
        <v>1.9352031506083965E-2</v>
      </c>
      <c r="L94" s="22">
        <f t="shared" si="61"/>
        <v>1.9352031506083965E-2</v>
      </c>
      <c r="M94" s="227">
        <f t="shared" si="62"/>
        <v>2.0525350430796584E-2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1.1058303717762265E-2</v>
      </c>
      <c r="C95" s="75">
        <f t="shared" si="50"/>
        <v>1.4375794833090946E-2</v>
      </c>
      <c r="D95" s="24">
        <f t="shared" si="56"/>
        <v>2.5434098550853212E-2</v>
      </c>
      <c r="H95" s="24">
        <f t="shared" si="57"/>
        <v>1</v>
      </c>
      <c r="I95" s="22">
        <f t="shared" si="58"/>
        <v>2.5434098550853212E-2</v>
      </c>
      <c r="J95" s="24">
        <f t="shared" si="59"/>
        <v>1.0186695373690035E-2</v>
      </c>
      <c r="K95" s="22">
        <f t="shared" si="60"/>
        <v>1.1058303717762265E-2</v>
      </c>
      <c r="L95" s="22">
        <f t="shared" si="61"/>
        <v>1.1058303717762265E-2</v>
      </c>
      <c r="M95" s="227">
        <f t="shared" si="62"/>
        <v>1.0186695373690035E-2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si="50"/>
        <v>1.5481625204867172E-2</v>
      </c>
      <c r="C96" s="75">
        <f t="shared" si="50"/>
        <v>-1.5481625204867172E-2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1.6420280344637266E-2</v>
      </c>
      <c r="K96" s="22">
        <f t="shared" si="60"/>
        <v>1.5481625204867172E-2</v>
      </c>
      <c r="L96" s="22">
        <f t="shared" si="61"/>
        <v>1.5481625204867172E-2</v>
      </c>
      <c r="M96" s="227">
        <f t="shared" si="62"/>
        <v>1.6420280344637266E-2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si="50"/>
        <v>3.3174911153286799E-3</v>
      </c>
      <c r="C99" s="75">
        <f t="shared" si="50"/>
        <v>-3.3174911153286799E-3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3.5186315024222713E-3</v>
      </c>
      <c r="K99" s="22">
        <f t="shared" si="60"/>
        <v>3.3174911153286799E-3</v>
      </c>
      <c r="L99" s="22">
        <f t="shared" si="61"/>
        <v>3.3174911153286799E-3</v>
      </c>
      <c r="M99" s="227">
        <f t="shared" si="62"/>
        <v>3.5186315024222713E-3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cash income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Domestic work cash income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Formal Employment (conservancies, etc.)</v>
      </c>
      <c r="B105" s="75">
        <f t="shared" si="50"/>
        <v>5.9714840075916236</v>
      </c>
      <c r="C105" s="75">
        <f t="shared" si="50"/>
        <v>0</v>
      </c>
      <c r="D105" s="24">
        <f t="shared" si="56"/>
        <v>5.9714840075916236</v>
      </c>
      <c r="H105" s="24">
        <f t="shared" si="57"/>
        <v>1</v>
      </c>
      <c r="I105" s="22">
        <f t="shared" si="58"/>
        <v>5.9714840075916236</v>
      </c>
      <c r="J105" s="24">
        <f t="shared" si="59"/>
        <v>5.9714840075916236</v>
      </c>
      <c r="K105" s="22">
        <f t="shared" si="60"/>
        <v>5.9714840075916236</v>
      </c>
      <c r="L105" s="22">
        <f t="shared" si="61"/>
        <v>5.9714840075916236</v>
      </c>
      <c r="M105" s="227">
        <f t="shared" si="62"/>
        <v>5.9714840075916236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Small business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Social development -- see Data2</v>
      </c>
      <c r="B107" s="75">
        <f t="shared" si="50"/>
        <v>0.46444875614601516</v>
      </c>
      <c r="C107" s="75">
        <f t="shared" si="50"/>
        <v>0</v>
      </c>
      <c r="D107" s="24">
        <f t="shared" si="56"/>
        <v>0.46444875614601516</v>
      </c>
      <c r="H107" s="24">
        <f t="shared" si="57"/>
        <v>1</v>
      </c>
      <c r="I107" s="22">
        <f t="shared" si="58"/>
        <v>0.46444875614601516</v>
      </c>
      <c r="J107" s="24">
        <f t="shared" si="59"/>
        <v>0.46444875614601516</v>
      </c>
      <c r="K107" s="22">
        <f t="shared" si="60"/>
        <v>0.46444875614601516</v>
      </c>
      <c r="L107" s="22">
        <f t="shared" si="61"/>
        <v>0.46444875614601516</v>
      </c>
      <c r="M107" s="227">
        <f t="shared" si="62"/>
        <v>0.46444875614601516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Public works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Gifts/social support: type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Other income: e.g. Credit (cotton loans)</v>
      </c>
      <c r="B110" s="75">
        <f t="shared" si="50"/>
        <v>0.13822879647202832</v>
      </c>
      <c r="C110" s="75">
        <f t="shared" si="50"/>
        <v>0</v>
      </c>
      <c r="D110" s="24">
        <f t="shared" si="56"/>
        <v>0.13822879647202832</v>
      </c>
      <c r="H110" s="24">
        <f t="shared" si="57"/>
        <v>1</v>
      </c>
      <c r="I110" s="22">
        <f t="shared" si="58"/>
        <v>0.13822879647202832</v>
      </c>
      <c r="J110" s="24">
        <f t="shared" si="59"/>
        <v>0.13822879647202832</v>
      </c>
      <c r="K110" s="22">
        <f t="shared" si="60"/>
        <v>0.13822879647202832</v>
      </c>
      <c r="L110" s="22">
        <f t="shared" si="61"/>
        <v>0.13822879647202832</v>
      </c>
      <c r="M110" s="227">
        <f t="shared" si="62"/>
        <v>0.13822879647202832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si="50"/>
        <v>7.4643550094895289E-2</v>
      </c>
      <c r="C111" s="75">
        <f t="shared" si="50"/>
        <v>0</v>
      </c>
      <c r="D111" s="24">
        <f t="shared" si="56"/>
        <v>7.4643550094895289E-2</v>
      </c>
      <c r="H111" s="24">
        <f t="shared" si="57"/>
        <v>1</v>
      </c>
      <c r="I111" s="22">
        <f t="shared" si="58"/>
        <v>7.4643550094895289E-2</v>
      </c>
      <c r="J111" s="24">
        <f t="shared" si="59"/>
        <v>7.4643550094895289E-2</v>
      </c>
      <c r="K111" s="22">
        <f t="shared" si="60"/>
        <v>7.4643550094895289E-2</v>
      </c>
      <c r="L111" s="22">
        <f t="shared" si="61"/>
        <v>7.4643550094895289E-2</v>
      </c>
      <c r="M111" s="227">
        <f t="shared" si="62"/>
        <v>7.4643550094895289E-2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7.1790507735712632</v>
      </c>
      <c r="C119" s="22">
        <f>SUM(C91:C118)</f>
        <v>-0.21176651619514739</v>
      </c>
      <c r="D119" s="24">
        <f>SUM(D91:D118)</f>
        <v>6.9672842573761153</v>
      </c>
      <c r="E119" s="22"/>
      <c r="F119" s="2"/>
      <c r="G119" s="2"/>
      <c r="H119" s="31"/>
      <c r="I119" s="22">
        <f>SUM(I91:I118)</f>
        <v>6.9672842573761153</v>
      </c>
      <c r="J119" s="24">
        <f>SUM(J91:J118)</f>
        <v>7.1918902349474036</v>
      </c>
      <c r="K119" s="22">
        <f>SUM(K91:K118)</f>
        <v>7.1790507735712632</v>
      </c>
      <c r="L119" s="22">
        <f>SUM(L91:L118)</f>
        <v>7.1790507735712632</v>
      </c>
      <c r="M119" s="57">
        <f t="shared" si="49"/>
        <v>7.1918902349474036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0.72786155120772633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0.72786155120772633</v>
      </c>
      <c r="J124" s="237">
        <f>IF(SUMPRODUCT($B$124:$B124,$H$124:$H124)&lt;J$119,($B124*$H124),J$119)</f>
        <v>0.72786155120772633</v>
      </c>
      <c r="K124" s="22">
        <f>(B124)</f>
        <v>0.72786155120772633</v>
      </c>
      <c r="L124" s="29">
        <f>IF(SUMPRODUCT($B$124:$B124,$H$124:$H124)&lt;L$119,($B124*$H124),L$119)</f>
        <v>0.72786155120772633</v>
      </c>
      <c r="M124" s="57">
        <f t="shared" si="63"/>
        <v>0.72786155120772633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0.67338618964003505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0.67338618964003505</v>
      </c>
      <c r="J125" s="237">
        <f>IF(SUMPRODUCT($B$124:$B125,$H$124:$H125)&lt;J$119,($B125*$H125),IF(SUMPRODUCT($B$124:$B124,$H$124:$H124)&lt;J$119,J$119-SUMPRODUCT($B$124:$B124,$H$124:$H124),0))</f>
        <v>0.67338618964003505</v>
      </c>
      <c r="K125" s="22">
        <f t="shared" ref="K125:K126" si="64">(B125)</f>
        <v>0.67338618964003505</v>
      </c>
      <c r="L125" s="29">
        <f>IF(SUMPRODUCT($B$124:$B125,$H$124:$H125)&lt;L$119,($B125*$H125),IF(SUMPRODUCT($B$124:$B124,$H$124:$H124)&lt;L$119,L$119-SUMPRODUCT($B$124:$B124,$H$124:$H124),0))</f>
        <v>0.67338618964003505</v>
      </c>
      <c r="M125" s="57">
        <f t="shared" ref="M125:M126" si="65">(J125)</f>
        <v>0.67338618964003505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1.3422569052619837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1.3422569052619837</v>
      </c>
      <c r="K126" s="22">
        <f t="shared" si="64"/>
        <v>1.3422569052619837</v>
      </c>
      <c r="L126" s="29">
        <f>IF(SUMPRODUCT($B$124:$B126,$H$124:$H126)&lt;(L$119-L$128),($B126*$H126),IF(SUMPRODUCT($B$124:$B125,$H$124:$H125)&lt;(L$119-L$128),L$119-L$128-SUMPRODUCT($B$124:$B125,$H$124:$H125),0))</f>
        <v>1.3422569052619837</v>
      </c>
      <c r="M126" s="57">
        <f t="shared" si="65"/>
        <v>1.3422569052619837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0.16822444530645847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0.16822444530645847</v>
      </c>
      <c r="K127" s="22">
        <f>(B127)</f>
        <v>0.16822444530645847</v>
      </c>
      <c r="L127" s="29">
        <f>IF(SUMPRODUCT($B$124:$B127,$H$124:$H127)&lt;(L$119-L$128),($B127*$H127),IF(SUMPRODUCT($B$124:$B126,$H$124:$H126)&lt;(L$119-L128),L$119-L$128-SUMPRODUCT($B$124:$B126,$H$124:$H126),0))</f>
        <v>0.16822444530645847</v>
      </c>
      <c r="M127" s="57">
        <f t="shared" si="63"/>
        <v>0.16822444530645847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0.7395463412204234</v>
      </c>
      <c r="C128" s="2"/>
      <c r="D128" s="31"/>
      <c r="E128" s="2"/>
      <c r="F128" s="2"/>
      <c r="G128" s="2"/>
      <c r="H128" s="24"/>
      <c r="I128" s="29">
        <f>(I30)</f>
        <v>6.2394227061683889</v>
      </c>
      <c r="J128" s="228">
        <f>(J30)</f>
        <v>0.41628683767274521</v>
      </c>
      <c r="K128" s="22">
        <f>(B128)</f>
        <v>0.7395463412204234</v>
      </c>
      <c r="L128" s="22">
        <f>IF(L124=L119,0,(L119-L124)/(B119-B124)*K128)</f>
        <v>0.7395463412204234</v>
      </c>
      <c r="M128" s="57">
        <f t="shared" si="63"/>
        <v>0.41628683767274521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3.5277753409346362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3.863874305858455</v>
      </c>
      <c r="K129" s="29">
        <f>(B129)</f>
        <v>3.5277753409346362</v>
      </c>
      <c r="L129" s="60">
        <f>IF(SUM(L124:L128)&gt;L130,0,L130-SUM(L124:L128))</f>
        <v>3.5277753409346366</v>
      </c>
      <c r="M129" s="57">
        <f t="shared" si="63"/>
        <v>3.863874305858455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7.1790507735712632</v>
      </c>
      <c r="C130" s="2"/>
      <c r="D130" s="31"/>
      <c r="E130" s="2"/>
      <c r="F130" s="2"/>
      <c r="G130" s="2"/>
      <c r="H130" s="24"/>
      <c r="I130" s="29">
        <f>(I119)</f>
        <v>6.9672842573761153</v>
      </c>
      <c r="J130" s="228">
        <f>(J119)</f>
        <v>7.1918902349474036</v>
      </c>
      <c r="K130" s="22">
        <f>(B130)</f>
        <v>7.1790507735712632</v>
      </c>
      <c r="L130" s="22">
        <f>(L119)</f>
        <v>7.1790507735712632</v>
      </c>
      <c r="M130" s="57">
        <f t="shared" si="63"/>
        <v>7.1918902349474036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0.67338618964003505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532" operator="equal">
      <formula>16</formula>
    </cfRule>
    <cfRule type="cellIs" dxfId="292" priority="533" operator="equal">
      <formula>15</formula>
    </cfRule>
    <cfRule type="cellIs" dxfId="291" priority="534" operator="equal">
      <formula>14</formula>
    </cfRule>
    <cfRule type="cellIs" dxfId="290" priority="535" operator="equal">
      <formula>13</formula>
    </cfRule>
    <cfRule type="cellIs" dxfId="289" priority="536" operator="equal">
      <formula>12</formula>
    </cfRule>
    <cfRule type="cellIs" dxfId="288" priority="537" operator="equal">
      <formula>11</formula>
    </cfRule>
    <cfRule type="cellIs" dxfId="287" priority="538" operator="equal">
      <formula>10</formula>
    </cfRule>
    <cfRule type="cellIs" dxfId="286" priority="539" operator="equal">
      <formula>9</formula>
    </cfRule>
    <cfRule type="cellIs" dxfId="285" priority="540" operator="equal">
      <formula>8</formula>
    </cfRule>
    <cfRule type="cellIs" dxfId="284" priority="541" operator="equal">
      <formula>7</formula>
    </cfRule>
    <cfRule type="cellIs" dxfId="283" priority="542" operator="equal">
      <formula>6</formula>
    </cfRule>
    <cfRule type="cellIs" dxfId="282" priority="543" operator="equal">
      <formula>5</formula>
    </cfRule>
    <cfRule type="cellIs" dxfId="281" priority="544" operator="equal">
      <formula>4</formula>
    </cfRule>
    <cfRule type="cellIs" dxfId="280" priority="545" operator="equal">
      <formula>3</formula>
    </cfRule>
    <cfRule type="cellIs" dxfId="279" priority="546" operator="equal">
      <formula>2</formula>
    </cfRule>
    <cfRule type="cellIs" dxfId="278" priority="547" operator="equal">
      <formula>1</formula>
    </cfRule>
  </conditionalFormatting>
  <conditionalFormatting sqref="N29">
    <cfRule type="cellIs" dxfId="277" priority="516" operator="equal">
      <formula>16</formula>
    </cfRule>
    <cfRule type="cellIs" dxfId="276" priority="517" operator="equal">
      <formula>15</formula>
    </cfRule>
    <cfRule type="cellIs" dxfId="275" priority="518" operator="equal">
      <formula>14</formula>
    </cfRule>
    <cfRule type="cellIs" dxfId="274" priority="519" operator="equal">
      <formula>13</formula>
    </cfRule>
    <cfRule type="cellIs" dxfId="273" priority="520" operator="equal">
      <formula>12</formula>
    </cfRule>
    <cfRule type="cellIs" dxfId="272" priority="521" operator="equal">
      <formula>11</formula>
    </cfRule>
    <cfRule type="cellIs" dxfId="271" priority="522" operator="equal">
      <formula>10</formula>
    </cfRule>
    <cfRule type="cellIs" dxfId="270" priority="523" operator="equal">
      <formula>9</formula>
    </cfRule>
    <cfRule type="cellIs" dxfId="269" priority="524" operator="equal">
      <formula>8</formula>
    </cfRule>
    <cfRule type="cellIs" dxfId="268" priority="525" operator="equal">
      <formula>7</formula>
    </cfRule>
    <cfRule type="cellIs" dxfId="267" priority="526" operator="equal">
      <formula>6</formula>
    </cfRule>
    <cfRule type="cellIs" dxfId="266" priority="527" operator="equal">
      <formula>5</formula>
    </cfRule>
    <cfRule type="cellIs" dxfId="265" priority="528" operator="equal">
      <formula>4</formula>
    </cfRule>
    <cfRule type="cellIs" dxfId="264" priority="529" operator="equal">
      <formula>3</formula>
    </cfRule>
    <cfRule type="cellIs" dxfId="263" priority="530" operator="equal">
      <formula>2</formula>
    </cfRule>
    <cfRule type="cellIs" dxfId="262" priority="531" operator="equal">
      <formula>1</formula>
    </cfRule>
  </conditionalFormatting>
  <conditionalFormatting sqref="N27:N28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113:N118">
    <cfRule type="cellIs" dxfId="245" priority="196" operator="equal">
      <formula>16</formula>
    </cfRule>
    <cfRule type="cellIs" dxfId="244" priority="197" operator="equal">
      <formula>15</formula>
    </cfRule>
    <cfRule type="cellIs" dxfId="243" priority="198" operator="equal">
      <formula>14</formula>
    </cfRule>
    <cfRule type="cellIs" dxfId="242" priority="199" operator="equal">
      <formula>13</formula>
    </cfRule>
    <cfRule type="cellIs" dxfId="241" priority="200" operator="equal">
      <formula>12</formula>
    </cfRule>
    <cfRule type="cellIs" dxfId="240" priority="201" operator="equal">
      <formula>11</formula>
    </cfRule>
    <cfRule type="cellIs" dxfId="239" priority="202" operator="equal">
      <formula>10</formula>
    </cfRule>
    <cfRule type="cellIs" dxfId="238" priority="203" operator="equal">
      <formula>9</formula>
    </cfRule>
    <cfRule type="cellIs" dxfId="237" priority="204" operator="equal">
      <formula>8</formula>
    </cfRule>
    <cfRule type="cellIs" dxfId="236" priority="205" operator="equal">
      <formula>7</formula>
    </cfRule>
    <cfRule type="cellIs" dxfId="235" priority="206" operator="equal">
      <formula>6</formula>
    </cfRule>
    <cfRule type="cellIs" dxfId="234" priority="207" operator="equal">
      <formula>5</formula>
    </cfRule>
    <cfRule type="cellIs" dxfId="233" priority="208" operator="equal">
      <formula>4</formula>
    </cfRule>
    <cfRule type="cellIs" dxfId="232" priority="209" operator="equal">
      <formula>3</formula>
    </cfRule>
    <cfRule type="cellIs" dxfId="231" priority="210" operator="equal">
      <formula>2</formula>
    </cfRule>
    <cfRule type="cellIs" dxfId="230" priority="211" operator="equal">
      <formula>1</formula>
    </cfRule>
  </conditionalFormatting>
  <conditionalFormatting sqref="N112">
    <cfRule type="cellIs" dxfId="229" priority="180" operator="equal">
      <formula>16</formula>
    </cfRule>
    <cfRule type="cellIs" dxfId="228" priority="181" operator="equal">
      <formula>15</formula>
    </cfRule>
    <cfRule type="cellIs" dxfId="227" priority="182" operator="equal">
      <formula>14</formula>
    </cfRule>
    <cfRule type="cellIs" dxfId="226" priority="183" operator="equal">
      <formula>13</formula>
    </cfRule>
    <cfRule type="cellIs" dxfId="225" priority="184" operator="equal">
      <formula>12</formula>
    </cfRule>
    <cfRule type="cellIs" dxfId="224" priority="185" operator="equal">
      <formula>11</formula>
    </cfRule>
    <cfRule type="cellIs" dxfId="223" priority="186" operator="equal">
      <formula>10</formula>
    </cfRule>
    <cfRule type="cellIs" dxfId="222" priority="187" operator="equal">
      <formula>9</formula>
    </cfRule>
    <cfRule type="cellIs" dxfId="221" priority="188" operator="equal">
      <formula>8</formula>
    </cfRule>
    <cfRule type="cellIs" dxfId="220" priority="189" operator="equal">
      <formula>7</formula>
    </cfRule>
    <cfRule type="cellIs" dxfId="219" priority="190" operator="equal">
      <formula>6</formula>
    </cfRule>
    <cfRule type="cellIs" dxfId="218" priority="191" operator="equal">
      <formula>5</formula>
    </cfRule>
    <cfRule type="cellIs" dxfId="217" priority="192" operator="equal">
      <formula>4</formula>
    </cfRule>
    <cfRule type="cellIs" dxfId="216" priority="193" operator="equal">
      <formula>3</formula>
    </cfRule>
    <cfRule type="cellIs" dxfId="215" priority="194" operator="equal">
      <formula>2</formula>
    </cfRule>
    <cfRule type="cellIs" dxfId="214" priority="195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8.5785733188044833E-2</v>
      </c>
      <c r="C6" s="102">
        <f>IF([1]Summ!$K1044="",0,[1]Summ!$K1044)</f>
        <v>0</v>
      </c>
      <c r="D6" s="24">
        <f t="shared" ref="D6:D29" si="0">(B6+C6)</f>
        <v>8.5785733188044833E-2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8.5785733188044833E-2</v>
      </c>
      <c r="J6" s="24">
        <f t="shared" ref="J6:J13" si="3">IF(I$32&lt;=1+I$131,I6,B6*H6+J$33*(I6-B6*H6))</f>
        <v>8.5785733188044833E-2</v>
      </c>
      <c r="K6" s="22">
        <f t="shared" ref="K6:K31" si="4">B6</f>
        <v>8.5785733188044833E-2</v>
      </c>
      <c r="L6" s="22">
        <f t="shared" ref="L6:L29" si="5">IF(K6="","",K6*H6)</f>
        <v>8.5785733188044833E-2</v>
      </c>
      <c r="M6" s="177">
        <f t="shared" ref="M6:M31" si="6">J6</f>
        <v>8.5785733188044833E-2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0.34314293275217933</v>
      </c>
      <c r="Z6" s="156">
        <f>Poor!Z6</f>
        <v>0.17</v>
      </c>
      <c r="AA6" s="121">
        <f>$M6*Z6*4</f>
        <v>5.8334298567870493E-2</v>
      </c>
      <c r="AB6" s="156">
        <f>Poor!AB6</f>
        <v>0.17</v>
      </c>
      <c r="AC6" s="121">
        <f t="shared" ref="AC6:AC29" si="7">$M6*AB6*4</f>
        <v>5.8334298567870493E-2</v>
      </c>
      <c r="AD6" s="156">
        <f>Poor!AD6</f>
        <v>0.33</v>
      </c>
      <c r="AE6" s="121">
        <f t="shared" ref="AE6:AE29" si="8">$M6*AD6*4</f>
        <v>0.11323716780821919</v>
      </c>
      <c r="AF6" s="122">
        <f>1-SUM(Z6,AB6,AD6)</f>
        <v>0.32999999999999996</v>
      </c>
      <c r="AG6" s="121">
        <f>$M6*AF6*4</f>
        <v>0.11323716780821917</v>
      </c>
      <c r="AH6" s="123">
        <f>SUM(Z6,AB6,AD6,AF6)</f>
        <v>1</v>
      </c>
      <c r="AI6" s="184">
        <f>SUM(AA6,AC6,AE6,AG6)/4</f>
        <v>8.5785733188044833E-2</v>
      </c>
      <c r="AJ6" s="120">
        <f>(AA6+AC6)/2</f>
        <v>5.8334298567870493E-2</v>
      </c>
      <c r="AK6" s="119">
        <f>(AE6+AG6)/2</f>
        <v>0.11323716780821919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Green cons - Season 1: no of months</v>
      </c>
      <c r="B7" s="101">
        <f>IF([1]Summ!$J1045="",0,[1]Summ!$J1045)</f>
        <v>4.9999999999999992E-3</v>
      </c>
      <c r="C7" s="102">
        <f>IF([1]Summ!$K1045="",0,[1]Summ!$K1045)</f>
        <v>0</v>
      </c>
      <c r="D7" s="24">
        <f t="shared" si="0"/>
        <v>4.9999999999999992E-3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1381.9559967970076</v>
      </c>
      <c r="S7" s="222">
        <f>IF($B$81=0,0,(SUMIF($N$6:$N$28,$U7,L$6:L$28)+SUMIF($N$91:$N$118,$U7,L$91:L$118))*$I$83*Poor!$B$81/$B$81)</f>
        <v>1381.9559967970076</v>
      </c>
      <c r="T7" s="222">
        <f>IF($B$81=0,0,(SUMIF($N$6:$N$28,$U7,M$6:M$28)+SUMIF($N$91:$N$118,$U7,M$91:M$118))*$I$83*Poor!$B$81/$B$81)</f>
        <v>1373.9337619449018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2.8389788293897884E-2</v>
      </c>
      <c r="C8" s="102">
        <f>IF([1]Summ!$K1046="",0,[1]Summ!$K1046)</f>
        <v>0</v>
      </c>
      <c r="D8" s="24">
        <f t="shared" si="0"/>
        <v>2.8389788293897884E-2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2.8389788293897884E-2</v>
      </c>
      <c r="J8" s="24">
        <f t="shared" si="3"/>
        <v>2.8389788293897884E-2</v>
      </c>
      <c r="K8" s="22">
        <f t="shared" si="4"/>
        <v>2.8389788293897884E-2</v>
      </c>
      <c r="L8" s="22">
        <f t="shared" si="5"/>
        <v>2.8389788293897884E-2</v>
      </c>
      <c r="M8" s="224">
        <f t="shared" si="6"/>
        <v>2.8389788293897884E-2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34275.199999999997</v>
      </c>
      <c r="S8" s="222">
        <f>IF($B$81=0,0,(SUMIF($N$6:$N$28,$U8,L$6:L$28)+SUMIF($N$91:$N$118,$U8,L$91:L$118))*$I$83*Poor!$B$81/$B$81)</f>
        <v>34275.199999999997</v>
      </c>
      <c r="T8" s="222">
        <f>IF($B$81=0,0,(SUMIF($N$6:$N$28,$U8,M$6:M$28)+SUMIF($N$91:$N$118,$U8,M$91:M$118))*$I$83*Poor!$B$81/$B$81)</f>
        <v>34285.348953018496</v>
      </c>
      <c r="U8" s="223">
        <v>2</v>
      </c>
      <c r="V8" s="56"/>
      <c r="W8" s="115"/>
      <c r="X8" s="118">
        <f>Poor!X8</f>
        <v>1</v>
      </c>
      <c r="Y8" s="184">
        <f t="shared" si="9"/>
        <v>0.11355915317559154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0.11355915317559154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2.8389788293897884E-2</v>
      </c>
      <c r="AJ8" s="120">
        <f t="shared" si="14"/>
        <v>5.6779576587795769E-2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Pepper/ Brinjal / Beetroot: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1773.1623299822591</v>
      </c>
      <c r="S9" s="222">
        <f>IF($B$81=0,0,(SUMIF($N$6:$N$28,$U9,L$6:L$28)+SUMIF($N$91:$N$118,$U9,L$91:L$118))*$I$83*Poor!$B$81/$B$81)</f>
        <v>1773.1623299822591</v>
      </c>
      <c r="T9" s="222">
        <f>IF($B$81=0,0,(SUMIF($N$6:$N$28,$U9,M$6:M$28)+SUMIF($N$91:$N$118,$U9,M$91:M$118))*$I$83*Poor!$B$81/$B$81)</f>
        <v>1773.1623299822591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1.6791518555417186E-2</v>
      </c>
      <c r="C10" s="102">
        <f>IF([1]Summ!$K1048="",0,[1]Summ!$K1048)</f>
        <v>0</v>
      </c>
      <c r="D10" s="24">
        <f t="shared" si="0"/>
        <v>1.6791518555417186E-2</v>
      </c>
      <c r="E10" s="75">
        <f>Middle!E10</f>
        <v>1</v>
      </c>
      <c r="H10" s="24">
        <f t="shared" si="1"/>
        <v>1</v>
      </c>
      <c r="I10" s="22">
        <f t="shared" si="2"/>
        <v>1.6791518555417186E-2</v>
      </c>
      <c r="J10" s="24">
        <f t="shared" si="3"/>
        <v>1.6791518555417186E-2</v>
      </c>
      <c r="K10" s="22">
        <f t="shared" si="4"/>
        <v>1.6791518555417186E-2</v>
      </c>
      <c r="L10" s="22">
        <f t="shared" si="5"/>
        <v>1.6791518555417186E-2</v>
      </c>
      <c r="M10" s="224">
        <f t="shared" si="6"/>
        <v>1.6791518555417186E-2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6.7166074221668745E-2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6.7166074221668745E-2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1.6791518555417186E-2</v>
      </c>
      <c r="AJ10" s="120">
        <f t="shared" si="14"/>
        <v>3.3583037110834373E-2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Amadumbe: kg produced</v>
      </c>
      <c r="B11" s="101">
        <f>IF([1]Summ!$J1049="",0,[1]Summ!$J1049)</f>
        <v>2.2027397260273971E-3</v>
      </c>
      <c r="C11" s="102">
        <f>IF([1]Summ!$K1049="",0,[1]Summ!$K1049)</f>
        <v>9.9123287671232883E-3</v>
      </c>
      <c r="D11" s="24">
        <f t="shared" si="0"/>
        <v>1.2115068493150685E-2</v>
      </c>
      <c r="E11" s="75">
        <f>Middle!E11</f>
        <v>1</v>
      </c>
      <c r="H11" s="24">
        <f t="shared" si="1"/>
        <v>1</v>
      </c>
      <c r="I11" s="22">
        <f t="shared" si="2"/>
        <v>1.2115068493150685E-2</v>
      </c>
      <c r="J11" s="24">
        <f t="shared" si="3"/>
        <v>1.8146233720095055E-3</v>
      </c>
      <c r="K11" s="22">
        <f t="shared" si="4"/>
        <v>2.2027397260273971E-3</v>
      </c>
      <c r="L11" s="22">
        <f t="shared" si="5"/>
        <v>2.2027397260273971E-3</v>
      </c>
      <c r="M11" s="224">
        <f t="shared" si="6"/>
        <v>1.8146233720095055E-3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18880</v>
      </c>
      <c r="S11" s="222">
        <f>IF($B$81=0,0,(SUMIF($N$6:$N$28,$U11,L$6:L$28)+SUMIF($N$91:$N$118,$U11,L$91:L$118))*$I$83*Poor!$B$81/$B$81)</f>
        <v>18880</v>
      </c>
      <c r="T11" s="222">
        <f>IF($B$81=0,0,(SUMIF($N$6:$N$28,$U11,M$6:M$28)+SUMIF($N$91:$N$118,$U11,M$91:M$118))*$I$83*Poor!$B$81/$B$81)</f>
        <v>18717.115568838926</v>
      </c>
      <c r="U11" s="223">
        <v>5</v>
      </c>
      <c r="V11" s="56"/>
      <c r="W11" s="115"/>
      <c r="X11" s="118">
        <f>Poor!X11</f>
        <v>1</v>
      </c>
      <c r="Y11" s="184">
        <f t="shared" si="9"/>
        <v>7.2584934880380219E-3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7.2584934880380219E-3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1.8146233720095055E-3</v>
      </c>
      <c r="AJ11" s="120">
        <f t="shared" si="14"/>
        <v>3.6292467440190109E-3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Potatoes: kg produced</v>
      </c>
      <c r="B12" s="101">
        <f>IF([1]Summ!$J1050="",0,[1]Summ!$J1050)</f>
        <v>9.6108343711083441E-3</v>
      </c>
      <c r="C12" s="102">
        <f>IF([1]Summ!$K1050="",0,[1]Summ!$K1050)</f>
        <v>0</v>
      </c>
      <c r="D12" s="24">
        <f t="shared" si="0"/>
        <v>9.6108343711083441E-3</v>
      </c>
      <c r="E12" s="75">
        <f>Middle!E12</f>
        <v>1</v>
      </c>
      <c r="H12" s="24">
        <f t="shared" si="1"/>
        <v>1</v>
      </c>
      <c r="I12" s="22">
        <f t="shared" si="2"/>
        <v>9.6108343711083441E-3</v>
      </c>
      <c r="J12" s="24">
        <f t="shared" si="3"/>
        <v>9.6108343711083441E-3</v>
      </c>
      <c r="K12" s="22">
        <f t="shared" si="4"/>
        <v>9.6108343711083441E-3</v>
      </c>
      <c r="L12" s="22">
        <f t="shared" si="5"/>
        <v>9.6108343711083441E-3</v>
      </c>
      <c r="M12" s="224">
        <f t="shared" si="6"/>
        <v>9.6108343711083441E-3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3.8443337484433376E-2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2.5757036114570364E-2</v>
      </c>
      <c r="AF12" s="122">
        <f>1-SUM(Z12,AB12,AD12)</f>
        <v>0.32999999999999996</v>
      </c>
      <c r="AG12" s="121">
        <f>$M12*AF12*4</f>
        <v>1.2686301369863012E-2</v>
      </c>
      <c r="AH12" s="123">
        <f t="shared" si="12"/>
        <v>1</v>
      </c>
      <c r="AI12" s="184">
        <f t="shared" si="13"/>
        <v>9.6108343711083441E-3</v>
      </c>
      <c r="AJ12" s="120">
        <f t="shared" si="14"/>
        <v>0</v>
      </c>
      <c r="AK12" s="119">
        <f t="shared" si="15"/>
        <v>1.9221668742216688E-2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Sweet Potatoes: kg produced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Cabbage</v>
      </c>
      <c r="B14" s="101">
        <f>IF([1]Summ!$J1052="",0,[1]Summ!$J1052)</f>
        <v>2.8557907845579078E-3</v>
      </c>
      <c r="C14" s="102">
        <f>IF([1]Summ!$K1052="",0,[1]Summ!$K1052)</f>
        <v>0</v>
      </c>
      <c r="D14" s="24">
        <f t="shared" si="0"/>
        <v>2.8557907845579078E-3</v>
      </c>
      <c r="E14" s="75">
        <f>Middle!E14</f>
        <v>1</v>
      </c>
      <c r="F14" s="22"/>
      <c r="H14" s="24">
        <f t="shared" si="1"/>
        <v>1</v>
      </c>
      <c r="I14" s="22">
        <f t="shared" si="2"/>
        <v>2.8557907845579078E-3</v>
      </c>
      <c r="J14" s="24">
        <f>IF(I$32&lt;=1+I131,I14,B14*H14+J$33*(I14-B14*H14))</f>
        <v>2.8557907845579078E-3</v>
      </c>
      <c r="K14" s="22">
        <f t="shared" si="4"/>
        <v>2.8557907845579078E-3</v>
      </c>
      <c r="L14" s="22">
        <f t="shared" si="5"/>
        <v>2.8557907845579078E-3</v>
      </c>
      <c r="M14" s="225">
        <f t="shared" si="6"/>
        <v>2.8557907845579078E-3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230400</v>
      </c>
      <c r="S14" s="222">
        <f>IF($B$81=0,0,(SUMIF($N$6:$N$28,$U14,L$6:L$28)+SUMIF($N$91:$N$118,$U14,L$91:L$118))*$I$83*Poor!$B$81/$B$81)</f>
        <v>230400</v>
      </c>
      <c r="T14" s="222">
        <f>IF($B$81=0,0,(SUMIF($N$6:$N$28,$U14,M$6:M$28)+SUMIF($N$91:$N$118,$U14,M$91:M$118))*$I$83*Poor!$B$81/$B$81)</f>
        <v>230400</v>
      </c>
      <c r="U14" s="223">
        <v>8</v>
      </c>
      <c r="V14" s="56"/>
      <c r="W14" s="110"/>
      <c r="X14" s="118"/>
      <c r="Y14" s="184">
        <f>M14*4</f>
        <v>1.1423163138231631E-2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1.1423163138231631E-2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2.8557907845579078E-3</v>
      </c>
      <c r="AJ14" s="120">
        <f t="shared" si="14"/>
        <v>5.7115815691158155E-3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crop: pumpkin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Spinach: no produced</v>
      </c>
      <c r="B16" s="101">
        <f>IF([1]Summ!$J1054="",0,[1]Summ!$J1054)</f>
        <v>2.0084682440846824E-3</v>
      </c>
      <c r="C16" s="102">
        <f>IF([1]Summ!$K1054="",0,[1]Summ!$K1054)</f>
        <v>0</v>
      </c>
      <c r="D16" s="24">
        <f t="shared" si="0"/>
        <v>2.0084682440846824E-3</v>
      </c>
      <c r="E16" s="75">
        <f>Middle!E16</f>
        <v>1</v>
      </c>
      <c r="F16" s="22"/>
      <c r="H16" s="24">
        <f t="shared" si="1"/>
        <v>1</v>
      </c>
      <c r="I16" s="22">
        <f t="shared" si="2"/>
        <v>2.0084682440846824E-3</v>
      </c>
      <c r="J16" s="24">
        <f>IF(I$32&lt;=1+I131,I16,B16*H16+J$33*(I16-B16*H16))</f>
        <v>2.0084682440846824E-3</v>
      </c>
      <c r="K16" s="22">
        <f t="shared" si="4"/>
        <v>2.0084682440846824E-3</v>
      </c>
      <c r="L16" s="22">
        <f t="shared" si="5"/>
        <v>2.0084682440846824E-3</v>
      </c>
      <c r="M16" s="224">
        <f t="shared" si="6"/>
        <v>2.0084682440846824E-3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8.0338729763387295E-3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8.0338729763387295E-3</v>
      </c>
      <c r="AH16" s="123">
        <f t="shared" si="12"/>
        <v>1</v>
      </c>
      <c r="AI16" s="184">
        <f t="shared" si="13"/>
        <v>2.0084682440846824E-3</v>
      </c>
      <c r="AJ16" s="120">
        <f t="shared" si="14"/>
        <v>0</v>
      </c>
      <c r="AK16" s="119">
        <f t="shared" si="15"/>
        <v>4.0169364881693648E-3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FISHING -- see worksheet Data 3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38400</v>
      </c>
      <c r="S17" s="222">
        <f>IF($B$81=0,0,(SUMIF($N$6:$N$28,$U17,L$6:L$28)+SUMIF($N$91:$N$118,$U17,L$91:L$118))*$I$83*Poor!$B$81/$B$81)</f>
        <v>38400</v>
      </c>
      <c r="T17" s="222">
        <f>IF($B$81=0,0,(SUMIF($N$6:$N$28,$U17,M$6:M$28)+SUMIF($N$91:$N$118,$U17,M$91:M$118))*$I$83*Poor!$B$81/$B$81)</f>
        <v>38400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984.26974148067006</v>
      </c>
      <c r="S18" s="222">
        <f>IF($B$81=0,0,(SUMIF($N$6:$N$28,$U18,L$6:L$28)+SUMIF($N$91:$N$118,$U18,L$91:L$118))*$I$83*Poor!$B$81/$B$81)</f>
        <v>984.26974148067006</v>
      </c>
      <c r="T18" s="222">
        <f>IF($B$81=0,0,(SUMIF($N$6:$N$28,$U18,M$6:M$28)+SUMIF($N$91:$N$118,$U18,M$91:M$118))*$I$83*Poor!$B$81/$B$81)</f>
        <v>984.26974148067006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13440</v>
      </c>
      <c r="S20" s="222">
        <f>IF($B$81=0,0,(SUMIF($N$6:$N$28,$U20,L$6:L$28)+SUMIF($N$91:$N$118,$U20,L$91:L$118))*$I$83*Poor!$B$81/$B$81)</f>
        <v>13440</v>
      </c>
      <c r="T20" s="222">
        <f>IF($B$81=0,0,(SUMIF($N$6:$N$28,$U20,M$6:M$28)+SUMIF($N$91:$N$118,$U20,M$91:M$118))*$I$83*Poor!$B$81/$B$81)</f>
        <v>13440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10560</v>
      </c>
      <c r="S21" s="222">
        <f>IF($B$81=0,0,(SUMIF($N$6:$N$28,$U21,L$6:L$28)+SUMIF($N$91:$N$118,$U21,L$91:L$118))*$I$83*Poor!$B$81/$B$81)</f>
        <v>10560</v>
      </c>
      <c r="T21" s="222">
        <f>IF($B$81=0,0,(SUMIF($N$6:$N$28,$U21,M$6:M$28)+SUMIF($N$91:$N$118,$U21,M$91:M$118))*$I$83*Poor!$B$81/$B$81)</f>
        <v>10560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350094.58806825994</v>
      </c>
      <c r="S23" s="179">
        <f>SUM(S7:S22)</f>
        <v>350094.58806825994</v>
      </c>
      <c r="T23" s="179">
        <f>SUM(T7:T22)</f>
        <v>349933.83035526524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31064.314235098274</v>
      </c>
      <c r="S24" s="41">
        <f>IF($B$81=0,0,(SUM(($B$70*$H$70))+((1-$D$29)*$I$83))*Poor!$B$81/$B$81)</f>
        <v>31064.314235098274</v>
      </c>
      <c r="T24" s="41">
        <f>IF($B$81=0,0,(SUM(($B$70*$H$70))+((1-$D$29)*$I$83))*Poor!$B$81/$B$81)</f>
        <v>31064.314235098274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44982.980901764946</v>
      </c>
      <c r="S25" s="41">
        <f>IF($B$81=0,0,(SUM(($B$70*$H$70),($B$71*$H$71))+((1-$D$29)*$I$83))*Poor!$B$81/$B$81)</f>
        <v>44982.980901764946</v>
      </c>
      <c r="T25" s="41">
        <f>IF($B$81=0,0,(SUM(($B$70*$H$70),($B$71*$H$71))+((1-$D$29)*$I$83))*Poor!$B$81/$B$81)</f>
        <v>44982.980901764946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4.7619047619047616E-2</v>
      </c>
      <c r="C26" s="102">
        <f>IF([1]Summ!$K1064="",0,[1]Summ!$K1064)</f>
        <v>0</v>
      </c>
      <c r="D26" s="24">
        <f t="shared" si="0"/>
        <v>4.7619047619047616E-2</v>
      </c>
      <c r="E26" s="75">
        <f>Middle!E26</f>
        <v>1</v>
      </c>
      <c r="F26" s="22"/>
      <c r="H26" s="24">
        <f t="shared" si="1"/>
        <v>1</v>
      </c>
      <c r="I26" s="22">
        <f t="shared" si="2"/>
        <v>4.7619047619047616E-2</v>
      </c>
      <c r="J26" s="24">
        <f>IF(I$32&lt;=1+I131,I26,B26*H26+J$33*(I26-B26*H26))</f>
        <v>4.7619047619047616E-2</v>
      </c>
      <c r="K26" s="22">
        <f t="shared" si="4"/>
        <v>4.7619047619047616E-2</v>
      </c>
      <c r="L26" s="22">
        <f t="shared" si="5"/>
        <v>4.7619047619047616E-2</v>
      </c>
      <c r="M26" s="224">
        <f t="shared" si="6"/>
        <v>4.7619047619047616E-2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72726.980901764939</v>
      </c>
      <c r="S26" s="41">
        <f>IF($B$81=0,0,(SUM(($B$70*$H$70),($B$71*$H$71),($B$72*$H$72))+((1-$D$29)*$I$83))*Poor!$B$81/$B$81)</f>
        <v>72726.980901764939</v>
      </c>
      <c r="T26" s="41">
        <f>IF($B$81=0,0,(SUM(($B$70*$H$70),($B$71*$H$71),($B$72*$H$72))+((1-$D$29)*$I$83))*Poor!$B$81/$B$81)</f>
        <v>72726.980901764939</v>
      </c>
      <c r="U26" s="56"/>
      <c r="V26" s="56"/>
      <c r="W26" s="110"/>
      <c r="X26" s="118"/>
      <c r="Y26" s="184">
        <f t="shared" si="9"/>
        <v>0.19047619047619047</v>
      </c>
      <c r="Z26" s="156">
        <f>Poor!Z26</f>
        <v>0.25</v>
      </c>
      <c r="AA26" s="121">
        <f t="shared" si="16"/>
        <v>4.7619047619047616E-2</v>
      </c>
      <c r="AB26" s="156">
        <f>Poor!AB26</f>
        <v>0.25</v>
      </c>
      <c r="AC26" s="121">
        <f t="shared" si="7"/>
        <v>4.7619047619047616E-2</v>
      </c>
      <c r="AD26" s="156">
        <f>Poor!AD26</f>
        <v>0.25</v>
      </c>
      <c r="AE26" s="121">
        <f t="shared" si="8"/>
        <v>4.7619047619047616E-2</v>
      </c>
      <c r="AF26" s="122">
        <f t="shared" si="10"/>
        <v>0.25</v>
      </c>
      <c r="AG26" s="121">
        <f t="shared" si="11"/>
        <v>4.7619047619047616E-2</v>
      </c>
      <c r="AH26" s="123">
        <f t="shared" si="12"/>
        <v>1</v>
      </c>
      <c r="AI26" s="184">
        <f t="shared" si="13"/>
        <v>4.7619047619047616E-2</v>
      </c>
      <c r="AJ26" s="120">
        <f t="shared" si="14"/>
        <v>4.7619047619047616E-2</v>
      </c>
      <c r="AK26" s="119">
        <f t="shared" si="15"/>
        <v>4.7619047619047616E-2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5.9204376089663752E-2</v>
      </c>
      <c r="C27" s="102">
        <f>IF([1]Summ!$K1065="",0,[1]Summ!$K1065)</f>
        <v>-5.9204376089663752E-2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6.1522518186204904E-2</v>
      </c>
      <c r="K27" s="22">
        <f t="shared" si="4"/>
        <v>5.9204376089663752E-2</v>
      </c>
      <c r="L27" s="22">
        <f t="shared" si="5"/>
        <v>5.9204376089663752E-2</v>
      </c>
      <c r="M27" s="226">
        <f t="shared" si="6"/>
        <v>6.1522518186204904E-2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0.24609007274481962</v>
      </c>
      <c r="Z27" s="156">
        <f>Poor!Z27</f>
        <v>0.25</v>
      </c>
      <c r="AA27" s="121">
        <f t="shared" si="16"/>
        <v>6.1522518186204904E-2</v>
      </c>
      <c r="AB27" s="156">
        <f>Poor!AB27</f>
        <v>0.25</v>
      </c>
      <c r="AC27" s="121">
        <f t="shared" si="7"/>
        <v>6.1522518186204904E-2</v>
      </c>
      <c r="AD27" s="156">
        <f>Poor!AD27</f>
        <v>0.25</v>
      </c>
      <c r="AE27" s="121">
        <f t="shared" si="8"/>
        <v>6.1522518186204904E-2</v>
      </c>
      <c r="AF27" s="122">
        <f t="shared" si="10"/>
        <v>0.25</v>
      </c>
      <c r="AG27" s="121">
        <f t="shared" si="11"/>
        <v>6.1522518186204904E-2</v>
      </c>
      <c r="AH27" s="123">
        <f t="shared" si="12"/>
        <v>1</v>
      </c>
      <c r="AI27" s="184">
        <f t="shared" si="13"/>
        <v>6.1522518186204904E-2</v>
      </c>
      <c r="AJ27" s="120">
        <f t="shared" si="14"/>
        <v>6.1522518186204904E-2</v>
      </c>
      <c r="AK27" s="119">
        <f t="shared" si="15"/>
        <v>6.1522518186204904E-2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0.40922335878455784</v>
      </c>
      <c r="C29" s="102">
        <f>IF([1]Summ!$K1067="",0,[1]Summ!$K1067)</f>
        <v>-0.18425577705811771</v>
      </c>
      <c r="D29" s="24">
        <f t="shared" si="0"/>
        <v>0.22496758172644013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0.22496758172644013</v>
      </c>
      <c r="J29" s="24">
        <f>IF(I$32&lt;=1+I131,I29,B29*H29+J$33*(I29-B29*H29))</f>
        <v>0.41643787739856103</v>
      </c>
      <c r="K29" s="22">
        <f t="shared" si="4"/>
        <v>0.40922335878455784</v>
      </c>
      <c r="L29" s="22">
        <f t="shared" si="5"/>
        <v>0.40922335878455784</v>
      </c>
      <c r="M29" s="175">
        <f t="shared" si="6"/>
        <v>0.41643787739856103</v>
      </c>
      <c r="N29" s="229"/>
      <c r="P29" s="22"/>
      <c r="V29" s="56"/>
      <c r="W29" s="110"/>
      <c r="X29" s="118"/>
      <c r="Y29" s="184">
        <f t="shared" si="9"/>
        <v>1.6657515095942441</v>
      </c>
      <c r="Z29" s="156">
        <f>Poor!Z29</f>
        <v>0.25</v>
      </c>
      <c r="AA29" s="121">
        <f t="shared" si="16"/>
        <v>0.41643787739856103</v>
      </c>
      <c r="AB29" s="156">
        <f>Poor!AB29</f>
        <v>0.25</v>
      </c>
      <c r="AC29" s="121">
        <f t="shared" si="7"/>
        <v>0.41643787739856103</v>
      </c>
      <c r="AD29" s="156">
        <f>Poor!AD29</f>
        <v>0.25</v>
      </c>
      <c r="AE29" s="121">
        <f t="shared" si="8"/>
        <v>0.41643787739856103</v>
      </c>
      <c r="AF29" s="122">
        <f t="shared" si="10"/>
        <v>0.25</v>
      </c>
      <c r="AG29" s="121">
        <f t="shared" si="11"/>
        <v>0.41643787739856103</v>
      </c>
      <c r="AH29" s="123">
        <f t="shared" si="12"/>
        <v>1</v>
      </c>
      <c r="AI29" s="184">
        <f t="shared" si="13"/>
        <v>0.41643787739856103</v>
      </c>
      <c r="AJ29" s="120">
        <f t="shared" si="14"/>
        <v>0.41643787739856103</v>
      </c>
      <c r="AK29" s="119">
        <f t="shared" si="15"/>
        <v>0.41643787739856103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0.85667246226650062</v>
      </c>
      <c r="C30" s="65"/>
      <c r="D30" s="24">
        <f>(D119-B124)</f>
        <v>16.198199285273553</v>
      </c>
      <c r="E30" s="75">
        <f>Middle!E30</f>
        <v>1</v>
      </c>
      <c r="H30" s="96">
        <f>(E30*F$7/F$9)</f>
        <v>1</v>
      </c>
      <c r="I30" s="29">
        <f>IF(E30&gt;=1,I119-I124,MIN(I119-I124,B30*H30))</f>
        <v>16.198199285273553</v>
      </c>
      <c r="J30" s="231">
        <f>IF(I$32&lt;=1,I30,1-SUM(J6:J29))</f>
        <v>0.32216379998706612</v>
      </c>
      <c r="K30" s="22">
        <f t="shared" si="4"/>
        <v>0.85667246226650062</v>
      </c>
      <c r="L30" s="22">
        <f>IF(L124=L119,0,IF(K30="",0,(L119-L124)/(B119-B124)*K30))</f>
        <v>0.85667246226650062</v>
      </c>
      <c r="M30" s="175">
        <f t="shared" si="6"/>
        <v>0.32216379998706612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1.2886551999482645</v>
      </c>
      <c r="Z30" s="122">
        <f>IF($Y30=0,0,AA30/($Y$30))</f>
        <v>0.17700819998411932</v>
      </c>
      <c r="AA30" s="188">
        <f>IF(AA79*4/$I$83+SUM(AA6:AA29)&lt;1,AA79*4/$I$83,1-SUM(AA6:AA29))</f>
        <v>0.22810253734301766</v>
      </c>
      <c r="AB30" s="122">
        <f>IF($Y30=0,0,AC30/($Y$30))</f>
        <v>0.31401968121987195</v>
      </c>
      <c r="AC30" s="188">
        <f>IF(AC79*4/$I$83+SUM(AC6:AC29)&lt;1,AC79*4/$I$83,1-SUM(AC6:AC29))</f>
        <v>0.40466309509008436</v>
      </c>
      <c r="AD30" s="122">
        <f>IF($Y30=0,0,AE30/($Y$30))</f>
        <v>0.26029177772833517</v>
      </c>
      <c r="AE30" s="188">
        <f>IF(AE79*4/$I$83+SUM(AE6:AE29)&lt;1,AE79*4/$I$83,1-SUM(AE6:AE29))</f>
        <v>0.33542635287339695</v>
      </c>
      <c r="AF30" s="122">
        <f>IF($Y30=0,0,AG30/($Y$30))</f>
        <v>0.24868034106767359</v>
      </c>
      <c r="AG30" s="188">
        <f>IF(AG79*4/$I$83+SUM(AG6:AG29)&lt;1,AG79*4/$I$83,1-SUM(AG6:AG29))</f>
        <v>0.32046321464176553</v>
      </c>
      <c r="AH30" s="123">
        <f t="shared" si="12"/>
        <v>1</v>
      </c>
      <c r="AI30" s="184">
        <f t="shared" si="13"/>
        <v>0.32216379998706612</v>
      </c>
      <c r="AJ30" s="120">
        <f t="shared" si="14"/>
        <v>0.31638281621655101</v>
      </c>
      <c r="AK30" s="119">
        <f t="shared" si="15"/>
        <v>0.32794478375758124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-0.52536411792290805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1.525364117922908</v>
      </c>
      <c r="C32" s="29">
        <f>SUM(C6:C31)</f>
        <v>-0.23354782438065819</v>
      </c>
      <c r="D32" s="24">
        <f>SUM(D6:D30)</f>
        <v>16.633343116549302</v>
      </c>
      <c r="E32" s="2"/>
      <c r="F32" s="2"/>
      <c r="H32" s="17"/>
      <c r="I32" s="22">
        <f>SUM(I6:I30)</f>
        <v>16.633343116549302</v>
      </c>
      <c r="J32" s="17"/>
      <c r="L32" s="22">
        <f>SUM(L6:L30)</f>
        <v>1.525364117922908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-3.9154911336796695E-2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10000</v>
      </c>
      <c r="C37" s="104">
        <f>IF([1]Summ!$K1072="",0,[1]Summ!$K1072)</f>
        <v>2000</v>
      </c>
      <c r="D37" s="38">
        <f t="shared" ref="D37:D64" si="25">B37+C37</f>
        <v>12000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12000</v>
      </c>
      <c r="J37" s="38">
        <f>J91*I$83</f>
        <v>9921.6901773264071</v>
      </c>
      <c r="K37" s="40">
        <f t="shared" ref="K37:K52" si="28">(B37/B$65)</f>
        <v>4.6248762845593878E-2</v>
      </c>
      <c r="L37" s="22">
        <f t="shared" ref="L37:L52" si="29">(K37*H37)</f>
        <v>4.6248762845593878E-2</v>
      </c>
      <c r="M37" s="24">
        <f t="shared" ref="M37:M52" si="30">J37/B$65</f>
        <v>4.5886589603862729E-2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9921.6901773264071</v>
      </c>
      <c r="AH37" s="123">
        <f>SUM(Z37,AB37,AD37,AF37)</f>
        <v>1</v>
      </c>
      <c r="AI37" s="112">
        <f>SUM(AA37,AC37,AE37,AG37)</f>
        <v>9921.6901773264071</v>
      </c>
      <c r="AJ37" s="148">
        <f>(AA37+AC37)</f>
        <v>0</v>
      </c>
      <c r="AK37" s="147">
        <f>(AE37+AG37)</f>
        <v>9921.6901773264071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600</v>
      </c>
      <c r="D38" s="38">
        <f t="shared" si="25"/>
        <v>2400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2400</v>
      </c>
      <c r="J38" s="38">
        <f t="shared" ref="J38:J64" si="33">J92*I$83</f>
        <v>1776.507053197922</v>
      </c>
      <c r="K38" s="40">
        <f t="shared" si="28"/>
        <v>8.3247773122068977E-3</v>
      </c>
      <c r="L38" s="22">
        <f t="shared" si="29"/>
        <v>8.3247773122068977E-3</v>
      </c>
      <c r="M38" s="24">
        <f t="shared" si="30"/>
        <v>8.2161253396875519E-3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1776.507053197922</v>
      </c>
      <c r="AH38" s="123">
        <f t="shared" ref="AH38:AI58" si="35">SUM(Z38,AB38,AD38,AF38)</f>
        <v>1</v>
      </c>
      <c r="AI38" s="112">
        <f t="shared" si="35"/>
        <v>1776.507053197922</v>
      </c>
      <c r="AJ38" s="148">
        <f t="shared" ref="AJ38:AJ64" si="36">(AA38+AC38)</f>
        <v>0</v>
      </c>
      <c r="AK38" s="147">
        <f t="shared" ref="AK38:AK64" si="37">(AE38+AG38)</f>
        <v>1776.507053197922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Chicken/ duck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1260</v>
      </c>
      <c r="C41" s="104">
        <f>IF([1]Summ!$K1076="",0,[1]Summ!$K1076)</f>
        <v>0</v>
      </c>
      <c r="D41" s="38">
        <f t="shared" si="25"/>
        <v>1260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1260</v>
      </c>
      <c r="J41" s="38">
        <f t="shared" si="33"/>
        <v>1260</v>
      </c>
      <c r="K41" s="40">
        <f t="shared" si="28"/>
        <v>5.8273441185448293E-3</v>
      </c>
      <c r="L41" s="22">
        <f t="shared" si="29"/>
        <v>5.8273441185448293E-3</v>
      </c>
      <c r="M41" s="24">
        <f t="shared" si="30"/>
        <v>5.8273441185448293E-3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1260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1260</v>
      </c>
      <c r="AJ41" s="148">
        <f t="shared" si="36"/>
        <v>1260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Amadumbe: kg produced</v>
      </c>
      <c r="B42" s="104">
        <f>IF([1]Summ!$J1077="",0,[1]Summ!$J1077)</f>
        <v>162</v>
      </c>
      <c r="C42" s="104">
        <f>IF([1]Summ!$K1077="",0,[1]Summ!$K1077)</f>
        <v>-162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168.34309563656106</v>
      </c>
      <c r="K42" s="40">
        <f t="shared" si="28"/>
        <v>7.4922995809862086E-4</v>
      </c>
      <c r="L42" s="22">
        <f t="shared" si="29"/>
        <v>7.4922995809862086E-4</v>
      </c>
      <c r="M42" s="24">
        <f t="shared" si="30"/>
        <v>7.7856599067884424E-4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42.085773909140265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84.17154781828053</v>
      </c>
      <c r="AF42" s="122">
        <f t="shared" si="31"/>
        <v>0.25</v>
      </c>
      <c r="AG42" s="147">
        <f t="shared" si="34"/>
        <v>42.085773909140265</v>
      </c>
      <c r="AH42" s="123">
        <f t="shared" si="35"/>
        <v>1</v>
      </c>
      <c r="AI42" s="112">
        <f t="shared" si="35"/>
        <v>168.34309563656106</v>
      </c>
      <c r="AJ42" s="148">
        <f t="shared" si="36"/>
        <v>42.085773909140265</v>
      </c>
      <c r="AK42" s="147">
        <f t="shared" si="37"/>
        <v>126.25732172742079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kg produced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Cabbage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Spinach: no produced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cashcrop: sugar cane (tons)</v>
      </c>
      <c r="B47" s="104">
        <f>IF([1]Summ!$J1082="",0,[1]Summ!$J1082)</f>
        <v>20000</v>
      </c>
      <c r="C47" s="104">
        <f>IF([1]Summ!$K1082="",0,[1]Summ!$K1082)</f>
        <v>0</v>
      </c>
      <c r="D47" s="38">
        <f t="shared" si="25"/>
        <v>20000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20000</v>
      </c>
      <c r="J47" s="38">
        <f t="shared" si="33"/>
        <v>20000</v>
      </c>
      <c r="K47" s="40">
        <f t="shared" si="28"/>
        <v>9.2497525691187757E-2</v>
      </c>
      <c r="L47" s="22">
        <f t="shared" si="29"/>
        <v>9.2497525691187757E-2</v>
      </c>
      <c r="M47" s="24">
        <f t="shared" si="30"/>
        <v>9.2497525691187757E-2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5000</v>
      </c>
      <c r="AB47" s="156">
        <f>Poor!AB47</f>
        <v>0.25</v>
      </c>
      <c r="AC47" s="147">
        <f t="shared" si="39"/>
        <v>5000</v>
      </c>
      <c r="AD47" s="156">
        <f>Poor!AD47</f>
        <v>0.25</v>
      </c>
      <c r="AE47" s="147">
        <f t="shared" si="40"/>
        <v>5000</v>
      </c>
      <c r="AF47" s="122">
        <f t="shared" si="31"/>
        <v>0.25</v>
      </c>
      <c r="AG47" s="147">
        <f t="shared" si="34"/>
        <v>5000</v>
      </c>
      <c r="AH47" s="123">
        <f t="shared" si="35"/>
        <v>1</v>
      </c>
      <c r="AI47" s="112">
        <f t="shared" si="35"/>
        <v>20000</v>
      </c>
      <c r="AJ47" s="148">
        <f t="shared" si="36"/>
        <v>10000</v>
      </c>
      <c r="AK47" s="147">
        <f t="shared" si="37"/>
        <v>10000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WILD FOODS -- see worksheet Data 3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Agricultural cash income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Domestic work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Formal Employment (conservancies, etc.)</v>
      </c>
      <c r="B51" s="104">
        <f>IF([1]Summ!$J1086="",0,[1]Summ!$J1086)</f>
        <v>144000</v>
      </c>
      <c r="C51" s="104">
        <f>IF([1]Summ!$K1086="",0,[1]Summ!$K1086)</f>
        <v>0</v>
      </c>
      <c r="D51" s="38">
        <f t="shared" si="25"/>
        <v>144000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144000</v>
      </c>
      <c r="J51" s="38">
        <f t="shared" si="33"/>
        <v>144000</v>
      </c>
      <c r="K51" s="40">
        <f t="shared" si="28"/>
        <v>0.66598218497655193</v>
      </c>
      <c r="L51" s="22">
        <f t="shared" si="29"/>
        <v>0.66598218497655193</v>
      </c>
      <c r="M51" s="24">
        <f t="shared" si="30"/>
        <v>0.66598218497655193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36000</v>
      </c>
      <c r="AB51" s="156">
        <f>Poor!AB56</f>
        <v>0.25</v>
      </c>
      <c r="AC51" s="147">
        <f t="shared" si="39"/>
        <v>36000</v>
      </c>
      <c r="AD51" s="156">
        <f>Poor!AD56</f>
        <v>0.25</v>
      </c>
      <c r="AE51" s="147">
        <f t="shared" si="40"/>
        <v>36000</v>
      </c>
      <c r="AF51" s="122">
        <f t="shared" si="31"/>
        <v>0.25</v>
      </c>
      <c r="AG51" s="147">
        <f t="shared" si="34"/>
        <v>36000</v>
      </c>
      <c r="AH51" s="123">
        <f t="shared" si="35"/>
        <v>1</v>
      </c>
      <c r="AI51" s="112">
        <f t="shared" si="35"/>
        <v>144000</v>
      </c>
      <c r="AJ51" s="148">
        <f t="shared" si="36"/>
        <v>72000</v>
      </c>
      <c r="AK51" s="147">
        <f t="shared" si="37"/>
        <v>72000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Small business -- see Data2</v>
      </c>
      <c r="B52" s="104">
        <f>IF([1]Summ!$J1087="",0,[1]Summ!$J1087)</f>
        <v>24000</v>
      </c>
      <c r="C52" s="104">
        <f>IF([1]Summ!$K1087="",0,[1]Summ!$K1087)</f>
        <v>0</v>
      </c>
      <c r="D52" s="38">
        <f t="shared" si="25"/>
        <v>24000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24000</v>
      </c>
      <c r="J52" s="38">
        <f t="shared" si="33"/>
        <v>24000</v>
      </c>
      <c r="K52" s="40">
        <f t="shared" si="28"/>
        <v>0.11099703082942532</v>
      </c>
      <c r="L52" s="22">
        <f t="shared" si="29"/>
        <v>0.11099703082942532</v>
      </c>
      <c r="M52" s="24">
        <f t="shared" si="30"/>
        <v>0.11099703082942532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6000</v>
      </c>
      <c r="AB52" s="156">
        <f>Poor!AB57</f>
        <v>0.25</v>
      </c>
      <c r="AC52" s="147">
        <f t="shared" si="39"/>
        <v>6000</v>
      </c>
      <c r="AD52" s="156">
        <f>Poor!AD57</f>
        <v>0.25</v>
      </c>
      <c r="AE52" s="147">
        <f t="shared" si="40"/>
        <v>6000</v>
      </c>
      <c r="AF52" s="122">
        <f t="shared" si="31"/>
        <v>0.25</v>
      </c>
      <c r="AG52" s="147">
        <f t="shared" si="34"/>
        <v>6000</v>
      </c>
      <c r="AH52" s="123">
        <f t="shared" si="35"/>
        <v>1</v>
      </c>
      <c r="AI52" s="112">
        <f t="shared" si="35"/>
        <v>24000</v>
      </c>
      <c r="AJ52" s="148">
        <f t="shared" si="36"/>
        <v>12000</v>
      </c>
      <c r="AK52" s="147">
        <f t="shared" si="37"/>
        <v>12000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Social development -- see Data2</v>
      </c>
      <c r="B53" s="104">
        <f>IF([1]Summ!$J1088="",0,[1]Summ!$J1088)</f>
        <v>8400</v>
      </c>
      <c r="C53" s="104">
        <f>IF([1]Summ!$K1088="",0,[1]Summ!$K1088)</f>
        <v>0</v>
      </c>
      <c r="D53" s="38">
        <f t="shared" si="25"/>
        <v>8400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8400</v>
      </c>
      <c r="J53" s="38">
        <f t="shared" si="33"/>
        <v>8400</v>
      </c>
      <c r="K53" s="40">
        <f t="shared" ref="K53:K64" si="43">(B53/B$65)</f>
        <v>3.8848960790298863E-2</v>
      </c>
      <c r="L53" s="22">
        <f t="shared" ref="L53:L64" si="44">(K53*H53)</f>
        <v>3.8848960790298863E-2</v>
      </c>
      <c r="M53" s="24">
        <f t="shared" ref="M53:M64" si="45">J53/B$65</f>
        <v>3.8848960790298863E-2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Public works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Gifts/social support: type</v>
      </c>
      <c r="B55" s="104">
        <f>IF([1]Summ!$J1090="",0,[1]Summ!$J1090)</f>
        <v>6600</v>
      </c>
      <c r="C55" s="104">
        <f>IF([1]Summ!$K1090="",0,[1]Summ!$K1090)</f>
        <v>0</v>
      </c>
      <c r="D55" s="38">
        <f t="shared" si="25"/>
        <v>6600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6600</v>
      </c>
      <c r="J55" s="38">
        <f t="shared" si="33"/>
        <v>6600</v>
      </c>
      <c r="K55" s="40">
        <f t="shared" si="43"/>
        <v>3.0524183478091962E-2</v>
      </c>
      <c r="L55" s="22">
        <f t="shared" si="44"/>
        <v>3.0524183478091962E-2</v>
      </c>
      <c r="M55" s="24">
        <f t="shared" si="45"/>
        <v>3.0524183478091962E-2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Other income: e.g. Credit (cotton loans)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Remittances: no. times per year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216222</v>
      </c>
      <c r="C65" s="39">
        <f>SUM(C37:C64)</f>
        <v>2438</v>
      </c>
      <c r="D65" s="42">
        <f>SUM(D37:D64)</f>
        <v>218660</v>
      </c>
      <c r="E65" s="32"/>
      <c r="F65" s="32"/>
      <c r="G65" s="32"/>
      <c r="H65" s="31"/>
      <c r="I65" s="39">
        <f>SUM(I37:I64)</f>
        <v>218660</v>
      </c>
      <c r="J65" s="39">
        <f>SUM(J37:J64)</f>
        <v>216126.5403261609</v>
      </c>
      <c r="K65" s="40">
        <f>SUM(K37:K64)</f>
        <v>1.0000000000000002</v>
      </c>
      <c r="L65" s="22">
        <f>SUM(L37:L64)</f>
        <v>1.0000000000000002</v>
      </c>
      <c r="M65" s="24">
        <f>SUM(M37:M64)</f>
        <v>0.9995585108183298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48302.085773909144</v>
      </c>
      <c r="AB65" s="137"/>
      <c r="AC65" s="153">
        <f>SUM(AC37:AC64)</f>
        <v>47000</v>
      </c>
      <c r="AD65" s="137"/>
      <c r="AE65" s="153">
        <f>SUM(AE37:AE64)</f>
        <v>47084.171547818281</v>
      </c>
      <c r="AF65" s="137"/>
      <c r="AG65" s="153">
        <f>SUM(AG37:AG64)</f>
        <v>58740.28300443347</v>
      </c>
      <c r="AH65" s="137"/>
      <c r="AI65" s="153">
        <f>SUM(AI37:AI64)</f>
        <v>201126.5403261609</v>
      </c>
      <c r="AJ65" s="153">
        <f>SUM(AJ37:AJ64)</f>
        <v>95302.085773909144</v>
      </c>
      <c r="AK65" s="153">
        <f>SUM(AK37:AK64)</f>
        <v>105824.45455225176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9402.9088235374475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9402.9088235374475</v>
      </c>
      <c r="J70" s="51">
        <f>J124*I$83</f>
        <v>9402.9088235374475</v>
      </c>
      <c r="K70" s="40">
        <f>B70/B$76</f>
        <v>4.3487290023852557E-2</v>
      </c>
      <c r="L70" s="22">
        <f>(L124*G$37*F$9/F$7)/B$130</f>
        <v>4.3487290023852557E-2</v>
      </c>
      <c r="M70" s="24">
        <f>J70/B$76</f>
        <v>4.3487290023852557E-2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2350.7272058843619</v>
      </c>
      <c r="AB70" s="156">
        <f>Poor!AB70</f>
        <v>0.25</v>
      </c>
      <c r="AC70" s="147">
        <f>$J70*AB70</f>
        <v>2350.7272058843619</v>
      </c>
      <c r="AD70" s="156">
        <f>Poor!AD70</f>
        <v>0.25</v>
      </c>
      <c r="AE70" s="147">
        <f>$J70*AD70</f>
        <v>2350.7272058843619</v>
      </c>
      <c r="AF70" s="156">
        <f>Poor!AF70</f>
        <v>0.25</v>
      </c>
      <c r="AG70" s="147">
        <f>$J70*AF70</f>
        <v>2350.7272058843619</v>
      </c>
      <c r="AH70" s="155">
        <f>SUM(Z70,AB70,AD70,AF70)</f>
        <v>1</v>
      </c>
      <c r="AI70" s="147">
        <f>SUM(AA70,AC70,AE70,AG70)</f>
        <v>9402.9088235374475</v>
      </c>
      <c r="AJ70" s="148">
        <f>(AA70+AC70)</f>
        <v>4701.4544117687237</v>
      </c>
      <c r="AK70" s="147">
        <f>(AE70+AG70)</f>
        <v>4701.4544117687237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8699.1666666666679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8699.1666666666679</v>
      </c>
      <c r="J71" s="51">
        <f t="shared" ref="J71:J72" si="49">J125*I$83</f>
        <v>8699.1666666666679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17340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21837.5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21837.5</v>
      </c>
      <c r="K73" s="40">
        <f>B73/B$76</f>
        <v>0.10099573586406564</v>
      </c>
      <c r="L73" s="22">
        <f>(L127*G$37*F$9/F$7)/B$130</f>
        <v>0.10099573586406564</v>
      </c>
      <c r="M73" s="24">
        <f>J73/B$76</f>
        <v>0.10099573586406564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1965.375</v>
      </c>
      <c r="AB73" s="156">
        <f>Poor!AB73</f>
        <v>0.09</v>
      </c>
      <c r="AC73" s="147">
        <f>$H$73*$B$73*AB73</f>
        <v>1965.375</v>
      </c>
      <c r="AD73" s="156">
        <f>Poor!AD73</f>
        <v>0.23</v>
      </c>
      <c r="AE73" s="147">
        <f>$H$73*$B$73*AD73</f>
        <v>5022.625</v>
      </c>
      <c r="AF73" s="156">
        <f>Poor!AF73</f>
        <v>0.59</v>
      </c>
      <c r="AG73" s="147">
        <f>$H$73*$B$73*AF73</f>
        <v>12884.125</v>
      </c>
      <c r="AH73" s="155">
        <f>SUM(Z73,AB73,AD73,AF73)</f>
        <v>1</v>
      </c>
      <c r="AI73" s="147">
        <f>SUM(AA73,AC73,AE73,AG73)</f>
        <v>21837.5</v>
      </c>
      <c r="AJ73" s="148">
        <f>(AA73+AC73)</f>
        <v>3930.75</v>
      </c>
      <c r="AK73" s="147">
        <f>(AE73+AG73)</f>
        <v>17906.75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11066.957776463631</v>
      </c>
      <c r="C74" s="39"/>
      <c r="D74" s="38"/>
      <c r="E74" s="32"/>
      <c r="F74" s="32"/>
      <c r="G74" s="32"/>
      <c r="H74" s="31"/>
      <c r="I74" s="39">
        <f>I128*I$83</f>
        <v>209257.09117646253</v>
      </c>
      <c r="J74" s="51">
        <f>J128*I$83</f>
        <v>4161.8860516760606</v>
      </c>
      <c r="K74" s="40">
        <f>B74/B$76</f>
        <v>5.1183310562586744E-2</v>
      </c>
      <c r="L74" s="22">
        <f>(L128*G$37*F$9/F$7)/B$130</f>
        <v>5.1183310562586751E-2</v>
      </c>
      <c r="M74" s="24">
        <f>J74/B$76</f>
        <v>1.9248208099435119E-2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736.68795854619293</v>
      </c>
      <c r="AB74" s="156"/>
      <c r="AC74" s="147">
        <f>AC30*$I$83/4</f>
        <v>1306.914131220748</v>
      </c>
      <c r="AD74" s="156"/>
      <c r="AE74" s="147">
        <f>AE30*$I$83/4</f>
        <v>1083.3047190935235</v>
      </c>
      <c r="AF74" s="156"/>
      <c r="AG74" s="147">
        <f>AG30*$I$83/4</f>
        <v>1034.9792428155961</v>
      </c>
      <c r="AH74" s="155"/>
      <c r="AI74" s="147">
        <f>SUM(AA74,AC74,AE74,AG74)</f>
        <v>4161.8860516760606</v>
      </c>
      <c r="AJ74" s="148">
        <f>(AA74+AC74)</f>
        <v>2043.6020897669409</v>
      </c>
      <c r="AK74" s="147">
        <f>(AE74+AG74)</f>
        <v>2118.2839619091196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147875.46673333223</v>
      </c>
      <c r="C75" s="39"/>
      <c r="D75" s="38"/>
      <c r="E75" s="32"/>
      <c r="F75" s="32"/>
      <c r="G75" s="32"/>
      <c r="H75" s="31"/>
      <c r="I75" s="47"/>
      <c r="J75" s="51">
        <f>J129*I$83</f>
        <v>154685.07878428069</v>
      </c>
      <c r="K75" s="40">
        <f>B75/B$76</f>
        <v>0.6839057391631389</v>
      </c>
      <c r="L75" s="22">
        <f>(L129*G$37*F$9/F$7)/B$130</f>
        <v>0.68390573916313913</v>
      </c>
      <c r="M75" s="24">
        <f>J75/B$76</f>
        <v>0.71539935244462027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45214.670609478591</v>
      </c>
      <c r="AB75" s="158"/>
      <c r="AC75" s="149">
        <f>AA75+AC65-SUM(AC70,AC74)</f>
        <v>88557.029272373475</v>
      </c>
      <c r="AD75" s="158"/>
      <c r="AE75" s="149">
        <f>AC75+AE65-SUM(AE70,AE74)</f>
        <v>132207.16889521386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187561.7454509474</v>
      </c>
      <c r="AJ75" s="151">
        <f>AJ76-SUM(AJ70,AJ74)</f>
        <v>88557.029272373475</v>
      </c>
      <c r="AK75" s="149">
        <f>AJ75+AK76-SUM(AK70,AK74)</f>
        <v>187561.74545094738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216222</v>
      </c>
      <c r="C76" s="39"/>
      <c r="D76" s="38"/>
      <c r="E76" s="32"/>
      <c r="F76" s="32"/>
      <c r="G76" s="32"/>
      <c r="H76" s="31"/>
      <c r="I76" s="39">
        <f>I130*I$83</f>
        <v>218660</v>
      </c>
      <c r="J76" s="51">
        <f>J130*I$83</f>
        <v>216126.54032616087</v>
      </c>
      <c r="K76" s="40">
        <f>SUM(K70:K75)</f>
        <v>0.87957207561364381</v>
      </c>
      <c r="L76" s="22">
        <f>SUM(L70:L75)</f>
        <v>0.87957207561364403</v>
      </c>
      <c r="M76" s="24">
        <f>SUM(M70:M75)</f>
        <v>0.87913058643197362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48302.085773909144</v>
      </c>
      <c r="AB76" s="137"/>
      <c r="AC76" s="153">
        <f>AC65</f>
        <v>47000</v>
      </c>
      <c r="AD76" s="137"/>
      <c r="AE76" s="153">
        <f>AE65</f>
        <v>47084.171547818281</v>
      </c>
      <c r="AF76" s="137"/>
      <c r="AG76" s="153">
        <f>AG65</f>
        <v>58740.28300443347</v>
      </c>
      <c r="AH76" s="137"/>
      <c r="AI76" s="153">
        <f>SUM(AA76,AC76,AE76,AG76)</f>
        <v>201126.5403261609</v>
      </c>
      <c r="AJ76" s="154">
        <f>SUM(AA76,AC76)</f>
        <v>95302.085773909144</v>
      </c>
      <c r="AK76" s="154">
        <f>SUM(AE76,AG76)</f>
        <v>105824.45455225176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8699.1666666666551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45214.670609478591</v>
      </c>
      <c r="AD78" s="112"/>
      <c r="AE78" s="112">
        <f>AC75</f>
        <v>88557.029272373475</v>
      </c>
      <c r="AF78" s="112"/>
      <c r="AG78" s="112">
        <f>AE75</f>
        <v>132207.16889521386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45951.358568024785</v>
      </c>
      <c r="AB79" s="112"/>
      <c r="AC79" s="112">
        <f>AA79-AA74+AC65-AC70</f>
        <v>89863.943403594225</v>
      </c>
      <c r="AD79" s="112"/>
      <c r="AE79" s="112">
        <f>AC79-AC74+AE65-AE70</f>
        <v>133290.47361430741</v>
      </c>
      <c r="AF79" s="112"/>
      <c r="AG79" s="112">
        <f>AE79-AE74+AG65-AG70</f>
        <v>188596.72469376301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12918.540356933794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12918.540356933794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3229.6350892334485</v>
      </c>
      <c r="AB83" s="112"/>
      <c r="AC83" s="165">
        <f>$I$83*AB82/4</f>
        <v>3229.6350892334485</v>
      </c>
      <c r="AD83" s="112"/>
      <c r="AE83" s="165">
        <f>$I$83*AD82/4</f>
        <v>3229.6350892334485</v>
      </c>
      <c r="AF83" s="112"/>
      <c r="AG83" s="165">
        <f>$I$83*AF82/4</f>
        <v>3229.6350892334485</v>
      </c>
      <c r="AH83" s="165">
        <f>SUM(AA83,AC83,AE83,AG83)</f>
        <v>12918.540356933794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19415.196396936422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19415.196396936422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0.77408126024335866</v>
      </c>
      <c r="C91" s="75">
        <f>(C37/$B$83)</f>
        <v>0.15481625204867175</v>
      </c>
      <c r="D91" s="24">
        <f t="shared" ref="D91" si="51">(B91+C91)</f>
        <v>0.92889751229203044</v>
      </c>
      <c r="H91" s="24">
        <f>(E37*F37/G37*F$7/F$9)</f>
        <v>1</v>
      </c>
      <c r="I91" s="22">
        <f t="shared" ref="I91" si="52">(D91*H91)</f>
        <v>0.92889751229203044</v>
      </c>
      <c r="J91" s="24">
        <f>IF(I$32&lt;=1+I$131,I91,L91+J$33*(I91-L91))</f>
        <v>0.7680194436208978</v>
      </c>
      <c r="K91" s="22">
        <f t="shared" ref="K91" si="53">(B91)</f>
        <v>0.77408126024335866</v>
      </c>
      <c r="L91" s="22">
        <f t="shared" ref="L91" si="54">(K91*H91)</f>
        <v>0.77408126024335866</v>
      </c>
      <c r="M91" s="227">
        <f t="shared" si="50"/>
        <v>0.7680194436208978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0.13933462684380457</v>
      </c>
      <c r="C92" s="75">
        <f t="shared" si="56"/>
        <v>4.6444875614601519E-2</v>
      </c>
      <c r="D92" s="24">
        <f t="shared" ref="D92:D118" si="57">(B92+C92)</f>
        <v>0.18577950245840608</v>
      </c>
      <c r="H92" s="24">
        <f t="shared" ref="H92:H118" si="58">(E38*F38/G38*F$7/F$9)</f>
        <v>1</v>
      </c>
      <c r="I92" s="22">
        <f t="shared" ref="I92:I118" si="59">(D92*H92)</f>
        <v>0.18577950245840608</v>
      </c>
      <c r="J92" s="24">
        <f t="shared" ref="J92:J118" si="60">IF(I$32&lt;=1+I$131,I92,L92+J$33*(I92-L92))</f>
        <v>0.13751608185706629</v>
      </c>
      <c r="K92" s="22">
        <f t="shared" ref="K92:K118" si="61">(B92)</f>
        <v>0.13933462684380457</v>
      </c>
      <c r="L92" s="22">
        <f t="shared" ref="L92:L118" si="62">(K92*H92)</f>
        <v>0.13933462684380457</v>
      </c>
      <c r="M92" s="227">
        <f t="shared" ref="M92:M118" si="63">(J92)</f>
        <v>0.13751608185706629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1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9.7534238790663197E-2</v>
      </c>
      <c r="C95" s="75">
        <f t="shared" si="66"/>
        <v>0</v>
      </c>
      <c r="D95" s="24">
        <f t="shared" si="57"/>
        <v>9.7534238790663197E-2</v>
      </c>
      <c r="H95" s="24">
        <f t="shared" si="58"/>
        <v>1</v>
      </c>
      <c r="I95" s="22">
        <f t="shared" si="59"/>
        <v>9.7534238790663197E-2</v>
      </c>
      <c r="J95" s="24">
        <f t="shared" si="60"/>
        <v>9.7534238790663197E-2</v>
      </c>
      <c r="K95" s="22">
        <f t="shared" si="61"/>
        <v>9.7534238790663197E-2</v>
      </c>
      <c r="L95" s="22">
        <f t="shared" si="62"/>
        <v>9.7534238790663197E-2</v>
      </c>
      <c r="M95" s="227">
        <f t="shared" si="63"/>
        <v>9.7534238790663197E-2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ref="B96:C96" si="67">(B42/$B$83)</f>
        <v>1.2540116415942411E-2</v>
      </c>
      <c r="C96" s="75">
        <f t="shared" si="67"/>
        <v>-1.2540116415942411E-2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1.3031123562361744E-2</v>
      </c>
      <c r="K96" s="22">
        <f t="shared" si="61"/>
        <v>1.2540116415942411E-2</v>
      </c>
      <c r="L96" s="22">
        <f t="shared" si="62"/>
        <v>1.2540116415942411E-2</v>
      </c>
      <c r="M96" s="227">
        <f t="shared" si="63"/>
        <v>1.3031123562361744E-2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ref="B101:C101" si="72">(B47/$B$83)</f>
        <v>1.5481625204867173</v>
      </c>
      <c r="C101" s="75">
        <f t="shared" si="72"/>
        <v>0</v>
      </c>
      <c r="D101" s="24">
        <f t="shared" si="57"/>
        <v>1.5481625204867173</v>
      </c>
      <c r="H101" s="24">
        <f t="shared" si="58"/>
        <v>1</v>
      </c>
      <c r="I101" s="22">
        <f t="shared" si="59"/>
        <v>1.5481625204867173</v>
      </c>
      <c r="J101" s="24">
        <f t="shared" si="60"/>
        <v>1.5481625204867173</v>
      </c>
      <c r="K101" s="22">
        <f t="shared" si="61"/>
        <v>1.5481625204867173</v>
      </c>
      <c r="L101" s="22">
        <f t="shared" si="62"/>
        <v>1.5481625204867173</v>
      </c>
      <c r="M101" s="227">
        <f t="shared" si="63"/>
        <v>1.5481625204867173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cash income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Domestic work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Formal Employment (conservancies, etc.)</v>
      </c>
      <c r="B105" s="75">
        <f t="shared" ref="B105:C105" si="76">(B51/$B$83)</f>
        <v>11.146770147504364</v>
      </c>
      <c r="C105" s="75">
        <f t="shared" si="76"/>
        <v>0</v>
      </c>
      <c r="D105" s="24">
        <f t="shared" si="57"/>
        <v>11.146770147504364</v>
      </c>
      <c r="H105" s="24">
        <f t="shared" si="58"/>
        <v>1</v>
      </c>
      <c r="I105" s="22">
        <f t="shared" si="59"/>
        <v>11.146770147504364</v>
      </c>
      <c r="J105" s="24">
        <f t="shared" si="60"/>
        <v>11.146770147504364</v>
      </c>
      <c r="K105" s="22">
        <f t="shared" si="61"/>
        <v>11.146770147504364</v>
      </c>
      <c r="L105" s="22">
        <f t="shared" si="62"/>
        <v>11.146770147504364</v>
      </c>
      <c r="M105" s="227">
        <f t="shared" si="63"/>
        <v>11.146770147504364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Small business -- see Data2</v>
      </c>
      <c r="B106" s="75">
        <f t="shared" ref="B106:C106" si="77">(B52/$B$83)</f>
        <v>1.8577950245840609</v>
      </c>
      <c r="C106" s="75">
        <f t="shared" si="77"/>
        <v>0</v>
      </c>
      <c r="D106" s="24">
        <f t="shared" si="57"/>
        <v>1.8577950245840609</v>
      </c>
      <c r="H106" s="24">
        <f t="shared" si="58"/>
        <v>1</v>
      </c>
      <c r="I106" s="22">
        <f t="shared" si="59"/>
        <v>1.8577950245840609</v>
      </c>
      <c r="J106" s="24">
        <f t="shared" si="60"/>
        <v>1.8577950245840609</v>
      </c>
      <c r="K106" s="22">
        <f t="shared" si="61"/>
        <v>1.8577950245840609</v>
      </c>
      <c r="L106" s="22">
        <f t="shared" si="62"/>
        <v>1.8577950245840609</v>
      </c>
      <c r="M106" s="227">
        <f t="shared" si="63"/>
        <v>1.8577950245840609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Social development -- see Data2</v>
      </c>
      <c r="B107" s="75">
        <f t="shared" ref="B107:C107" si="78">(B53/$B$83)</f>
        <v>0.65022825860442124</v>
      </c>
      <c r="C107" s="75">
        <f t="shared" si="78"/>
        <v>0</v>
      </c>
      <c r="D107" s="24">
        <f t="shared" si="57"/>
        <v>0.65022825860442124</v>
      </c>
      <c r="H107" s="24">
        <f t="shared" si="58"/>
        <v>1</v>
      </c>
      <c r="I107" s="22">
        <f t="shared" si="59"/>
        <v>0.65022825860442124</v>
      </c>
      <c r="J107" s="24">
        <f t="shared" si="60"/>
        <v>0.65022825860442124</v>
      </c>
      <c r="K107" s="22">
        <f t="shared" si="61"/>
        <v>0.65022825860442124</v>
      </c>
      <c r="L107" s="22">
        <f t="shared" si="62"/>
        <v>0.65022825860442124</v>
      </c>
      <c r="M107" s="227">
        <f t="shared" si="63"/>
        <v>0.65022825860442124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Public works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Gifts/social support: type</v>
      </c>
      <c r="B109" s="75">
        <f t="shared" ref="B109:C109" si="80">(B55/$B$83)</f>
        <v>0.51089363176061675</v>
      </c>
      <c r="C109" s="75">
        <f t="shared" si="80"/>
        <v>0</v>
      </c>
      <c r="D109" s="24">
        <f t="shared" si="57"/>
        <v>0.51089363176061675</v>
      </c>
      <c r="H109" s="24">
        <f t="shared" si="58"/>
        <v>1</v>
      </c>
      <c r="I109" s="22">
        <f t="shared" si="59"/>
        <v>0.51089363176061675</v>
      </c>
      <c r="J109" s="24">
        <f t="shared" si="60"/>
        <v>0.51089363176061675</v>
      </c>
      <c r="K109" s="22">
        <f t="shared" si="61"/>
        <v>0.51089363176061675</v>
      </c>
      <c r="L109" s="22">
        <f t="shared" si="62"/>
        <v>0.51089363176061675</v>
      </c>
      <c r="M109" s="227">
        <f t="shared" si="63"/>
        <v>0.51089363176061675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Other income: e.g. Credit (cotton loans)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16.737339825233949</v>
      </c>
      <c r="C119" s="22">
        <f>SUM(C91:C118)</f>
        <v>0.18872101124733084</v>
      </c>
      <c r="D119" s="24">
        <f>SUM(D91:D118)</f>
        <v>16.92606083648128</v>
      </c>
      <c r="E119" s="22"/>
      <c r="F119" s="2"/>
      <c r="G119" s="2"/>
      <c r="H119" s="31"/>
      <c r="I119" s="22">
        <f>SUM(I91:I118)</f>
        <v>16.92606083648128</v>
      </c>
      <c r="J119" s="24">
        <f>SUM(J91:J118)</f>
        <v>16.729950470771168</v>
      </c>
      <c r="K119" s="22">
        <f>SUM(K91:K118)</f>
        <v>16.737339825233949</v>
      </c>
      <c r="L119" s="22">
        <f>SUM(L91:L118)</f>
        <v>16.737339825233949</v>
      </c>
      <c r="M119" s="57">
        <f t="shared" si="50"/>
        <v>16.729950470771168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0.72786155120772644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0.72786155120772644</v>
      </c>
      <c r="J124" s="237">
        <f>IF(SUMPRODUCT($B$124:$B124,$H$124:$H124)&lt;J$119,($B124*$H124),J$119)</f>
        <v>0.72786155120772644</v>
      </c>
      <c r="K124" s="22">
        <f>(B124)</f>
        <v>0.72786155120772644</v>
      </c>
      <c r="L124" s="29">
        <f>IF(SUMPRODUCT($B$124:$B124,$H$124:$H124)&lt;L$119,($B124*$H124),L$119)</f>
        <v>0.72786155120772644</v>
      </c>
      <c r="M124" s="57">
        <f t="shared" si="90"/>
        <v>0.72786155120772644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0.67338618964003516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0.67338618964003516</v>
      </c>
      <c r="J125" s="237">
        <f>IF(SUMPRODUCT($B$124:$B125,$H$124:$H125)&lt;J$119,($B125*$H125),IF(SUMPRODUCT($B$124:$B124,$H$124:$H124)&lt;J$119,J$119-SUMPRODUCT($B$124:$B124,$H$124:$H124),0))</f>
        <v>0.67338618964003516</v>
      </c>
      <c r="K125" s="22">
        <f t="shared" ref="K125:K126" si="91">(B125)</f>
        <v>0.67338618964003516</v>
      </c>
      <c r="L125" s="29">
        <f>IF(SUMPRODUCT($B$124:$B125,$H$124:$H125)&lt;L$119,($B125*$H125),IF(SUMPRODUCT($B$124:$B124,$H$124:$H124)&lt;L$119,L$119-SUMPRODUCT($B$124:$B124,$H$124:$H124),0))</f>
        <v>0.67338618964003516</v>
      </c>
      <c r="M125" s="57">
        <f t="shared" ref="M125:M126" si="92">(J125)</f>
        <v>0.67338618964003516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1.3422569052619839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1.3422569052619839</v>
      </c>
      <c r="K126" s="22">
        <f t="shared" si="91"/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1.3422569052619839</v>
      </c>
      <c r="M126" s="57">
        <f t="shared" si="92"/>
        <v>1.3422569052619839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1.6903999520564346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1.6903999520564346</v>
      </c>
      <c r="K127" s="22">
        <f>(B127)</f>
        <v>1.6903999520564346</v>
      </c>
      <c r="L127" s="29">
        <f>IF(SUMPRODUCT($B$124:$B127,$H$124:$H127)&lt;(L$119-L$128),($B127*$H127),IF(SUMPRODUCT($B$124:$B126,$H$124:$H126)&lt;(L$119-L128),L$119-L$128-SUMPRODUCT($B$124:$B126,$H$124:$H126),0))</f>
        <v>1.6903999520564346</v>
      </c>
      <c r="M127" s="57">
        <f t="shared" si="90"/>
        <v>1.6903999520564346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0.85667246226650062</v>
      </c>
      <c r="C128" s="2"/>
      <c r="D128" s="31"/>
      <c r="E128" s="2"/>
      <c r="F128" s="2"/>
      <c r="G128" s="2"/>
      <c r="H128" s="24"/>
      <c r="I128" s="29">
        <f>(I30)</f>
        <v>16.198199285273553</v>
      </c>
      <c r="J128" s="228">
        <f>(J30)</f>
        <v>0.32216379998706612</v>
      </c>
      <c r="K128" s="22">
        <f>(B128)</f>
        <v>0.85667246226650062</v>
      </c>
      <c r="L128" s="22">
        <f>IF(L124=L119,0,(L119-L124)/(B119-B124)*K128)</f>
        <v>0.85667246226650062</v>
      </c>
      <c r="M128" s="57">
        <f t="shared" si="90"/>
        <v>0.32216379998706612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11.446762764801267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11.973882072617922</v>
      </c>
      <c r="K129" s="29">
        <f>(B129)</f>
        <v>11.446762764801267</v>
      </c>
      <c r="L129" s="60">
        <f>IF(SUM(L124:L128)&gt;L130,0,L130-SUM(L124:L128))</f>
        <v>11.446762764801269</v>
      </c>
      <c r="M129" s="57">
        <f t="shared" si="90"/>
        <v>11.973882072617922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16.737339825233949</v>
      </c>
      <c r="C130" s="2"/>
      <c r="D130" s="31"/>
      <c r="E130" s="2"/>
      <c r="F130" s="2"/>
      <c r="G130" s="2"/>
      <c r="H130" s="24"/>
      <c r="I130" s="29">
        <f>(I119)</f>
        <v>16.92606083648128</v>
      </c>
      <c r="J130" s="228">
        <f>(J119)</f>
        <v>16.729950470771168</v>
      </c>
      <c r="K130" s="22">
        <f>(B130)</f>
        <v>16.737339825233949</v>
      </c>
      <c r="L130" s="22">
        <f>(L119)</f>
        <v>16.737339825233949</v>
      </c>
      <c r="M130" s="57">
        <f t="shared" si="90"/>
        <v>16.729950470771168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0.67338618964003416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B90" sqref="B9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ZASCO: 59305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1304.0238476963762</v>
      </c>
      <c r="C72" s="109">
        <f>Poor!R7</f>
        <v>2255.2968349090947</v>
      </c>
      <c r="D72" s="109">
        <f>Middle!R7</f>
        <v>1629.3363555814653</v>
      </c>
      <c r="E72" s="109">
        <f>Rich!R7</f>
        <v>1381.9559967970076</v>
      </c>
      <c r="F72" s="109">
        <f>V.Poor!T7</f>
        <v>1304.0238476963762</v>
      </c>
      <c r="G72" s="109">
        <f>Poor!T7</f>
        <v>2178.2126729531115</v>
      </c>
      <c r="H72" s="109">
        <f>Middle!T7</f>
        <v>1573.6059870548893</v>
      </c>
      <c r="I72" s="109">
        <f>Rich!T7</f>
        <v>1373.9337619449018</v>
      </c>
    </row>
    <row r="73" spans="1:9">
      <c r="A73" t="str">
        <f>V.Poor!Q8</f>
        <v>Own crops sold</v>
      </c>
      <c r="B73" s="109">
        <f>V.Poor!R8</f>
        <v>48</v>
      </c>
      <c r="C73" s="109">
        <f>Poor!R8</f>
        <v>1901</v>
      </c>
      <c r="D73" s="109">
        <f>Middle!R8</f>
        <v>1017.1428571428571</v>
      </c>
      <c r="E73" s="109">
        <f>Rich!R8</f>
        <v>34275.199999999997</v>
      </c>
      <c r="F73" s="109">
        <f>V.Poor!T8</f>
        <v>48</v>
      </c>
      <c r="G73" s="109">
        <f>Poor!T8</f>
        <v>2035.1990061208476</v>
      </c>
      <c r="H73" s="109">
        <f>Middle!T8</f>
        <v>1046.9383048621498</v>
      </c>
      <c r="I73" s="109">
        <f>Rich!T8</f>
        <v>34285.348953018496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418.87381726788891</v>
      </c>
      <c r="D74" s="109">
        <f>Middle!R9</f>
        <v>478.71293402044438</v>
      </c>
      <c r="E74" s="109">
        <f>Rich!R9</f>
        <v>1773.1623299822591</v>
      </c>
      <c r="F74" s="109">
        <f>V.Poor!T9</f>
        <v>0</v>
      </c>
      <c r="G74" s="109">
        <f>Poor!T9</f>
        <v>418.87381726788891</v>
      </c>
      <c r="H74" s="109">
        <f>Middle!T9</f>
        <v>478.71293402044438</v>
      </c>
      <c r="I74" s="109">
        <f>Rich!T9</f>
        <v>1773.1623299822591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4849</v>
      </c>
      <c r="D76" s="109">
        <f>Middle!R11</f>
        <v>9942.8571428571431</v>
      </c>
      <c r="E76" s="109">
        <f>Rich!R11</f>
        <v>18880</v>
      </c>
      <c r="F76" s="109">
        <f>V.Poor!T11</f>
        <v>0</v>
      </c>
      <c r="G76" s="109">
        <f>Poor!T11</f>
        <v>4849</v>
      </c>
      <c r="H76" s="109">
        <f>Middle!T11</f>
        <v>10178.449055056202</v>
      </c>
      <c r="I76" s="109">
        <f>Rich!T11</f>
        <v>18717.115568838926</v>
      </c>
    </row>
    <row r="77" spans="1:9">
      <c r="A77" t="str">
        <f>V.Poor!Q12</f>
        <v>Wild foods consumed and sold</v>
      </c>
      <c r="B77" s="109">
        <f>V.Poor!R12</f>
        <v>71.082538870580677</v>
      </c>
      <c r="C77" s="109">
        <f>Poor!R12</f>
        <v>238.84659720446064</v>
      </c>
      <c r="D77" s="109">
        <f>Middle!R12</f>
        <v>0</v>
      </c>
      <c r="E77" s="109">
        <f>Rich!R12</f>
        <v>0</v>
      </c>
      <c r="F77" s="109">
        <f>V.Poor!T12</f>
        <v>859.92441221520619</v>
      </c>
      <c r="G77" s="109">
        <f>Poor!T12</f>
        <v>88.963227179112621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4660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4660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123428.57142857143</v>
      </c>
      <c r="E79" s="109">
        <f>Rich!R14</f>
        <v>230400</v>
      </c>
      <c r="F79" s="109">
        <f>V.Poor!T14</f>
        <v>0</v>
      </c>
      <c r="G79" s="109">
        <f>Poor!T14</f>
        <v>0</v>
      </c>
      <c r="H79" s="109">
        <f>Middle!T14</f>
        <v>123428.57142857143</v>
      </c>
      <c r="I79" s="109">
        <f>Rich!T14</f>
        <v>230400</v>
      </c>
    </row>
    <row r="80" spans="1:9">
      <c r="A80" t="str">
        <f>V.Poor!Q15</f>
        <v>Labour - public works</v>
      </c>
      <c r="B80" s="109">
        <f>V.Poor!R15</f>
        <v>7200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7200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3840</v>
      </c>
      <c r="C82" s="109">
        <f>Poor!R17</f>
        <v>0</v>
      </c>
      <c r="D82" s="109">
        <f>Middle!R17</f>
        <v>0</v>
      </c>
      <c r="E82" s="109">
        <f>Rich!R17</f>
        <v>38400</v>
      </c>
      <c r="F82" s="109">
        <f>V.Poor!T17</f>
        <v>3840</v>
      </c>
      <c r="G82" s="109">
        <f>Poor!T17</f>
        <v>0</v>
      </c>
      <c r="H82" s="109">
        <f>Middle!T17</f>
        <v>0</v>
      </c>
      <c r="I82" s="109">
        <f>Rich!T17</f>
        <v>38400</v>
      </c>
    </row>
    <row r="83" spans="1:9">
      <c r="A83" t="str">
        <f>V.Poor!Q18</f>
        <v>Food transfer - official</v>
      </c>
      <c r="B83" s="109">
        <f>V.Poor!R18</f>
        <v>3756.6351268547778</v>
      </c>
      <c r="C83" s="109">
        <f>Poor!R18</f>
        <v>3939.2773051308714</v>
      </c>
      <c r="D83" s="109">
        <f>Middle!R18</f>
        <v>3160.416191950781</v>
      </c>
      <c r="E83" s="109">
        <f>Rich!R18</f>
        <v>984.26974148067006</v>
      </c>
      <c r="F83" s="109">
        <f>V.Poor!T18</f>
        <v>3756.6351268547778</v>
      </c>
      <c r="G83" s="109">
        <f>Poor!T18</f>
        <v>3939.2773051308714</v>
      </c>
      <c r="H83" s="109">
        <f>Middle!T18</f>
        <v>3160.416191950781</v>
      </c>
      <c r="I83" s="109">
        <f>Rich!T18</f>
        <v>984.26974148067006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15840</v>
      </c>
      <c r="C85" s="109">
        <f>Poor!R20</f>
        <v>32640</v>
      </c>
      <c r="D85" s="109">
        <f>Middle!R20</f>
        <v>9600</v>
      </c>
      <c r="E85" s="109">
        <f>Rich!R20</f>
        <v>13440</v>
      </c>
      <c r="F85" s="109">
        <f>V.Poor!T20</f>
        <v>15840</v>
      </c>
      <c r="G85" s="109">
        <f>Poor!T20</f>
        <v>32640</v>
      </c>
      <c r="H85" s="109">
        <f>Middle!T20</f>
        <v>9600</v>
      </c>
      <c r="I85" s="109">
        <f>Rich!T20</f>
        <v>13440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850.00000000000011</v>
      </c>
      <c r="D86" s="109">
        <f>Middle!R21</f>
        <v>1542.8571428571429</v>
      </c>
      <c r="E86" s="109">
        <f>Rich!R21</f>
        <v>10560</v>
      </c>
      <c r="F86" s="109">
        <f>V.Poor!T21</f>
        <v>0</v>
      </c>
      <c r="G86" s="109">
        <f>Poor!T21</f>
        <v>850.00000000000011</v>
      </c>
      <c r="H86" s="109">
        <f>Middle!T21</f>
        <v>1542.8571428571429</v>
      </c>
      <c r="I86" s="109">
        <f>Rich!T21</f>
        <v>10560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2301</v>
      </c>
      <c r="D87" s="109">
        <f>Middle!R22</f>
        <v>2857.1428571428573</v>
      </c>
      <c r="E87" s="109">
        <f>Rich!R22</f>
        <v>0</v>
      </c>
      <c r="F87" s="109">
        <f>V.Poor!T22</f>
        <v>0</v>
      </c>
      <c r="G87" s="109">
        <f>Poor!T22</f>
        <v>2301</v>
      </c>
      <c r="H87" s="109">
        <f>Middle!T22</f>
        <v>2857.1428571428573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36719.74151342173</v>
      </c>
      <c r="C88" s="109">
        <f>Poor!R23</f>
        <v>49393.294554512322</v>
      </c>
      <c r="D88" s="109">
        <f>Middle!R23</f>
        <v>153657.03691012412</v>
      </c>
      <c r="E88" s="109">
        <f>Rich!R23</f>
        <v>350094.58806825994</v>
      </c>
      <c r="F88" s="109">
        <f>V.Poor!T23</f>
        <v>37508.58338676636</v>
      </c>
      <c r="G88" s="109">
        <f>Poor!T23</f>
        <v>49300.526028651831</v>
      </c>
      <c r="H88" s="109">
        <f>Middle!T23</f>
        <v>153866.69390151592</v>
      </c>
      <c r="I88" s="109">
        <f>Rich!T23</f>
        <v>349933.83035526524</v>
      </c>
    </row>
    <row r="89" spans="1:9">
      <c r="A89" t="str">
        <f>V.Poor!Q24</f>
        <v>Food Poverty line</v>
      </c>
      <c r="B89" s="109">
        <f>V.Poor!R24</f>
        <v>31064.314235098274</v>
      </c>
      <c r="C89" s="109">
        <f>Poor!R24</f>
        <v>31064.314235098274</v>
      </c>
      <c r="D89" s="109">
        <f>Middle!R24</f>
        <v>31064.314235098278</v>
      </c>
      <c r="E89" s="109">
        <f>Rich!R24</f>
        <v>31064.314235098274</v>
      </c>
      <c r="F89" s="109">
        <f>V.Poor!T24</f>
        <v>31064.314235098274</v>
      </c>
      <c r="G89" s="109">
        <f>Poor!T24</f>
        <v>31064.314235098274</v>
      </c>
      <c r="H89" s="109">
        <f>Middle!T24</f>
        <v>31064.314235098278</v>
      </c>
      <c r="I89" s="109">
        <f>Rich!T24</f>
        <v>31064.314235098274</v>
      </c>
    </row>
    <row r="90" spans="1:9">
      <c r="A90" s="108" t="str">
        <f>V.Poor!Q25</f>
        <v>Lower Bound Poverty line</v>
      </c>
      <c r="B90" s="109">
        <f>V.Poor!R25</f>
        <v>44982.980901764946</v>
      </c>
      <c r="C90" s="109">
        <f>Poor!R25</f>
        <v>44982.980901764946</v>
      </c>
      <c r="D90" s="109">
        <f>Middle!R25</f>
        <v>44982.980901764946</v>
      </c>
      <c r="E90" s="109">
        <f>Rich!R25</f>
        <v>44982.980901764946</v>
      </c>
      <c r="F90" s="109">
        <f>V.Poor!T25</f>
        <v>44982.980901764946</v>
      </c>
      <c r="G90" s="109">
        <f>Poor!T25</f>
        <v>44982.980901764946</v>
      </c>
      <c r="H90" s="109">
        <f>Middle!T25</f>
        <v>44982.980901764946</v>
      </c>
      <c r="I90" s="109">
        <f>Rich!T25</f>
        <v>44982.980901764946</v>
      </c>
    </row>
    <row r="91" spans="1:9">
      <c r="A91" s="108" t="str">
        <f>V.Poor!Q26</f>
        <v>Upper Bound Poverty line</v>
      </c>
      <c r="B91" s="109">
        <f>V.Poor!R26</f>
        <v>72726.980901764939</v>
      </c>
      <c r="C91" s="109">
        <f>Poor!R26</f>
        <v>72726.980901764939</v>
      </c>
      <c r="D91" s="109">
        <f>Middle!R26</f>
        <v>72726.980901764953</v>
      </c>
      <c r="E91" s="109">
        <f>Rich!R26</f>
        <v>72726.980901764939</v>
      </c>
      <c r="F91" s="109">
        <f>V.Poor!T26</f>
        <v>72726.980901764939</v>
      </c>
      <c r="G91" s="109">
        <f>Poor!T26</f>
        <v>72726.980901764939</v>
      </c>
      <c r="H91" s="109">
        <f>Middle!T26</f>
        <v>72726.980901764953</v>
      </c>
      <c r="I91" s="109">
        <f>Rich!T26</f>
        <v>72726.980901764939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31064.314235098274</v>
      </c>
      <c r="G93" s="109">
        <f>Poor!T24</f>
        <v>31064.314235098274</v>
      </c>
      <c r="H93" s="109">
        <f>Middle!T24</f>
        <v>31064.314235098278</v>
      </c>
      <c r="I93" s="109">
        <f>Rich!T24</f>
        <v>31064.314235098274</v>
      </c>
    </row>
    <row r="94" spans="1:9">
      <c r="A94" t="str">
        <f>V.Poor!Q25</f>
        <v>Lower Bound Poverty line</v>
      </c>
      <c r="F94" s="109">
        <f>V.Poor!T25</f>
        <v>44982.980901764946</v>
      </c>
      <c r="G94" s="109">
        <f>Poor!T25</f>
        <v>44982.980901764946</v>
      </c>
      <c r="H94" s="109">
        <f>Middle!T25</f>
        <v>44982.980901764946</v>
      </c>
      <c r="I94" s="109">
        <f>Rich!T25</f>
        <v>44982.980901764946</v>
      </c>
    </row>
    <row r="95" spans="1:9">
      <c r="A95" t="str">
        <f>V.Poor!Q26</f>
        <v>Upper Bound Poverty line</v>
      </c>
      <c r="F95" s="109">
        <f>V.Poor!T26</f>
        <v>72726.980901764939</v>
      </c>
      <c r="G95" s="109">
        <f>Poor!T26</f>
        <v>72726.980901764939</v>
      </c>
      <c r="H95" s="109">
        <f>Middle!T26</f>
        <v>72726.980901764953</v>
      </c>
      <c r="I95" s="109">
        <f>Rich!T26</f>
        <v>72726.980901764939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8263.239388343216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7474.3975149985854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36007.239388343209</v>
      </c>
      <c r="C100" s="239">
        <f t="shared" si="0"/>
        <v>23333.686347252617</v>
      </c>
      <c r="D100" s="239">
        <f t="shared" si="0"/>
        <v>0</v>
      </c>
      <c r="E100" s="239">
        <f t="shared" si="0"/>
        <v>0</v>
      </c>
      <c r="F100" s="239">
        <f t="shared" si="0"/>
        <v>35218.397514998578</v>
      </c>
      <c r="G100" s="239">
        <f t="shared" si="0"/>
        <v>23426.454873113107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0.28999999999999998</v>
      </c>
      <c r="C2" s="203">
        <f>[1]WB!$CK$10</f>
        <v>0.42</v>
      </c>
      <c r="D2" s="203">
        <f>[1]WB!$CK$11</f>
        <v>0.18</v>
      </c>
      <c r="E2" s="203">
        <f>[1]WB!$CK$12</f>
        <v>0.11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1304.0238476963762</v>
      </c>
      <c r="C3" s="204">
        <f>Income!C72</f>
        <v>2255.2968349090947</v>
      </c>
      <c r="D3" s="204">
        <f>Income!D72</f>
        <v>1629.3363555814653</v>
      </c>
      <c r="E3" s="204">
        <f>Income!E72</f>
        <v>1381.9559967970076</v>
      </c>
      <c r="F3" s="205">
        <f>IF(F$2&lt;=($B$2+$C$2+$D$2),IF(F$2&lt;=($B$2+$C$2),IF(F$2&lt;=$B$2,$B3,$C3),$D3),$E3)</f>
        <v>1304.0238476963762</v>
      </c>
      <c r="G3" s="205">
        <f t="shared" ref="G3:AW7" si="0">IF(G$2&lt;=($B$2+$C$2+$D$2),IF(G$2&lt;=($B$2+$C$2),IF(G$2&lt;=$B$2,$B3,$C3),$D3),$E3)</f>
        <v>1304.0238476963762</v>
      </c>
      <c r="H3" s="205">
        <f t="shared" si="0"/>
        <v>1304.0238476963762</v>
      </c>
      <c r="I3" s="205">
        <f t="shared" si="0"/>
        <v>1304.0238476963762</v>
      </c>
      <c r="J3" s="205">
        <f t="shared" si="0"/>
        <v>1304.0238476963762</v>
      </c>
      <c r="K3" s="205">
        <f t="shared" si="0"/>
        <v>1304.0238476963762</v>
      </c>
      <c r="L3" s="205">
        <f t="shared" si="0"/>
        <v>1304.0238476963762</v>
      </c>
      <c r="M3" s="205">
        <f t="shared" si="0"/>
        <v>1304.0238476963762</v>
      </c>
      <c r="N3" s="205">
        <f t="shared" si="0"/>
        <v>1304.0238476963762</v>
      </c>
      <c r="O3" s="205">
        <f t="shared" si="0"/>
        <v>1304.0238476963762</v>
      </c>
      <c r="P3" s="205">
        <f t="shared" si="0"/>
        <v>1304.0238476963762</v>
      </c>
      <c r="Q3" s="205">
        <f t="shared" si="0"/>
        <v>1304.0238476963762</v>
      </c>
      <c r="R3" s="205">
        <f t="shared" si="0"/>
        <v>1304.0238476963762</v>
      </c>
      <c r="S3" s="205">
        <f t="shared" si="0"/>
        <v>1304.0238476963762</v>
      </c>
      <c r="T3" s="205">
        <f t="shared" si="0"/>
        <v>1304.0238476963762</v>
      </c>
      <c r="U3" s="205">
        <f t="shared" si="0"/>
        <v>1304.0238476963762</v>
      </c>
      <c r="V3" s="205">
        <f t="shared" si="0"/>
        <v>1304.0238476963762</v>
      </c>
      <c r="W3" s="205">
        <f t="shared" si="0"/>
        <v>1304.0238476963762</v>
      </c>
      <c r="X3" s="205">
        <f t="shared" si="0"/>
        <v>1304.0238476963762</v>
      </c>
      <c r="Y3" s="205">
        <f t="shared" si="0"/>
        <v>1304.0238476963762</v>
      </c>
      <c r="Z3" s="205">
        <f t="shared" si="0"/>
        <v>1304.0238476963762</v>
      </c>
      <c r="AA3" s="205">
        <f t="shared" si="0"/>
        <v>1304.0238476963762</v>
      </c>
      <c r="AB3" s="205">
        <f t="shared" si="0"/>
        <v>1304.0238476963762</v>
      </c>
      <c r="AC3" s="205">
        <f t="shared" si="0"/>
        <v>1304.0238476963762</v>
      </c>
      <c r="AD3" s="205">
        <f t="shared" si="0"/>
        <v>1304.0238476963762</v>
      </c>
      <c r="AE3" s="205">
        <f t="shared" si="0"/>
        <v>1304.0238476963762</v>
      </c>
      <c r="AF3" s="205">
        <f t="shared" si="0"/>
        <v>1304.0238476963762</v>
      </c>
      <c r="AG3" s="205">
        <f t="shared" si="0"/>
        <v>1304.0238476963762</v>
      </c>
      <c r="AH3" s="205">
        <f t="shared" si="0"/>
        <v>1304.0238476963762</v>
      </c>
      <c r="AI3" s="205">
        <f t="shared" si="0"/>
        <v>2255.2968349090947</v>
      </c>
      <c r="AJ3" s="205">
        <f t="shared" si="0"/>
        <v>2255.2968349090947</v>
      </c>
      <c r="AK3" s="205">
        <f t="shared" si="0"/>
        <v>2255.2968349090947</v>
      </c>
      <c r="AL3" s="205">
        <f t="shared" si="0"/>
        <v>2255.2968349090947</v>
      </c>
      <c r="AM3" s="205">
        <f t="shared" si="0"/>
        <v>2255.2968349090947</v>
      </c>
      <c r="AN3" s="205">
        <f t="shared" si="0"/>
        <v>2255.2968349090947</v>
      </c>
      <c r="AO3" s="205">
        <f t="shared" si="0"/>
        <v>2255.2968349090947</v>
      </c>
      <c r="AP3" s="205">
        <f t="shared" si="0"/>
        <v>2255.2968349090947</v>
      </c>
      <c r="AQ3" s="205">
        <f t="shared" si="0"/>
        <v>2255.2968349090947</v>
      </c>
      <c r="AR3" s="205">
        <f t="shared" si="0"/>
        <v>2255.2968349090947</v>
      </c>
      <c r="AS3" s="205">
        <f t="shared" si="0"/>
        <v>2255.2968349090947</v>
      </c>
      <c r="AT3" s="205">
        <f t="shared" si="0"/>
        <v>2255.2968349090947</v>
      </c>
      <c r="AU3" s="205">
        <f t="shared" si="0"/>
        <v>2255.2968349090947</v>
      </c>
      <c r="AV3" s="205">
        <f t="shared" si="0"/>
        <v>2255.2968349090947</v>
      </c>
      <c r="AW3" s="205">
        <f t="shared" si="0"/>
        <v>2255.2968349090947</v>
      </c>
      <c r="AX3" s="205">
        <f t="shared" ref="AX3:BZ10" si="1">IF(AX$2&lt;=($B$2+$C$2+$D$2),IF(AX$2&lt;=($B$2+$C$2),IF(AX$2&lt;=$B$2,$B3,$C3),$D3),$E3)</f>
        <v>2255.2968349090947</v>
      </c>
      <c r="AY3" s="205">
        <f t="shared" si="1"/>
        <v>2255.2968349090947</v>
      </c>
      <c r="AZ3" s="205">
        <f t="shared" si="1"/>
        <v>2255.2968349090947</v>
      </c>
      <c r="BA3" s="205">
        <f t="shared" si="1"/>
        <v>2255.2968349090947</v>
      </c>
      <c r="BB3" s="205">
        <f t="shared" si="1"/>
        <v>2255.2968349090947</v>
      </c>
      <c r="BC3" s="205">
        <f t="shared" si="1"/>
        <v>2255.2968349090947</v>
      </c>
      <c r="BD3" s="205">
        <f t="shared" si="1"/>
        <v>2255.2968349090947</v>
      </c>
      <c r="BE3" s="205">
        <f t="shared" si="1"/>
        <v>2255.2968349090947</v>
      </c>
      <c r="BF3" s="205">
        <f t="shared" si="1"/>
        <v>2255.2968349090947</v>
      </c>
      <c r="BG3" s="205">
        <f t="shared" si="1"/>
        <v>2255.2968349090947</v>
      </c>
      <c r="BH3" s="205">
        <f t="shared" si="1"/>
        <v>2255.2968349090947</v>
      </c>
      <c r="BI3" s="205">
        <f t="shared" si="1"/>
        <v>2255.2968349090947</v>
      </c>
      <c r="BJ3" s="205">
        <f t="shared" si="1"/>
        <v>2255.2968349090947</v>
      </c>
      <c r="BK3" s="205">
        <f t="shared" si="1"/>
        <v>2255.2968349090947</v>
      </c>
      <c r="BL3" s="205">
        <f t="shared" si="1"/>
        <v>2255.2968349090947</v>
      </c>
      <c r="BM3" s="205">
        <f t="shared" si="1"/>
        <v>2255.2968349090947</v>
      </c>
      <c r="BN3" s="205">
        <f t="shared" si="1"/>
        <v>2255.2968349090947</v>
      </c>
      <c r="BO3" s="205">
        <f t="shared" si="1"/>
        <v>2255.2968349090947</v>
      </c>
      <c r="BP3" s="205">
        <f t="shared" si="1"/>
        <v>2255.2968349090947</v>
      </c>
      <c r="BQ3" s="205">
        <f t="shared" si="1"/>
        <v>2255.2968349090947</v>
      </c>
      <c r="BR3" s="205">
        <f t="shared" si="1"/>
        <v>2255.2968349090947</v>
      </c>
      <c r="BS3" s="205">
        <f t="shared" si="1"/>
        <v>2255.2968349090947</v>
      </c>
      <c r="BT3" s="205">
        <f t="shared" si="1"/>
        <v>2255.2968349090947</v>
      </c>
      <c r="BU3" s="205">
        <f t="shared" si="1"/>
        <v>2255.2968349090947</v>
      </c>
      <c r="BV3" s="205">
        <f t="shared" si="1"/>
        <v>2255.2968349090947</v>
      </c>
      <c r="BW3" s="205">
        <f t="shared" si="1"/>
        <v>2255.2968349090947</v>
      </c>
      <c r="BX3" s="205">
        <f t="shared" si="1"/>
        <v>2255.2968349090947</v>
      </c>
      <c r="BY3" s="205">
        <f t="shared" si="1"/>
        <v>1629.3363555814653</v>
      </c>
      <c r="BZ3" s="205">
        <f t="shared" si="1"/>
        <v>1629.3363555814653</v>
      </c>
      <c r="CA3" s="205">
        <f t="shared" ref="CA3:CR15" si="2">IF(CA$2&lt;=($B$2+$C$2+$D$2),IF(CA$2&lt;=($B$2+$C$2),IF(CA$2&lt;=$B$2,$B3,$C3),$D3),$E3)</f>
        <v>1629.3363555814653</v>
      </c>
      <c r="CB3" s="205">
        <f t="shared" si="2"/>
        <v>1629.3363555814653</v>
      </c>
      <c r="CC3" s="205">
        <f t="shared" si="2"/>
        <v>1629.3363555814653</v>
      </c>
      <c r="CD3" s="205">
        <f t="shared" si="2"/>
        <v>1629.3363555814653</v>
      </c>
      <c r="CE3" s="205">
        <f t="shared" si="2"/>
        <v>1629.3363555814653</v>
      </c>
      <c r="CF3" s="205">
        <f t="shared" si="2"/>
        <v>1629.3363555814653</v>
      </c>
      <c r="CG3" s="205">
        <f t="shared" si="2"/>
        <v>1629.3363555814653</v>
      </c>
      <c r="CH3" s="205">
        <f t="shared" si="2"/>
        <v>1629.3363555814653</v>
      </c>
      <c r="CI3" s="205">
        <f t="shared" si="2"/>
        <v>1629.3363555814653</v>
      </c>
      <c r="CJ3" s="205">
        <f t="shared" si="2"/>
        <v>1629.3363555814653</v>
      </c>
      <c r="CK3" s="205">
        <f t="shared" si="2"/>
        <v>1629.3363555814653</v>
      </c>
      <c r="CL3" s="205">
        <f t="shared" si="2"/>
        <v>1629.3363555814653</v>
      </c>
      <c r="CM3" s="205">
        <f t="shared" si="2"/>
        <v>1629.3363555814653</v>
      </c>
      <c r="CN3" s="205">
        <f t="shared" si="2"/>
        <v>1629.3363555814653</v>
      </c>
      <c r="CO3" s="205">
        <f t="shared" si="2"/>
        <v>1629.3363555814653</v>
      </c>
      <c r="CP3" s="205">
        <f t="shared" si="2"/>
        <v>1629.3363555814653</v>
      </c>
      <c r="CQ3" s="205">
        <f t="shared" si="2"/>
        <v>1381.9559967970076</v>
      </c>
      <c r="CR3" s="205">
        <f t="shared" si="2"/>
        <v>1381.9559967970076</v>
      </c>
      <c r="CS3" s="205">
        <f t="shared" ref="CS3:DA15" si="3">IF(CS$2&lt;=($B$2+$C$2+$D$2),IF(CS$2&lt;=($B$2+$C$2),IF(CS$2&lt;=$B$2,$B3,$C3),$D3),$E3)</f>
        <v>1381.9559967970076</v>
      </c>
      <c r="CT3" s="205">
        <f t="shared" si="3"/>
        <v>1381.9559967970076</v>
      </c>
      <c r="CU3" s="205">
        <f t="shared" si="3"/>
        <v>1381.9559967970076</v>
      </c>
      <c r="CV3" s="205">
        <f t="shared" si="3"/>
        <v>1381.9559967970076</v>
      </c>
      <c r="CW3" s="205">
        <f t="shared" si="3"/>
        <v>1381.9559967970076</v>
      </c>
      <c r="CX3" s="205">
        <f t="shared" si="3"/>
        <v>1381.9559967970076</v>
      </c>
      <c r="CY3" s="205">
        <f t="shared" si="3"/>
        <v>1381.9559967970076</v>
      </c>
      <c r="CZ3" s="205">
        <f t="shared" si="3"/>
        <v>1381.9559967970076</v>
      </c>
      <c r="DA3" s="205">
        <f t="shared" si="3"/>
        <v>1381.9559967970076</v>
      </c>
      <c r="DB3" s="205"/>
    </row>
    <row r="4" spans="1:106">
      <c r="A4" s="202" t="str">
        <f>Income!A73</f>
        <v>Own crops sold</v>
      </c>
      <c r="B4" s="204">
        <f>Income!B73</f>
        <v>48</v>
      </c>
      <c r="C4" s="204">
        <f>Income!C73</f>
        <v>1901</v>
      </c>
      <c r="D4" s="204">
        <f>Income!D73</f>
        <v>1017.1428571428571</v>
      </c>
      <c r="E4" s="204">
        <f>Income!E73</f>
        <v>34275.199999999997</v>
      </c>
      <c r="F4" s="205">
        <f t="shared" ref="F4:U17" si="4">IF(F$2&lt;=($B$2+$C$2+$D$2),IF(F$2&lt;=($B$2+$C$2),IF(F$2&lt;=$B$2,$B4,$C4),$D4),$E4)</f>
        <v>48</v>
      </c>
      <c r="G4" s="205">
        <f t="shared" si="0"/>
        <v>48</v>
      </c>
      <c r="H4" s="205">
        <f t="shared" si="0"/>
        <v>48</v>
      </c>
      <c r="I4" s="205">
        <f t="shared" si="0"/>
        <v>48</v>
      </c>
      <c r="J4" s="205">
        <f t="shared" si="0"/>
        <v>48</v>
      </c>
      <c r="K4" s="205">
        <f t="shared" si="0"/>
        <v>48</v>
      </c>
      <c r="L4" s="205">
        <f t="shared" si="0"/>
        <v>48</v>
      </c>
      <c r="M4" s="205">
        <f t="shared" si="0"/>
        <v>48</v>
      </c>
      <c r="N4" s="205">
        <f t="shared" si="0"/>
        <v>48</v>
      </c>
      <c r="O4" s="205">
        <f t="shared" si="0"/>
        <v>48</v>
      </c>
      <c r="P4" s="205">
        <f t="shared" si="0"/>
        <v>48</v>
      </c>
      <c r="Q4" s="205">
        <f t="shared" si="0"/>
        <v>48</v>
      </c>
      <c r="R4" s="205">
        <f t="shared" si="0"/>
        <v>48</v>
      </c>
      <c r="S4" s="205">
        <f t="shared" si="0"/>
        <v>48</v>
      </c>
      <c r="T4" s="205">
        <f t="shared" si="0"/>
        <v>48</v>
      </c>
      <c r="U4" s="205">
        <f t="shared" si="0"/>
        <v>48</v>
      </c>
      <c r="V4" s="205">
        <f t="shared" si="0"/>
        <v>48</v>
      </c>
      <c r="W4" s="205">
        <f t="shared" si="0"/>
        <v>48</v>
      </c>
      <c r="X4" s="205">
        <f t="shared" si="0"/>
        <v>48</v>
      </c>
      <c r="Y4" s="205">
        <f t="shared" si="0"/>
        <v>48</v>
      </c>
      <c r="Z4" s="205">
        <f t="shared" si="0"/>
        <v>48</v>
      </c>
      <c r="AA4" s="205">
        <f t="shared" si="0"/>
        <v>48</v>
      </c>
      <c r="AB4" s="205">
        <f t="shared" si="0"/>
        <v>48</v>
      </c>
      <c r="AC4" s="205">
        <f t="shared" si="0"/>
        <v>48</v>
      </c>
      <c r="AD4" s="205">
        <f t="shared" si="0"/>
        <v>48</v>
      </c>
      <c r="AE4" s="205">
        <f t="shared" si="0"/>
        <v>48</v>
      </c>
      <c r="AF4" s="205">
        <f t="shared" si="0"/>
        <v>48</v>
      </c>
      <c r="AG4" s="205">
        <f t="shared" si="0"/>
        <v>48</v>
      </c>
      <c r="AH4" s="205">
        <f t="shared" si="0"/>
        <v>48</v>
      </c>
      <c r="AI4" s="205">
        <f t="shared" si="0"/>
        <v>1901</v>
      </c>
      <c r="AJ4" s="205">
        <f t="shared" si="0"/>
        <v>1901</v>
      </c>
      <c r="AK4" s="205">
        <f t="shared" si="0"/>
        <v>1901</v>
      </c>
      <c r="AL4" s="205">
        <f t="shared" si="0"/>
        <v>1901</v>
      </c>
      <c r="AM4" s="205">
        <f t="shared" si="0"/>
        <v>1901</v>
      </c>
      <c r="AN4" s="205">
        <f t="shared" si="0"/>
        <v>1901</v>
      </c>
      <c r="AO4" s="205">
        <f t="shared" si="0"/>
        <v>1901</v>
      </c>
      <c r="AP4" s="205">
        <f t="shared" si="0"/>
        <v>1901</v>
      </c>
      <c r="AQ4" s="205">
        <f t="shared" si="0"/>
        <v>1901</v>
      </c>
      <c r="AR4" s="205">
        <f t="shared" si="0"/>
        <v>1901</v>
      </c>
      <c r="AS4" s="205">
        <f t="shared" si="0"/>
        <v>1901</v>
      </c>
      <c r="AT4" s="205">
        <f t="shared" si="0"/>
        <v>1901</v>
      </c>
      <c r="AU4" s="205">
        <f t="shared" si="0"/>
        <v>1901</v>
      </c>
      <c r="AV4" s="205">
        <f t="shared" si="0"/>
        <v>1901</v>
      </c>
      <c r="AW4" s="205">
        <f t="shared" si="0"/>
        <v>1901</v>
      </c>
      <c r="AX4" s="205">
        <f t="shared" si="1"/>
        <v>1901</v>
      </c>
      <c r="AY4" s="205">
        <f t="shared" si="1"/>
        <v>1901</v>
      </c>
      <c r="AZ4" s="205">
        <f t="shared" si="1"/>
        <v>1901</v>
      </c>
      <c r="BA4" s="205">
        <f t="shared" si="1"/>
        <v>1901</v>
      </c>
      <c r="BB4" s="205">
        <f t="shared" si="1"/>
        <v>1901</v>
      </c>
      <c r="BC4" s="205">
        <f t="shared" si="1"/>
        <v>1901</v>
      </c>
      <c r="BD4" s="205">
        <f t="shared" si="1"/>
        <v>1901</v>
      </c>
      <c r="BE4" s="205">
        <f t="shared" si="1"/>
        <v>1901</v>
      </c>
      <c r="BF4" s="205">
        <f t="shared" si="1"/>
        <v>1901</v>
      </c>
      <c r="BG4" s="205">
        <f t="shared" si="1"/>
        <v>1901</v>
      </c>
      <c r="BH4" s="205">
        <f t="shared" si="1"/>
        <v>1901</v>
      </c>
      <c r="BI4" s="205">
        <f t="shared" si="1"/>
        <v>1901</v>
      </c>
      <c r="BJ4" s="205">
        <f t="shared" si="1"/>
        <v>1901</v>
      </c>
      <c r="BK4" s="205">
        <f t="shared" si="1"/>
        <v>1901</v>
      </c>
      <c r="BL4" s="205">
        <f t="shared" si="1"/>
        <v>1901</v>
      </c>
      <c r="BM4" s="205">
        <f t="shared" si="1"/>
        <v>1901</v>
      </c>
      <c r="BN4" s="205">
        <f t="shared" si="1"/>
        <v>1901</v>
      </c>
      <c r="BO4" s="205">
        <f t="shared" si="1"/>
        <v>1901</v>
      </c>
      <c r="BP4" s="205">
        <f t="shared" si="1"/>
        <v>1901</v>
      </c>
      <c r="BQ4" s="205">
        <f t="shared" si="1"/>
        <v>1901</v>
      </c>
      <c r="BR4" s="205">
        <f t="shared" si="1"/>
        <v>1901</v>
      </c>
      <c r="BS4" s="205">
        <f t="shared" si="1"/>
        <v>1901</v>
      </c>
      <c r="BT4" s="205">
        <f t="shared" si="1"/>
        <v>1901</v>
      </c>
      <c r="BU4" s="205">
        <f t="shared" si="1"/>
        <v>1901</v>
      </c>
      <c r="BV4" s="205">
        <f t="shared" si="1"/>
        <v>1901</v>
      </c>
      <c r="BW4" s="205">
        <f t="shared" si="1"/>
        <v>1901</v>
      </c>
      <c r="BX4" s="205">
        <f t="shared" si="1"/>
        <v>1901</v>
      </c>
      <c r="BY4" s="205">
        <f t="shared" si="1"/>
        <v>1017.1428571428571</v>
      </c>
      <c r="BZ4" s="205">
        <f t="shared" si="1"/>
        <v>1017.1428571428571</v>
      </c>
      <c r="CA4" s="205">
        <f t="shared" si="2"/>
        <v>1017.1428571428571</v>
      </c>
      <c r="CB4" s="205">
        <f t="shared" si="2"/>
        <v>1017.1428571428571</v>
      </c>
      <c r="CC4" s="205">
        <f t="shared" si="2"/>
        <v>1017.1428571428571</v>
      </c>
      <c r="CD4" s="205">
        <f t="shared" si="2"/>
        <v>1017.1428571428571</v>
      </c>
      <c r="CE4" s="205">
        <f t="shared" si="2"/>
        <v>1017.1428571428571</v>
      </c>
      <c r="CF4" s="205">
        <f t="shared" si="2"/>
        <v>1017.1428571428571</v>
      </c>
      <c r="CG4" s="205">
        <f t="shared" si="2"/>
        <v>1017.1428571428571</v>
      </c>
      <c r="CH4" s="205">
        <f t="shared" si="2"/>
        <v>1017.1428571428571</v>
      </c>
      <c r="CI4" s="205">
        <f t="shared" si="2"/>
        <v>1017.1428571428571</v>
      </c>
      <c r="CJ4" s="205">
        <f t="shared" si="2"/>
        <v>1017.1428571428571</v>
      </c>
      <c r="CK4" s="205">
        <f t="shared" si="2"/>
        <v>1017.1428571428571</v>
      </c>
      <c r="CL4" s="205">
        <f t="shared" si="2"/>
        <v>1017.1428571428571</v>
      </c>
      <c r="CM4" s="205">
        <f t="shared" si="2"/>
        <v>1017.1428571428571</v>
      </c>
      <c r="CN4" s="205">
        <f t="shared" si="2"/>
        <v>1017.1428571428571</v>
      </c>
      <c r="CO4" s="205">
        <f t="shared" si="2"/>
        <v>1017.1428571428571</v>
      </c>
      <c r="CP4" s="205">
        <f t="shared" si="2"/>
        <v>1017.1428571428571</v>
      </c>
      <c r="CQ4" s="205">
        <f t="shared" si="2"/>
        <v>34275.199999999997</v>
      </c>
      <c r="CR4" s="205">
        <f t="shared" si="2"/>
        <v>34275.199999999997</v>
      </c>
      <c r="CS4" s="205">
        <f t="shared" si="3"/>
        <v>34275.199999999997</v>
      </c>
      <c r="CT4" s="205">
        <f t="shared" si="3"/>
        <v>34275.199999999997</v>
      </c>
      <c r="CU4" s="205">
        <f t="shared" si="3"/>
        <v>34275.199999999997</v>
      </c>
      <c r="CV4" s="205">
        <f t="shared" si="3"/>
        <v>34275.199999999997</v>
      </c>
      <c r="CW4" s="205">
        <f t="shared" si="3"/>
        <v>34275.199999999997</v>
      </c>
      <c r="CX4" s="205">
        <f t="shared" si="3"/>
        <v>34275.199999999997</v>
      </c>
      <c r="CY4" s="205">
        <f t="shared" si="3"/>
        <v>34275.199999999997</v>
      </c>
      <c r="CZ4" s="205">
        <f t="shared" si="3"/>
        <v>34275.199999999997</v>
      </c>
      <c r="DA4" s="205">
        <f t="shared" si="3"/>
        <v>34275.199999999997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418.87381726788891</v>
      </c>
      <c r="D5" s="204">
        <f>Income!D74</f>
        <v>478.71293402044438</v>
      </c>
      <c r="E5" s="204">
        <f>Income!E74</f>
        <v>1773.1623299822591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418.87381726788891</v>
      </c>
      <c r="AJ5" s="205">
        <f t="shared" si="0"/>
        <v>418.87381726788891</v>
      </c>
      <c r="AK5" s="205">
        <f t="shared" si="0"/>
        <v>418.87381726788891</v>
      </c>
      <c r="AL5" s="205">
        <f t="shared" si="0"/>
        <v>418.87381726788891</v>
      </c>
      <c r="AM5" s="205">
        <f t="shared" si="0"/>
        <v>418.87381726788891</v>
      </c>
      <c r="AN5" s="205">
        <f t="shared" si="0"/>
        <v>418.87381726788891</v>
      </c>
      <c r="AO5" s="205">
        <f t="shared" si="0"/>
        <v>418.87381726788891</v>
      </c>
      <c r="AP5" s="205">
        <f t="shared" si="0"/>
        <v>418.87381726788891</v>
      </c>
      <c r="AQ5" s="205">
        <f t="shared" si="0"/>
        <v>418.87381726788891</v>
      </c>
      <c r="AR5" s="205">
        <f t="shared" si="0"/>
        <v>418.87381726788891</v>
      </c>
      <c r="AS5" s="205">
        <f t="shared" si="0"/>
        <v>418.87381726788891</v>
      </c>
      <c r="AT5" s="205">
        <f t="shared" si="0"/>
        <v>418.87381726788891</v>
      </c>
      <c r="AU5" s="205">
        <f t="shared" si="0"/>
        <v>418.87381726788891</v>
      </c>
      <c r="AV5" s="205">
        <f t="shared" si="0"/>
        <v>418.87381726788891</v>
      </c>
      <c r="AW5" s="205">
        <f t="shared" si="0"/>
        <v>418.87381726788891</v>
      </c>
      <c r="AX5" s="205">
        <f t="shared" si="1"/>
        <v>418.87381726788891</v>
      </c>
      <c r="AY5" s="205">
        <f t="shared" si="1"/>
        <v>418.87381726788891</v>
      </c>
      <c r="AZ5" s="205">
        <f t="shared" si="1"/>
        <v>418.87381726788891</v>
      </c>
      <c r="BA5" s="205">
        <f t="shared" si="1"/>
        <v>418.87381726788891</v>
      </c>
      <c r="BB5" s="205">
        <f t="shared" si="1"/>
        <v>418.87381726788891</v>
      </c>
      <c r="BC5" s="205">
        <f t="shared" si="1"/>
        <v>418.87381726788891</v>
      </c>
      <c r="BD5" s="205">
        <f t="shared" si="1"/>
        <v>418.87381726788891</v>
      </c>
      <c r="BE5" s="205">
        <f t="shared" si="1"/>
        <v>418.87381726788891</v>
      </c>
      <c r="BF5" s="205">
        <f t="shared" si="1"/>
        <v>418.87381726788891</v>
      </c>
      <c r="BG5" s="205">
        <f t="shared" si="1"/>
        <v>418.87381726788891</v>
      </c>
      <c r="BH5" s="205">
        <f t="shared" si="1"/>
        <v>418.87381726788891</v>
      </c>
      <c r="BI5" s="205">
        <f t="shared" si="1"/>
        <v>418.87381726788891</v>
      </c>
      <c r="BJ5" s="205">
        <f t="shared" si="1"/>
        <v>418.87381726788891</v>
      </c>
      <c r="BK5" s="205">
        <f t="shared" si="1"/>
        <v>418.87381726788891</v>
      </c>
      <c r="BL5" s="205">
        <f t="shared" si="1"/>
        <v>418.87381726788891</v>
      </c>
      <c r="BM5" s="205">
        <f t="shared" si="1"/>
        <v>418.87381726788891</v>
      </c>
      <c r="BN5" s="205">
        <f t="shared" si="1"/>
        <v>418.87381726788891</v>
      </c>
      <c r="BO5" s="205">
        <f t="shared" si="1"/>
        <v>418.87381726788891</v>
      </c>
      <c r="BP5" s="205">
        <f t="shared" si="1"/>
        <v>418.87381726788891</v>
      </c>
      <c r="BQ5" s="205">
        <f t="shared" si="1"/>
        <v>418.87381726788891</v>
      </c>
      <c r="BR5" s="205">
        <f t="shared" si="1"/>
        <v>418.87381726788891</v>
      </c>
      <c r="BS5" s="205">
        <f t="shared" si="1"/>
        <v>418.87381726788891</v>
      </c>
      <c r="BT5" s="205">
        <f t="shared" si="1"/>
        <v>418.87381726788891</v>
      </c>
      <c r="BU5" s="205">
        <f t="shared" si="1"/>
        <v>418.87381726788891</v>
      </c>
      <c r="BV5" s="205">
        <f t="shared" si="1"/>
        <v>418.87381726788891</v>
      </c>
      <c r="BW5" s="205">
        <f t="shared" si="1"/>
        <v>418.87381726788891</v>
      </c>
      <c r="BX5" s="205">
        <f t="shared" si="1"/>
        <v>418.87381726788891</v>
      </c>
      <c r="BY5" s="205">
        <f t="shared" si="1"/>
        <v>478.71293402044438</v>
      </c>
      <c r="BZ5" s="205">
        <f t="shared" si="1"/>
        <v>478.71293402044438</v>
      </c>
      <c r="CA5" s="205">
        <f t="shared" si="2"/>
        <v>478.71293402044438</v>
      </c>
      <c r="CB5" s="205">
        <f t="shared" si="2"/>
        <v>478.71293402044438</v>
      </c>
      <c r="CC5" s="205">
        <f t="shared" si="2"/>
        <v>478.71293402044438</v>
      </c>
      <c r="CD5" s="205">
        <f t="shared" si="2"/>
        <v>478.71293402044438</v>
      </c>
      <c r="CE5" s="205">
        <f t="shared" si="2"/>
        <v>478.71293402044438</v>
      </c>
      <c r="CF5" s="205">
        <f t="shared" si="2"/>
        <v>478.71293402044438</v>
      </c>
      <c r="CG5" s="205">
        <f t="shared" si="2"/>
        <v>478.71293402044438</v>
      </c>
      <c r="CH5" s="205">
        <f t="shared" si="2"/>
        <v>478.71293402044438</v>
      </c>
      <c r="CI5" s="205">
        <f t="shared" si="2"/>
        <v>478.71293402044438</v>
      </c>
      <c r="CJ5" s="205">
        <f t="shared" si="2"/>
        <v>478.71293402044438</v>
      </c>
      <c r="CK5" s="205">
        <f t="shared" si="2"/>
        <v>478.71293402044438</v>
      </c>
      <c r="CL5" s="205">
        <f t="shared" si="2"/>
        <v>478.71293402044438</v>
      </c>
      <c r="CM5" s="205">
        <f t="shared" si="2"/>
        <v>478.71293402044438</v>
      </c>
      <c r="CN5" s="205">
        <f t="shared" si="2"/>
        <v>478.71293402044438</v>
      </c>
      <c r="CO5" s="205">
        <f t="shared" si="2"/>
        <v>478.71293402044438</v>
      </c>
      <c r="CP5" s="205">
        <f t="shared" si="2"/>
        <v>478.71293402044438</v>
      </c>
      <c r="CQ5" s="205">
        <f t="shared" si="2"/>
        <v>1773.1623299822591</v>
      </c>
      <c r="CR5" s="205">
        <f t="shared" si="2"/>
        <v>1773.1623299822591</v>
      </c>
      <c r="CS5" s="205">
        <f t="shared" si="3"/>
        <v>1773.1623299822591</v>
      </c>
      <c r="CT5" s="205">
        <f t="shared" si="3"/>
        <v>1773.1623299822591</v>
      </c>
      <c r="CU5" s="205">
        <f t="shared" si="3"/>
        <v>1773.1623299822591</v>
      </c>
      <c r="CV5" s="205">
        <f t="shared" si="3"/>
        <v>1773.1623299822591</v>
      </c>
      <c r="CW5" s="205">
        <f t="shared" si="3"/>
        <v>1773.1623299822591</v>
      </c>
      <c r="CX5" s="205">
        <f t="shared" si="3"/>
        <v>1773.1623299822591</v>
      </c>
      <c r="CY5" s="205">
        <f t="shared" si="3"/>
        <v>1773.1623299822591</v>
      </c>
      <c r="CZ5" s="205">
        <f t="shared" si="3"/>
        <v>1773.1623299822591</v>
      </c>
      <c r="DA5" s="205">
        <f t="shared" si="3"/>
        <v>1773.1623299822591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4849</v>
      </c>
      <c r="D7" s="204">
        <f>Income!D76</f>
        <v>9942.8571428571431</v>
      </c>
      <c r="E7" s="204">
        <f>Income!E76</f>
        <v>18880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4849</v>
      </c>
      <c r="AJ7" s="205">
        <f t="shared" si="0"/>
        <v>4849</v>
      </c>
      <c r="AK7" s="205">
        <f t="shared" si="0"/>
        <v>4849</v>
      </c>
      <c r="AL7" s="205">
        <f t="shared" si="0"/>
        <v>4849</v>
      </c>
      <c r="AM7" s="205">
        <f t="shared" si="0"/>
        <v>4849</v>
      </c>
      <c r="AN7" s="205">
        <f t="shared" si="0"/>
        <v>4849</v>
      </c>
      <c r="AO7" s="205">
        <f t="shared" si="0"/>
        <v>4849</v>
      </c>
      <c r="AP7" s="205">
        <f t="shared" si="0"/>
        <v>4849</v>
      </c>
      <c r="AQ7" s="205">
        <f t="shared" si="0"/>
        <v>4849</v>
      </c>
      <c r="AR7" s="205">
        <f t="shared" si="0"/>
        <v>4849</v>
      </c>
      <c r="AS7" s="205">
        <f t="shared" si="0"/>
        <v>4849</v>
      </c>
      <c r="AT7" s="205">
        <f t="shared" si="0"/>
        <v>4849</v>
      </c>
      <c r="AU7" s="205">
        <f t="shared" ref="AU7:BJ8" si="5">IF(AU$2&lt;=($B$2+$C$2+$D$2),IF(AU$2&lt;=($B$2+$C$2),IF(AU$2&lt;=$B$2,$B7,$C7),$D7),$E7)</f>
        <v>4849</v>
      </c>
      <c r="AV7" s="205">
        <f t="shared" si="5"/>
        <v>4849</v>
      </c>
      <c r="AW7" s="205">
        <f t="shared" si="5"/>
        <v>4849</v>
      </c>
      <c r="AX7" s="205">
        <f t="shared" si="5"/>
        <v>4849</v>
      </c>
      <c r="AY7" s="205">
        <f t="shared" si="5"/>
        <v>4849</v>
      </c>
      <c r="AZ7" s="205">
        <f t="shared" si="5"/>
        <v>4849</v>
      </c>
      <c r="BA7" s="205">
        <f t="shared" si="5"/>
        <v>4849</v>
      </c>
      <c r="BB7" s="205">
        <f t="shared" si="5"/>
        <v>4849</v>
      </c>
      <c r="BC7" s="205">
        <f t="shared" si="5"/>
        <v>4849</v>
      </c>
      <c r="BD7" s="205">
        <f t="shared" si="5"/>
        <v>4849</v>
      </c>
      <c r="BE7" s="205">
        <f t="shared" si="5"/>
        <v>4849</v>
      </c>
      <c r="BF7" s="205">
        <f t="shared" si="5"/>
        <v>4849</v>
      </c>
      <c r="BG7" s="205">
        <f t="shared" si="5"/>
        <v>4849</v>
      </c>
      <c r="BH7" s="205">
        <f t="shared" si="5"/>
        <v>4849</v>
      </c>
      <c r="BI7" s="205">
        <f t="shared" si="5"/>
        <v>4849</v>
      </c>
      <c r="BJ7" s="205">
        <f t="shared" si="5"/>
        <v>4849</v>
      </c>
      <c r="BK7" s="205">
        <f t="shared" si="1"/>
        <v>4849</v>
      </c>
      <c r="BL7" s="205">
        <f t="shared" si="1"/>
        <v>4849</v>
      </c>
      <c r="BM7" s="205">
        <f t="shared" si="1"/>
        <v>4849</v>
      </c>
      <c r="BN7" s="205">
        <f t="shared" si="1"/>
        <v>4849</v>
      </c>
      <c r="BO7" s="205">
        <f t="shared" si="1"/>
        <v>4849</v>
      </c>
      <c r="BP7" s="205">
        <f t="shared" si="1"/>
        <v>4849</v>
      </c>
      <c r="BQ7" s="205">
        <f t="shared" si="1"/>
        <v>4849</v>
      </c>
      <c r="BR7" s="205">
        <f t="shared" si="1"/>
        <v>4849</v>
      </c>
      <c r="BS7" s="205">
        <f t="shared" si="1"/>
        <v>4849</v>
      </c>
      <c r="BT7" s="205">
        <f t="shared" si="1"/>
        <v>4849</v>
      </c>
      <c r="BU7" s="205">
        <f t="shared" si="1"/>
        <v>4849</v>
      </c>
      <c r="BV7" s="205">
        <f t="shared" si="1"/>
        <v>4849</v>
      </c>
      <c r="BW7" s="205">
        <f t="shared" si="1"/>
        <v>4849</v>
      </c>
      <c r="BX7" s="205">
        <f t="shared" si="1"/>
        <v>4849</v>
      </c>
      <c r="BY7" s="205">
        <f t="shared" si="1"/>
        <v>9942.8571428571431</v>
      </c>
      <c r="BZ7" s="205">
        <f t="shared" si="1"/>
        <v>9942.8571428571431</v>
      </c>
      <c r="CA7" s="205">
        <f t="shared" si="2"/>
        <v>9942.8571428571431</v>
      </c>
      <c r="CB7" s="205">
        <f t="shared" si="2"/>
        <v>9942.8571428571431</v>
      </c>
      <c r="CC7" s="205">
        <f t="shared" si="2"/>
        <v>9942.8571428571431</v>
      </c>
      <c r="CD7" s="205">
        <f t="shared" si="2"/>
        <v>9942.8571428571431</v>
      </c>
      <c r="CE7" s="205">
        <f t="shared" si="2"/>
        <v>9942.8571428571431</v>
      </c>
      <c r="CF7" s="205">
        <f t="shared" si="2"/>
        <v>9942.8571428571431</v>
      </c>
      <c r="CG7" s="205">
        <f t="shared" si="2"/>
        <v>9942.8571428571431</v>
      </c>
      <c r="CH7" s="205">
        <f t="shared" si="2"/>
        <v>9942.8571428571431</v>
      </c>
      <c r="CI7" s="205">
        <f t="shared" si="2"/>
        <v>9942.8571428571431</v>
      </c>
      <c r="CJ7" s="205">
        <f t="shared" si="2"/>
        <v>9942.8571428571431</v>
      </c>
      <c r="CK7" s="205">
        <f t="shared" si="2"/>
        <v>9942.8571428571431</v>
      </c>
      <c r="CL7" s="205">
        <f t="shared" si="2"/>
        <v>9942.8571428571431</v>
      </c>
      <c r="CM7" s="205">
        <f t="shared" si="2"/>
        <v>9942.8571428571431</v>
      </c>
      <c r="CN7" s="205">
        <f t="shared" si="2"/>
        <v>9942.8571428571431</v>
      </c>
      <c r="CO7" s="205">
        <f t="shared" si="2"/>
        <v>9942.8571428571431</v>
      </c>
      <c r="CP7" s="205">
        <f t="shared" si="2"/>
        <v>9942.8571428571431</v>
      </c>
      <c r="CQ7" s="205">
        <f t="shared" si="2"/>
        <v>18880</v>
      </c>
      <c r="CR7" s="205">
        <f t="shared" si="2"/>
        <v>18880</v>
      </c>
      <c r="CS7" s="205">
        <f t="shared" si="3"/>
        <v>18880</v>
      </c>
      <c r="CT7" s="205">
        <f t="shared" si="3"/>
        <v>18880</v>
      </c>
      <c r="CU7" s="205">
        <f t="shared" si="3"/>
        <v>18880</v>
      </c>
      <c r="CV7" s="205">
        <f t="shared" si="3"/>
        <v>18880</v>
      </c>
      <c r="CW7" s="205">
        <f t="shared" si="3"/>
        <v>18880</v>
      </c>
      <c r="CX7" s="205">
        <f t="shared" si="3"/>
        <v>18880</v>
      </c>
      <c r="CY7" s="205">
        <f t="shared" si="3"/>
        <v>18880</v>
      </c>
      <c r="CZ7" s="205">
        <f t="shared" si="3"/>
        <v>18880</v>
      </c>
      <c r="DA7" s="205">
        <f t="shared" si="3"/>
        <v>18880</v>
      </c>
      <c r="DB7" s="205"/>
    </row>
    <row r="8" spans="1:106">
      <c r="A8" s="202" t="str">
        <f>Income!A77</f>
        <v>Wild foods consumed and sold</v>
      </c>
      <c r="B8" s="204">
        <f>Income!B77</f>
        <v>71.082538870580677</v>
      </c>
      <c r="C8" s="204">
        <f>Income!C77</f>
        <v>238.84659720446064</v>
      </c>
      <c r="D8" s="204">
        <f>Income!D77</f>
        <v>0</v>
      </c>
      <c r="E8" s="204">
        <f>Income!E77</f>
        <v>0</v>
      </c>
      <c r="F8" s="205">
        <f t="shared" si="4"/>
        <v>71.082538870580677</v>
      </c>
      <c r="G8" s="205">
        <f t="shared" si="4"/>
        <v>71.082538870580677</v>
      </c>
      <c r="H8" s="205">
        <f t="shared" si="4"/>
        <v>71.082538870580677</v>
      </c>
      <c r="I8" s="205">
        <f t="shared" si="4"/>
        <v>71.082538870580677</v>
      </c>
      <c r="J8" s="205">
        <f t="shared" si="4"/>
        <v>71.082538870580677</v>
      </c>
      <c r="K8" s="205">
        <f t="shared" si="4"/>
        <v>71.082538870580677</v>
      </c>
      <c r="L8" s="205">
        <f t="shared" si="4"/>
        <v>71.082538870580677</v>
      </c>
      <c r="M8" s="205">
        <f t="shared" si="4"/>
        <v>71.082538870580677</v>
      </c>
      <c r="N8" s="205">
        <f t="shared" si="4"/>
        <v>71.082538870580677</v>
      </c>
      <c r="O8" s="205">
        <f t="shared" si="4"/>
        <v>71.082538870580677</v>
      </c>
      <c r="P8" s="205">
        <f t="shared" si="4"/>
        <v>71.082538870580677</v>
      </c>
      <c r="Q8" s="205">
        <f t="shared" si="4"/>
        <v>71.082538870580677</v>
      </c>
      <c r="R8" s="205">
        <f t="shared" si="4"/>
        <v>71.082538870580677</v>
      </c>
      <c r="S8" s="205">
        <f t="shared" si="4"/>
        <v>71.082538870580677</v>
      </c>
      <c r="T8" s="205">
        <f t="shared" si="4"/>
        <v>71.082538870580677</v>
      </c>
      <c r="U8" s="205">
        <f t="shared" si="4"/>
        <v>71.082538870580677</v>
      </c>
      <c r="V8" s="205">
        <f t="shared" ref="V8:AK18" si="6">IF(V$2&lt;=($B$2+$C$2+$D$2),IF(V$2&lt;=($B$2+$C$2),IF(V$2&lt;=$B$2,$B8,$C8),$D8),$E8)</f>
        <v>71.082538870580677</v>
      </c>
      <c r="W8" s="205">
        <f t="shared" si="6"/>
        <v>71.082538870580677</v>
      </c>
      <c r="X8" s="205">
        <f t="shared" si="6"/>
        <v>71.082538870580677</v>
      </c>
      <c r="Y8" s="205">
        <f t="shared" si="6"/>
        <v>71.082538870580677</v>
      </c>
      <c r="Z8" s="205">
        <f t="shared" si="6"/>
        <v>71.082538870580677</v>
      </c>
      <c r="AA8" s="205">
        <f t="shared" si="6"/>
        <v>71.082538870580677</v>
      </c>
      <c r="AB8" s="205">
        <f t="shared" si="6"/>
        <v>71.082538870580677</v>
      </c>
      <c r="AC8" s="205">
        <f t="shared" si="6"/>
        <v>71.082538870580677</v>
      </c>
      <c r="AD8" s="205">
        <f t="shared" si="6"/>
        <v>71.082538870580677</v>
      </c>
      <c r="AE8" s="205">
        <f t="shared" si="6"/>
        <v>71.082538870580677</v>
      </c>
      <c r="AF8" s="205">
        <f t="shared" si="6"/>
        <v>71.082538870580677</v>
      </c>
      <c r="AG8" s="205">
        <f t="shared" si="6"/>
        <v>71.082538870580677</v>
      </c>
      <c r="AH8" s="205">
        <f t="shared" si="6"/>
        <v>71.082538870580677</v>
      </c>
      <c r="AI8" s="205">
        <f t="shared" si="6"/>
        <v>238.84659720446064</v>
      </c>
      <c r="AJ8" s="205">
        <f t="shared" si="6"/>
        <v>238.84659720446064</v>
      </c>
      <c r="AK8" s="205">
        <f t="shared" si="6"/>
        <v>238.84659720446064</v>
      </c>
      <c r="AL8" s="205">
        <f t="shared" ref="AL8:BA18" si="7">IF(AL$2&lt;=($B$2+$C$2+$D$2),IF(AL$2&lt;=($B$2+$C$2),IF(AL$2&lt;=$B$2,$B8,$C8),$D8),$E8)</f>
        <v>238.84659720446064</v>
      </c>
      <c r="AM8" s="205">
        <f t="shared" si="7"/>
        <v>238.84659720446064</v>
      </c>
      <c r="AN8" s="205">
        <f t="shared" si="7"/>
        <v>238.84659720446064</v>
      </c>
      <c r="AO8" s="205">
        <f t="shared" si="7"/>
        <v>238.84659720446064</v>
      </c>
      <c r="AP8" s="205">
        <f t="shared" si="7"/>
        <v>238.84659720446064</v>
      </c>
      <c r="AQ8" s="205">
        <f t="shared" si="7"/>
        <v>238.84659720446064</v>
      </c>
      <c r="AR8" s="205">
        <f t="shared" si="7"/>
        <v>238.84659720446064</v>
      </c>
      <c r="AS8" s="205">
        <f t="shared" si="7"/>
        <v>238.84659720446064</v>
      </c>
      <c r="AT8" s="205">
        <f t="shared" si="7"/>
        <v>238.84659720446064</v>
      </c>
      <c r="AU8" s="205">
        <f t="shared" si="7"/>
        <v>238.84659720446064</v>
      </c>
      <c r="AV8" s="205">
        <f t="shared" si="7"/>
        <v>238.84659720446064</v>
      </c>
      <c r="AW8" s="205">
        <f t="shared" si="7"/>
        <v>238.84659720446064</v>
      </c>
      <c r="AX8" s="205">
        <f t="shared" si="7"/>
        <v>238.84659720446064</v>
      </c>
      <c r="AY8" s="205">
        <f t="shared" si="7"/>
        <v>238.84659720446064</v>
      </c>
      <c r="AZ8" s="205">
        <f t="shared" si="7"/>
        <v>238.84659720446064</v>
      </c>
      <c r="BA8" s="205">
        <f t="shared" si="7"/>
        <v>238.84659720446064</v>
      </c>
      <c r="BB8" s="205">
        <f t="shared" si="5"/>
        <v>238.84659720446064</v>
      </c>
      <c r="BC8" s="205">
        <f t="shared" si="5"/>
        <v>238.84659720446064</v>
      </c>
      <c r="BD8" s="205">
        <f t="shared" si="5"/>
        <v>238.84659720446064</v>
      </c>
      <c r="BE8" s="205">
        <f t="shared" si="5"/>
        <v>238.84659720446064</v>
      </c>
      <c r="BF8" s="205">
        <f t="shared" si="5"/>
        <v>238.84659720446064</v>
      </c>
      <c r="BG8" s="205">
        <f t="shared" si="5"/>
        <v>238.84659720446064</v>
      </c>
      <c r="BH8" s="205">
        <f t="shared" si="5"/>
        <v>238.84659720446064</v>
      </c>
      <c r="BI8" s="205">
        <f t="shared" si="5"/>
        <v>238.84659720446064</v>
      </c>
      <c r="BJ8" s="205">
        <f t="shared" si="5"/>
        <v>238.84659720446064</v>
      </c>
      <c r="BK8" s="205">
        <f t="shared" si="1"/>
        <v>238.84659720446064</v>
      </c>
      <c r="BL8" s="205">
        <f t="shared" si="1"/>
        <v>238.84659720446064</v>
      </c>
      <c r="BM8" s="205">
        <f t="shared" si="1"/>
        <v>238.84659720446064</v>
      </c>
      <c r="BN8" s="205">
        <f t="shared" si="1"/>
        <v>238.84659720446064</v>
      </c>
      <c r="BO8" s="205">
        <f t="shared" si="1"/>
        <v>238.84659720446064</v>
      </c>
      <c r="BP8" s="205">
        <f t="shared" si="1"/>
        <v>238.84659720446064</v>
      </c>
      <c r="BQ8" s="205">
        <f t="shared" si="1"/>
        <v>238.84659720446064</v>
      </c>
      <c r="BR8" s="205">
        <f t="shared" si="1"/>
        <v>238.84659720446064</v>
      </c>
      <c r="BS8" s="205">
        <f t="shared" si="1"/>
        <v>238.84659720446064</v>
      </c>
      <c r="BT8" s="205">
        <f t="shared" si="1"/>
        <v>238.84659720446064</v>
      </c>
      <c r="BU8" s="205">
        <f t="shared" si="1"/>
        <v>238.84659720446064</v>
      </c>
      <c r="BV8" s="205">
        <f t="shared" si="1"/>
        <v>238.84659720446064</v>
      </c>
      <c r="BW8" s="205">
        <f t="shared" si="1"/>
        <v>238.84659720446064</v>
      </c>
      <c r="BX8" s="205">
        <f t="shared" si="1"/>
        <v>238.84659720446064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4660</v>
      </c>
      <c r="C9" s="204">
        <f>Income!C78</f>
        <v>0</v>
      </c>
      <c r="D9" s="204">
        <f>Income!D78</f>
        <v>0</v>
      </c>
      <c r="E9" s="204">
        <f>Income!E78</f>
        <v>0</v>
      </c>
      <c r="F9" s="205">
        <f t="shared" si="4"/>
        <v>4660</v>
      </c>
      <c r="G9" s="205">
        <f t="shared" si="4"/>
        <v>4660</v>
      </c>
      <c r="H9" s="205">
        <f t="shared" si="4"/>
        <v>4660</v>
      </c>
      <c r="I9" s="205">
        <f t="shared" si="4"/>
        <v>4660</v>
      </c>
      <c r="J9" s="205">
        <f t="shared" si="4"/>
        <v>4660</v>
      </c>
      <c r="K9" s="205">
        <f t="shared" si="4"/>
        <v>4660</v>
      </c>
      <c r="L9" s="205">
        <f t="shared" si="4"/>
        <v>4660</v>
      </c>
      <c r="M9" s="205">
        <f t="shared" si="4"/>
        <v>4660</v>
      </c>
      <c r="N9" s="205">
        <f t="shared" si="4"/>
        <v>4660</v>
      </c>
      <c r="O9" s="205">
        <f t="shared" si="4"/>
        <v>4660</v>
      </c>
      <c r="P9" s="205">
        <f t="shared" si="4"/>
        <v>4660</v>
      </c>
      <c r="Q9" s="205">
        <f t="shared" si="4"/>
        <v>4660</v>
      </c>
      <c r="R9" s="205">
        <f t="shared" si="4"/>
        <v>4660</v>
      </c>
      <c r="S9" s="205">
        <f t="shared" si="4"/>
        <v>4660</v>
      </c>
      <c r="T9" s="205">
        <f t="shared" si="4"/>
        <v>4660</v>
      </c>
      <c r="U9" s="205">
        <f t="shared" si="4"/>
        <v>4660</v>
      </c>
      <c r="V9" s="205">
        <f t="shared" si="6"/>
        <v>4660</v>
      </c>
      <c r="W9" s="205">
        <f t="shared" si="6"/>
        <v>4660</v>
      </c>
      <c r="X9" s="205">
        <f t="shared" si="6"/>
        <v>4660</v>
      </c>
      <c r="Y9" s="205">
        <f t="shared" si="6"/>
        <v>4660</v>
      </c>
      <c r="Z9" s="205">
        <f t="shared" si="6"/>
        <v>4660</v>
      </c>
      <c r="AA9" s="205">
        <f t="shared" si="6"/>
        <v>4660</v>
      </c>
      <c r="AB9" s="205">
        <f t="shared" si="6"/>
        <v>4660</v>
      </c>
      <c r="AC9" s="205">
        <f t="shared" si="6"/>
        <v>4660</v>
      </c>
      <c r="AD9" s="205">
        <f t="shared" si="6"/>
        <v>4660</v>
      </c>
      <c r="AE9" s="205">
        <f t="shared" si="6"/>
        <v>4660</v>
      </c>
      <c r="AF9" s="205">
        <f t="shared" si="6"/>
        <v>4660</v>
      </c>
      <c r="AG9" s="205">
        <f t="shared" si="6"/>
        <v>4660</v>
      </c>
      <c r="AH9" s="205">
        <f t="shared" si="6"/>
        <v>4660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123428.57142857143</v>
      </c>
      <c r="E10" s="204">
        <f>Income!E79</f>
        <v>230400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123428.57142857143</v>
      </c>
      <c r="BZ10" s="205">
        <f t="shared" si="8"/>
        <v>123428.57142857143</v>
      </c>
      <c r="CA10" s="205">
        <f t="shared" si="2"/>
        <v>123428.57142857143</v>
      </c>
      <c r="CB10" s="205">
        <f t="shared" si="2"/>
        <v>123428.57142857143</v>
      </c>
      <c r="CC10" s="205">
        <f t="shared" si="2"/>
        <v>123428.57142857143</v>
      </c>
      <c r="CD10" s="205">
        <f t="shared" si="2"/>
        <v>123428.57142857143</v>
      </c>
      <c r="CE10" s="205">
        <f t="shared" si="2"/>
        <v>123428.57142857143</v>
      </c>
      <c r="CF10" s="205">
        <f t="shared" si="2"/>
        <v>123428.57142857143</v>
      </c>
      <c r="CG10" s="205">
        <f t="shared" si="2"/>
        <v>123428.57142857143</v>
      </c>
      <c r="CH10" s="205">
        <f t="shared" si="2"/>
        <v>123428.57142857143</v>
      </c>
      <c r="CI10" s="205">
        <f t="shared" si="2"/>
        <v>123428.57142857143</v>
      </c>
      <c r="CJ10" s="205">
        <f t="shared" si="2"/>
        <v>123428.57142857143</v>
      </c>
      <c r="CK10" s="205">
        <f t="shared" si="2"/>
        <v>123428.57142857143</v>
      </c>
      <c r="CL10" s="205">
        <f t="shared" si="2"/>
        <v>123428.57142857143</v>
      </c>
      <c r="CM10" s="205">
        <f t="shared" si="2"/>
        <v>123428.57142857143</v>
      </c>
      <c r="CN10" s="205">
        <f t="shared" si="2"/>
        <v>123428.57142857143</v>
      </c>
      <c r="CO10" s="205">
        <f t="shared" si="2"/>
        <v>123428.57142857143</v>
      </c>
      <c r="CP10" s="205">
        <f t="shared" si="2"/>
        <v>123428.57142857143</v>
      </c>
      <c r="CQ10" s="205">
        <f t="shared" si="2"/>
        <v>230400</v>
      </c>
      <c r="CR10" s="205">
        <f t="shared" si="2"/>
        <v>230400</v>
      </c>
      <c r="CS10" s="205">
        <f t="shared" si="3"/>
        <v>230400</v>
      </c>
      <c r="CT10" s="205">
        <f t="shared" si="3"/>
        <v>230400</v>
      </c>
      <c r="CU10" s="205">
        <f t="shared" si="3"/>
        <v>230400</v>
      </c>
      <c r="CV10" s="205">
        <f t="shared" si="3"/>
        <v>230400</v>
      </c>
      <c r="CW10" s="205">
        <f t="shared" si="3"/>
        <v>230400</v>
      </c>
      <c r="CX10" s="205">
        <f t="shared" si="3"/>
        <v>230400</v>
      </c>
      <c r="CY10" s="205">
        <f t="shared" si="3"/>
        <v>230400</v>
      </c>
      <c r="CZ10" s="205">
        <f t="shared" si="3"/>
        <v>230400</v>
      </c>
      <c r="DA10" s="205">
        <f t="shared" si="3"/>
        <v>230400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3840</v>
      </c>
      <c r="C12" s="204">
        <f>Income!C82</f>
        <v>0</v>
      </c>
      <c r="D12" s="204">
        <f>Income!D82</f>
        <v>0</v>
      </c>
      <c r="E12" s="204">
        <f>Income!E82</f>
        <v>38400</v>
      </c>
      <c r="F12" s="205">
        <f t="shared" si="4"/>
        <v>3840</v>
      </c>
      <c r="G12" s="205">
        <f t="shared" si="4"/>
        <v>3840</v>
      </c>
      <c r="H12" s="205">
        <f t="shared" si="4"/>
        <v>3840</v>
      </c>
      <c r="I12" s="205">
        <f t="shared" si="4"/>
        <v>3840</v>
      </c>
      <c r="J12" s="205">
        <f t="shared" si="4"/>
        <v>3840</v>
      </c>
      <c r="K12" s="205">
        <f t="shared" si="4"/>
        <v>3840</v>
      </c>
      <c r="L12" s="205">
        <f t="shared" si="4"/>
        <v>3840</v>
      </c>
      <c r="M12" s="205">
        <f t="shared" si="4"/>
        <v>3840</v>
      </c>
      <c r="N12" s="205">
        <f t="shared" si="4"/>
        <v>3840</v>
      </c>
      <c r="O12" s="205">
        <f t="shared" si="4"/>
        <v>3840</v>
      </c>
      <c r="P12" s="205">
        <f t="shared" si="4"/>
        <v>3840</v>
      </c>
      <c r="Q12" s="205">
        <f t="shared" si="4"/>
        <v>3840</v>
      </c>
      <c r="R12" s="205">
        <f t="shared" si="4"/>
        <v>3840</v>
      </c>
      <c r="S12" s="205">
        <f t="shared" si="4"/>
        <v>3840</v>
      </c>
      <c r="T12" s="205">
        <f t="shared" si="4"/>
        <v>3840</v>
      </c>
      <c r="U12" s="205">
        <f t="shared" si="4"/>
        <v>3840</v>
      </c>
      <c r="V12" s="205">
        <f t="shared" si="6"/>
        <v>3840</v>
      </c>
      <c r="W12" s="205">
        <f t="shared" si="6"/>
        <v>3840</v>
      </c>
      <c r="X12" s="205">
        <f t="shared" si="6"/>
        <v>3840</v>
      </c>
      <c r="Y12" s="205">
        <f t="shared" si="6"/>
        <v>3840</v>
      </c>
      <c r="Z12" s="205">
        <f t="shared" si="6"/>
        <v>3840</v>
      </c>
      <c r="AA12" s="205">
        <f t="shared" si="6"/>
        <v>3840</v>
      </c>
      <c r="AB12" s="205">
        <f t="shared" si="6"/>
        <v>3840</v>
      </c>
      <c r="AC12" s="205">
        <f t="shared" si="6"/>
        <v>3840</v>
      </c>
      <c r="AD12" s="205">
        <f t="shared" si="6"/>
        <v>3840</v>
      </c>
      <c r="AE12" s="205">
        <f t="shared" si="6"/>
        <v>3840</v>
      </c>
      <c r="AF12" s="205">
        <f t="shared" si="6"/>
        <v>3840</v>
      </c>
      <c r="AG12" s="205">
        <f t="shared" si="6"/>
        <v>3840</v>
      </c>
      <c r="AH12" s="205">
        <f t="shared" si="6"/>
        <v>3840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0</v>
      </c>
      <c r="BD12" s="205">
        <f t="shared" si="8"/>
        <v>0</v>
      </c>
      <c r="BE12" s="205">
        <f t="shared" si="8"/>
        <v>0</v>
      </c>
      <c r="BF12" s="205">
        <f t="shared" si="8"/>
        <v>0</v>
      </c>
      <c r="BG12" s="205">
        <f t="shared" si="8"/>
        <v>0</v>
      </c>
      <c r="BH12" s="205">
        <f t="shared" si="8"/>
        <v>0</v>
      </c>
      <c r="BI12" s="205">
        <f t="shared" si="8"/>
        <v>0</v>
      </c>
      <c r="BJ12" s="205">
        <f t="shared" si="8"/>
        <v>0</v>
      </c>
      <c r="BK12" s="205">
        <f t="shared" si="8"/>
        <v>0</v>
      </c>
      <c r="BL12" s="205">
        <f t="shared" si="8"/>
        <v>0</v>
      </c>
      <c r="BM12" s="205">
        <f t="shared" si="8"/>
        <v>0</v>
      </c>
      <c r="BN12" s="205">
        <f t="shared" si="8"/>
        <v>0</v>
      </c>
      <c r="BO12" s="205">
        <f t="shared" si="8"/>
        <v>0</v>
      </c>
      <c r="BP12" s="205">
        <f t="shared" si="8"/>
        <v>0</v>
      </c>
      <c r="BQ12" s="205">
        <f t="shared" si="8"/>
        <v>0</v>
      </c>
      <c r="BR12" s="205">
        <f t="shared" si="8"/>
        <v>0</v>
      </c>
      <c r="BS12" s="205">
        <f t="shared" si="8"/>
        <v>0</v>
      </c>
      <c r="BT12" s="205">
        <f t="shared" si="8"/>
        <v>0</v>
      </c>
      <c r="BU12" s="205">
        <f t="shared" si="8"/>
        <v>0</v>
      </c>
      <c r="BV12" s="205">
        <f t="shared" si="8"/>
        <v>0</v>
      </c>
      <c r="BW12" s="205">
        <f t="shared" si="8"/>
        <v>0</v>
      </c>
      <c r="BX12" s="205">
        <f t="shared" si="8"/>
        <v>0</v>
      </c>
      <c r="BY12" s="205">
        <f t="shared" si="8"/>
        <v>0</v>
      </c>
      <c r="BZ12" s="205">
        <f t="shared" si="8"/>
        <v>0</v>
      </c>
      <c r="CA12" s="205">
        <f t="shared" si="2"/>
        <v>0</v>
      </c>
      <c r="CB12" s="205">
        <f t="shared" si="2"/>
        <v>0</v>
      </c>
      <c r="CC12" s="205">
        <f t="shared" si="2"/>
        <v>0</v>
      </c>
      <c r="CD12" s="205">
        <f t="shared" si="2"/>
        <v>0</v>
      </c>
      <c r="CE12" s="205">
        <f t="shared" si="2"/>
        <v>0</v>
      </c>
      <c r="CF12" s="205">
        <f t="shared" si="2"/>
        <v>0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38400</v>
      </c>
      <c r="CR12" s="205">
        <f t="shared" si="2"/>
        <v>38400</v>
      </c>
      <c r="CS12" s="205">
        <f t="shared" si="3"/>
        <v>38400</v>
      </c>
      <c r="CT12" s="205">
        <f t="shared" si="3"/>
        <v>38400</v>
      </c>
      <c r="CU12" s="205">
        <f t="shared" si="3"/>
        <v>38400</v>
      </c>
      <c r="CV12" s="205">
        <f t="shared" si="3"/>
        <v>38400</v>
      </c>
      <c r="CW12" s="205">
        <f t="shared" si="3"/>
        <v>38400</v>
      </c>
      <c r="CX12" s="205">
        <f t="shared" si="3"/>
        <v>38400</v>
      </c>
      <c r="CY12" s="205">
        <f t="shared" si="3"/>
        <v>38400</v>
      </c>
      <c r="CZ12" s="205">
        <f t="shared" si="3"/>
        <v>38400</v>
      </c>
      <c r="DA12" s="205">
        <f t="shared" si="3"/>
        <v>38400</v>
      </c>
      <c r="DB12" s="205"/>
    </row>
    <row r="13" spans="1:106">
      <c r="A13" s="202" t="str">
        <f>Income!A83</f>
        <v>Food transfer - official</v>
      </c>
      <c r="B13" s="204">
        <f>Income!B83</f>
        <v>3756.6351268547778</v>
      </c>
      <c r="C13" s="204">
        <f>Income!C83</f>
        <v>3939.2773051308714</v>
      </c>
      <c r="D13" s="204">
        <f>Income!D83</f>
        <v>3160.416191950781</v>
      </c>
      <c r="E13" s="204">
        <f>Income!E83</f>
        <v>984.26974148067006</v>
      </c>
      <c r="F13" s="205">
        <f t="shared" si="4"/>
        <v>3756.6351268547778</v>
      </c>
      <c r="G13" s="205">
        <f t="shared" si="4"/>
        <v>3756.6351268547778</v>
      </c>
      <c r="H13" s="205">
        <f t="shared" si="4"/>
        <v>3756.6351268547778</v>
      </c>
      <c r="I13" s="205">
        <f t="shared" si="4"/>
        <v>3756.6351268547778</v>
      </c>
      <c r="J13" s="205">
        <f t="shared" si="4"/>
        <v>3756.6351268547778</v>
      </c>
      <c r="K13" s="205">
        <f t="shared" si="4"/>
        <v>3756.6351268547778</v>
      </c>
      <c r="L13" s="205">
        <f t="shared" si="4"/>
        <v>3756.6351268547778</v>
      </c>
      <c r="M13" s="205">
        <f t="shared" si="4"/>
        <v>3756.6351268547778</v>
      </c>
      <c r="N13" s="205">
        <f t="shared" si="4"/>
        <v>3756.6351268547778</v>
      </c>
      <c r="O13" s="205">
        <f t="shared" si="4"/>
        <v>3756.6351268547778</v>
      </c>
      <c r="P13" s="205">
        <f t="shared" si="4"/>
        <v>3756.6351268547778</v>
      </c>
      <c r="Q13" s="205">
        <f t="shared" si="4"/>
        <v>3756.6351268547778</v>
      </c>
      <c r="R13" s="205">
        <f t="shared" si="4"/>
        <v>3756.6351268547778</v>
      </c>
      <c r="S13" s="205">
        <f t="shared" si="4"/>
        <v>3756.6351268547778</v>
      </c>
      <c r="T13" s="205">
        <f t="shared" si="4"/>
        <v>3756.6351268547778</v>
      </c>
      <c r="U13" s="205">
        <f t="shared" si="4"/>
        <v>3756.6351268547778</v>
      </c>
      <c r="V13" s="205">
        <f t="shared" si="6"/>
        <v>3756.6351268547778</v>
      </c>
      <c r="W13" s="205">
        <f t="shared" si="6"/>
        <v>3756.6351268547778</v>
      </c>
      <c r="X13" s="205">
        <f t="shared" si="6"/>
        <v>3756.6351268547778</v>
      </c>
      <c r="Y13" s="205">
        <f t="shared" si="6"/>
        <v>3756.6351268547778</v>
      </c>
      <c r="Z13" s="205">
        <f t="shared" si="6"/>
        <v>3756.6351268547778</v>
      </c>
      <c r="AA13" s="205">
        <f t="shared" si="6"/>
        <v>3756.6351268547778</v>
      </c>
      <c r="AB13" s="205">
        <f t="shared" si="6"/>
        <v>3756.6351268547778</v>
      </c>
      <c r="AC13" s="205">
        <f t="shared" si="6"/>
        <v>3756.6351268547778</v>
      </c>
      <c r="AD13" s="205">
        <f t="shared" si="6"/>
        <v>3756.6351268547778</v>
      </c>
      <c r="AE13" s="205">
        <f t="shared" si="6"/>
        <v>3756.6351268547778</v>
      </c>
      <c r="AF13" s="205">
        <f t="shared" si="6"/>
        <v>3756.6351268547778</v>
      </c>
      <c r="AG13" s="205">
        <f t="shared" si="6"/>
        <v>3756.6351268547778</v>
      </c>
      <c r="AH13" s="205">
        <f t="shared" si="6"/>
        <v>3756.6351268547778</v>
      </c>
      <c r="AI13" s="205">
        <f t="shared" si="6"/>
        <v>3939.2773051308714</v>
      </c>
      <c r="AJ13" s="205">
        <f t="shared" si="6"/>
        <v>3939.2773051308714</v>
      </c>
      <c r="AK13" s="205">
        <f t="shared" si="6"/>
        <v>3939.2773051308714</v>
      </c>
      <c r="AL13" s="205">
        <f t="shared" si="7"/>
        <v>3939.2773051308714</v>
      </c>
      <c r="AM13" s="205">
        <f t="shared" si="7"/>
        <v>3939.2773051308714</v>
      </c>
      <c r="AN13" s="205">
        <f t="shared" si="7"/>
        <v>3939.2773051308714</v>
      </c>
      <c r="AO13" s="205">
        <f t="shared" si="7"/>
        <v>3939.2773051308714</v>
      </c>
      <c r="AP13" s="205">
        <f t="shared" si="7"/>
        <v>3939.2773051308714</v>
      </c>
      <c r="AQ13" s="205">
        <f t="shared" si="7"/>
        <v>3939.2773051308714</v>
      </c>
      <c r="AR13" s="205">
        <f t="shared" si="7"/>
        <v>3939.2773051308714</v>
      </c>
      <c r="AS13" s="205">
        <f t="shared" si="7"/>
        <v>3939.2773051308714</v>
      </c>
      <c r="AT13" s="205">
        <f t="shared" si="7"/>
        <v>3939.2773051308714</v>
      </c>
      <c r="AU13" s="205">
        <f t="shared" si="7"/>
        <v>3939.2773051308714</v>
      </c>
      <c r="AV13" s="205">
        <f t="shared" si="7"/>
        <v>3939.2773051308714</v>
      </c>
      <c r="AW13" s="205">
        <f t="shared" si="7"/>
        <v>3939.2773051308714</v>
      </c>
      <c r="AX13" s="205">
        <f t="shared" si="8"/>
        <v>3939.2773051308714</v>
      </c>
      <c r="AY13" s="205">
        <f t="shared" si="8"/>
        <v>3939.2773051308714</v>
      </c>
      <c r="AZ13" s="205">
        <f t="shared" si="8"/>
        <v>3939.2773051308714</v>
      </c>
      <c r="BA13" s="205">
        <f t="shared" si="8"/>
        <v>3939.2773051308714</v>
      </c>
      <c r="BB13" s="205">
        <f t="shared" si="8"/>
        <v>3939.2773051308714</v>
      </c>
      <c r="BC13" s="205">
        <f t="shared" si="8"/>
        <v>3939.2773051308714</v>
      </c>
      <c r="BD13" s="205">
        <f t="shared" si="8"/>
        <v>3939.2773051308714</v>
      </c>
      <c r="BE13" s="205">
        <f t="shared" si="8"/>
        <v>3939.2773051308714</v>
      </c>
      <c r="BF13" s="205">
        <f t="shared" si="8"/>
        <v>3939.2773051308714</v>
      </c>
      <c r="BG13" s="205">
        <f t="shared" si="8"/>
        <v>3939.2773051308714</v>
      </c>
      <c r="BH13" s="205">
        <f t="shared" si="8"/>
        <v>3939.2773051308714</v>
      </c>
      <c r="BI13" s="205">
        <f t="shared" si="8"/>
        <v>3939.2773051308714</v>
      </c>
      <c r="BJ13" s="205">
        <f t="shared" si="8"/>
        <v>3939.2773051308714</v>
      </c>
      <c r="BK13" s="205">
        <f t="shared" si="8"/>
        <v>3939.2773051308714</v>
      </c>
      <c r="BL13" s="205">
        <f t="shared" si="8"/>
        <v>3939.2773051308714</v>
      </c>
      <c r="BM13" s="205">
        <f t="shared" si="8"/>
        <v>3939.2773051308714</v>
      </c>
      <c r="BN13" s="205">
        <f t="shared" si="8"/>
        <v>3939.2773051308714</v>
      </c>
      <c r="BO13" s="205">
        <f t="shared" si="8"/>
        <v>3939.2773051308714</v>
      </c>
      <c r="BP13" s="205">
        <f t="shared" si="8"/>
        <v>3939.2773051308714</v>
      </c>
      <c r="BQ13" s="205">
        <f t="shared" si="8"/>
        <v>3939.2773051308714</v>
      </c>
      <c r="BR13" s="205">
        <f t="shared" si="8"/>
        <v>3939.2773051308714</v>
      </c>
      <c r="BS13" s="205">
        <f t="shared" si="8"/>
        <v>3939.2773051308714</v>
      </c>
      <c r="BT13" s="205">
        <f t="shared" si="8"/>
        <v>3939.2773051308714</v>
      </c>
      <c r="BU13" s="205">
        <f t="shared" si="8"/>
        <v>3939.2773051308714</v>
      </c>
      <c r="BV13" s="205">
        <f t="shared" si="8"/>
        <v>3939.2773051308714</v>
      </c>
      <c r="BW13" s="205">
        <f t="shared" si="8"/>
        <v>3939.2773051308714</v>
      </c>
      <c r="BX13" s="205">
        <f t="shared" si="8"/>
        <v>3939.2773051308714</v>
      </c>
      <c r="BY13" s="205">
        <f t="shared" si="8"/>
        <v>3160.416191950781</v>
      </c>
      <c r="BZ13" s="205">
        <f t="shared" si="8"/>
        <v>3160.416191950781</v>
      </c>
      <c r="CA13" s="205">
        <f t="shared" si="2"/>
        <v>3160.416191950781</v>
      </c>
      <c r="CB13" s="205">
        <f t="shared" si="2"/>
        <v>3160.416191950781</v>
      </c>
      <c r="CC13" s="205">
        <f t="shared" si="2"/>
        <v>3160.416191950781</v>
      </c>
      <c r="CD13" s="205">
        <f t="shared" si="2"/>
        <v>3160.416191950781</v>
      </c>
      <c r="CE13" s="205">
        <f t="shared" si="2"/>
        <v>3160.416191950781</v>
      </c>
      <c r="CF13" s="205">
        <f t="shared" si="2"/>
        <v>3160.416191950781</v>
      </c>
      <c r="CG13" s="205">
        <f t="shared" si="2"/>
        <v>3160.416191950781</v>
      </c>
      <c r="CH13" s="205">
        <f t="shared" si="2"/>
        <v>3160.416191950781</v>
      </c>
      <c r="CI13" s="205">
        <f t="shared" si="2"/>
        <v>3160.416191950781</v>
      </c>
      <c r="CJ13" s="205">
        <f t="shared" si="2"/>
        <v>3160.416191950781</v>
      </c>
      <c r="CK13" s="205">
        <f t="shared" si="2"/>
        <v>3160.416191950781</v>
      </c>
      <c r="CL13" s="205">
        <f t="shared" si="2"/>
        <v>3160.416191950781</v>
      </c>
      <c r="CM13" s="205">
        <f t="shared" si="2"/>
        <v>3160.416191950781</v>
      </c>
      <c r="CN13" s="205">
        <f t="shared" si="2"/>
        <v>3160.416191950781</v>
      </c>
      <c r="CO13" s="205">
        <f t="shared" si="2"/>
        <v>3160.416191950781</v>
      </c>
      <c r="CP13" s="205">
        <f t="shared" si="2"/>
        <v>3160.416191950781</v>
      </c>
      <c r="CQ13" s="205">
        <f t="shared" si="2"/>
        <v>984.26974148067006</v>
      </c>
      <c r="CR13" s="205">
        <f t="shared" si="2"/>
        <v>984.26974148067006</v>
      </c>
      <c r="CS13" s="205">
        <f t="shared" si="3"/>
        <v>984.26974148067006</v>
      </c>
      <c r="CT13" s="205">
        <f t="shared" si="3"/>
        <v>984.26974148067006</v>
      </c>
      <c r="CU13" s="205">
        <f t="shared" si="3"/>
        <v>984.26974148067006</v>
      </c>
      <c r="CV13" s="205">
        <f t="shared" si="3"/>
        <v>984.26974148067006</v>
      </c>
      <c r="CW13" s="205">
        <f t="shared" si="3"/>
        <v>984.26974148067006</v>
      </c>
      <c r="CX13" s="205">
        <f t="shared" si="3"/>
        <v>984.26974148067006</v>
      </c>
      <c r="CY13" s="205">
        <f t="shared" si="3"/>
        <v>984.26974148067006</v>
      </c>
      <c r="CZ13" s="205">
        <f t="shared" si="3"/>
        <v>984.26974148067006</v>
      </c>
      <c r="DA13" s="205">
        <f t="shared" si="3"/>
        <v>984.26974148067006</v>
      </c>
      <c r="DB13" s="205"/>
    </row>
    <row r="14" spans="1:106">
      <c r="A14" s="202" t="str">
        <f>Income!A85</f>
        <v>Cash transfer - official</v>
      </c>
      <c r="B14" s="204">
        <f>Income!B85</f>
        <v>15840</v>
      </c>
      <c r="C14" s="204">
        <f>Income!C85</f>
        <v>32640</v>
      </c>
      <c r="D14" s="204">
        <f>Income!D85</f>
        <v>9600</v>
      </c>
      <c r="E14" s="204">
        <f>Income!E85</f>
        <v>13440</v>
      </c>
      <c r="F14" s="205">
        <f t="shared" si="4"/>
        <v>15840</v>
      </c>
      <c r="G14" s="205">
        <f t="shared" si="4"/>
        <v>15840</v>
      </c>
      <c r="H14" s="205">
        <f t="shared" si="4"/>
        <v>15840</v>
      </c>
      <c r="I14" s="205">
        <f t="shared" si="4"/>
        <v>15840</v>
      </c>
      <c r="J14" s="205">
        <f t="shared" si="4"/>
        <v>15840</v>
      </c>
      <c r="K14" s="205">
        <f t="shared" si="4"/>
        <v>15840</v>
      </c>
      <c r="L14" s="205">
        <f t="shared" si="4"/>
        <v>15840</v>
      </c>
      <c r="M14" s="205">
        <f t="shared" si="4"/>
        <v>15840</v>
      </c>
      <c r="N14" s="205">
        <f t="shared" si="4"/>
        <v>15840</v>
      </c>
      <c r="O14" s="205">
        <f t="shared" si="4"/>
        <v>15840</v>
      </c>
      <c r="P14" s="205">
        <f t="shared" si="4"/>
        <v>15840</v>
      </c>
      <c r="Q14" s="205">
        <f t="shared" si="4"/>
        <v>15840</v>
      </c>
      <c r="R14" s="205">
        <f t="shared" si="4"/>
        <v>15840</v>
      </c>
      <c r="S14" s="205">
        <f t="shared" si="4"/>
        <v>15840</v>
      </c>
      <c r="T14" s="205">
        <f t="shared" si="4"/>
        <v>15840</v>
      </c>
      <c r="U14" s="205">
        <f t="shared" si="4"/>
        <v>15840</v>
      </c>
      <c r="V14" s="205">
        <f t="shared" si="6"/>
        <v>15840</v>
      </c>
      <c r="W14" s="205">
        <f t="shared" si="6"/>
        <v>15840</v>
      </c>
      <c r="X14" s="205">
        <f t="shared" si="6"/>
        <v>15840</v>
      </c>
      <c r="Y14" s="205">
        <f t="shared" si="6"/>
        <v>15840</v>
      </c>
      <c r="Z14" s="205">
        <f t="shared" si="6"/>
        <v>15840</v>
      </c>
      <c r="AA14" s="205">
        <f t="shared" si="6"/>
        <v>15840</v>
      </c>
      <c r="AB14" s="205">
        <f t="shared" si="6"/>
        <v>15840</v>
      </c>
      <c r="AC14" s="205">
        <f t="shared" si="6"/>
        <v>15840</v>
      </c>
      <c r="AD14" s="205">
        <f t="shared" si="6"/>
        <v>15840</v>
      </c>
      <c r="AE14" s="205">
        <f t="shared" si="6"/>
        <v>15840</v>
      </c>
      <c r="AF14" s="205">
        <f t="shared" si="6"/>
        <v>15840</v>
      </c>
      <c r="AG14" s="205">
        <f t="shared" si="6"/>
        <v>15840</v>
      </c>
      <c r="AH14" s="205">
        <f t="shared" si="6"/>
        <v>15840</v>
      </c>
      <c r="AI14" s="205">
        <f t="shared" si="6"/>
        <v>32640</v>
      </c>
      <c r="AJ14" s="205">
        <f t="shared" si="6"/>
        <v>32640</v>
      </c>
      <c r="AK14" s="205">
        <f t="shared" si="6"/>
        <v>32640</v>
      </c>
      <c r="AL14" s="205">
        <f t="shared" si="7"/>
        <v>32640</v>
      </c>
      <c r="AM14" s="205">
        <f t="shared" si="7"/>
        <v>32640</v>
      </c>
      <c r="AN14" s="205">
        <f t="shared" si="7"/>
        <v>32640</v>
      </c>
      <c r="AO14" s="205">
        <f t="shared" si="7"/>
        <v>32640</v>
      </c>
      <c r="AP14" s="205">
        <f t="shared" si="7"/>
        <v>32640</v>
      </c>
      <c r="AQ14" s="205">
        <f t="shared" si="7"/>
        <v>32640</v>
      </c>
      <c r="AR14" s="205">
        <f t="shared" si="7"/>
        <v>32640</v>
      </c>
      <c r="AS14" s="205">
        <f t="shared" si="7"/>
        <v>32640</v>
      </c>
      <c r="AT14" s="205">
        <f t="shared" si="7"/>
        <v>32640</v>
      </c>
      <c r="AU14" s="205">
        <f t="shared" si="7"/>
        <v>32640</v>
      </c>
      <c r="AV14" s="205">
        <f t="shared" si="7"/>
        <v>32640</v>
      </c>
      <c r="AW14" s="205">
        <f t="shared" si="7"/>
        <v>32640</v>
      </c>
      <c r="AX14" s="205">
        <f t="shared" si="7"/>
        <v>32640</v>
      </c>
      <c r="AY14" s="205">
        <f t="shared" si="7"/>
        <v>32640</v>
      </c>
      <c r="AZ14" s="205">
        <f t="shared" si="7"/>
        <v>32640</v>
      </c>
      <c r="BA14" s="205">
        <f t="shared" si="7"/>
        <v>32640</v>
      </c>
      <c r="BB14" s="205">
        <f t="shared" si="8"/>
        <v>32640</v>
      </c>
      <c r="BC14" s="205">
        <f t="shared" si="8"/>
        <v>32640</v>
      </c>
      <c r="BD14" s="205">
        <f t="shared" si="8"/>
        <v>32640</v>
      </c>
      <c r="BE14" s="205">
        <f t="shared" si="8"/>
        <v>32640</v>
      </c>
      <c r="BF14" s="205">
        <f t="shared" si="8"/>
        <v>32640</v>
      </c>
      <c r="BG14" s="205">
        <f t="shared" si="8"/>
        <v>32640</v>
      </c>
      <c r="BH14" s="205">
        <f t="shared" si="8"/>
        <v>32640</v>
      </c>
      <c r="BI14" s="205">
        <f t="shared" si="8"/>
        <v>32640</v>
      </c>
      <c r="BJ14" s="205">
        <f t="shared" si="8"/>
        <v>32640</v>
      </c>
      <c r="BK14" s="205">
        <f t="shared" si="8"/>
        <v>32640</v>
      </c>
      <c r="BL14" s="205">
        <f t="shared" si="8"/>
        <v>32640</v>
      </c>
      <c r="BM14" s="205">
        <f t="shared" si="8"/>
        <v>32640</v>
      </c>
      <c r="BN14" s="205">
        <f t="shared" si="8"/>
        <v>32640</v>
      </c>
      <c r="BO14" s="205">
        <f t="shared" si="8"/>
        <v>32640</v>
      </c>
      <c r="BP14" s="205">
        <f t="shared" si="8"/>
        <v>32640</v>
      </c>
      <c r="BQ14" s="205">
        <f t="shared" si="8"/>
        <v>32640</v>
      </c>
      <c r="BR14" s="205">
        <f t="shared" si="8"/>
        <v>32640</v>
      </c>
      <c r="BS14" s="205">
        <f t="shared" si="8"/>
        <v>32640</v>
      </c>
      <c r="BT14" s="205">
        <f t="shared" si="8"/>
        <v>32640</v>
      </c>
      <c r="BU14" s="205">
        <f t="shared" si="8"/>
        <v>32640</v>
      </c>
      <c r="BV14" s="205">
        <f t="shared" si="8"/>
        <v>32640</v>
      </c>
      <c r="BW14" s="205">
        <f t="shared" si="8"/>
        <v>32640</v>
      </c>
      <c r="BX14" s="205">
        <f t="shared" si="8"/>
        <v>32640</v>
      </c>
      <c r="BY14" s="205">
        <f t="shared" si="8"/>
        <v>9600</v>
      </c>
      <c r="BZ14" s="205">
        <f t="shared" si="8"/>
        <v>9600</v>
      </c>
      <c r="CA14" s="205">
        <f t="shared" si="2"/>
        <v>9600</v>
      </c>
      <c r="CB14" s="205">
        <f t="shared" si="2"/>
        <v>9600</v>
      </c>
      <c r="CC14" s="205">
        <f t="shared" si="2"/>
        <v>9600</v>
      </c>
      <c r="CD14" s="205">
        <f t="shared" si="2"/>
        <v>9600</v>
      </c>
      <c r="CE14" s="205">
        <f t="shared" si="2"/>
        <v>9600</v>
      </c>
      <c r="CF14" s="205">
        <f t="shared" si="2"/>
        <v>9600</v>
      </c>
      <c r="CG14" s="205">
        <f t="shared" si="2"/>
        <v>9600</v>
      </c>
      <c r="CH14" s="205">
        <f t="shared" si="2"/>
        <v>9600</v>
      </c>
      <c r="CI14" s="205">
        <f t="shared" si="2"/>
        <v>9600</v>
      </c>
      <c r="CJ14" s="205">
        <f t="shared" si="2"/>
        <v>9600</v>
      </c>
      <c r="CK14" s="205">
        <f t="shared" si="2"/>
        <v>9600</v>
      </c>
      <c r="CL14" s="205">
        <f t="shared" si="2"/>
        <v>9600</v>
      </c>
      <c r="CM14" s="205">
        <f t="shared" si="2"/>
        <v>9600</v>
      </c>
      <c r="CN14" s="205">
        <f t="shared" si="2"/>
        <v>9600</v>
      </c>
      <c r="CO14" s="205">
        <f t="shared" si="2"/>
        <v>9600</v>
      </c>
      <c r="CP14" s="205">
        <f t="shared" si="2"/>
        <v>9600</v>
      </c>
      <c r="CQ14" s="205">
        <f t="shared" si="2"/>
        <v>13440</v>
      </c>
      <c r="CR14" s="205">
        <f t="shared" si="2"/>
        <v>13440</v>
      </c>
      <c r="CS14" s="205">
        <f t="shared" si="3"/>
        <v>13440</v>
      </c>
      <c r="CT14" s="205">
        <f t="shared" si="3"/>
        <v>13440</v>
      </c>
      <c r="CU14" s="205">
        <f t="shared" si="3"/>
        <v>13440</v>
      </c>
      <c r="CV14" s="205">
        <f t="shared" si="3"/>
        <v>13440</v>
      </c>
      <c r="CW14" s="205">
        <f t="shared" si="3"/>
        <v>13440</v>
      </c>
      <c r="CX14" s="205">
        <f t="shared" si="3"/>
        <v>13440</v>
      </c>
      <c r="CY14" s="205">
        <f t="shared" si="3"/>
        <v>13440</v>
      </c>
      <c r="CZ14" s="205">
        <f t="shared" si="3"/>
        <v>13440</v>
      </c>
      <c r="DA14" s="205">
        <f t="shared" si="3"/>
        <v>13440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850.00000000000011</v>
      </c>
      <c r="D15" s="204">
        <f>Income!D86</f>
        <v>1542.8571428571429</v>
      </c>
      <c r="E15" s="204">
        <f>Income!E86</f>
        <v>10560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850.00000000000011</v>
      </c>
      <c r="AJ15" s="205">
        <f t="shared" si="6"/>
        <v>850.00000000000011</v>
      </c>
      <c r="AK15" s="205">
        <f t="shared" si="6"/>
        <v>850.00000000000011</v>
      </c>
      <c r="AL15" s="205">
        <f t="shared" si="7"/>
        <v>850.00000000000011</v>
      </c>
      <c r="AM15" s="205">
        <f t="shared" si="7"/>
        <v>850.00000000000011</v>
      </c>
      <c r="AN15" s="205">
        <f t="shared" si="7"/>
        <v>850.00000000000011</v>
      </c>
      <c r="AO15" s="205">
        <f t="shared" si="7"/>
        <v>850.00000000000011</v>
      </c>
      <c r="AP15" s="205">
        <f t="shared" si="7"/>
        <v>850.00000000000011</v>
      </c>
      <c r="AQ15" s="205">
        <f t="shared" si="7"/>
        <v>850.00000000000011</v>
      </c>
      <c r="AR15" s="205">
        <f t="shared" si="7"/>
        <v>850.00000000000011</v>
      </c>
      <c r="AS15" s="205">
        <f t="shared" si="7"/>
        <v>850.00000000000011</v>
      </c>
      <c r="AT15" s="205">
        <f t="shared" si="7"/>
        <v>850.00000000000011</v>
      </c>
      <c r="AU15" s="205">
        <f t="shared" si="7"/>
        <v>850.00000000000011</v>
      </c>
      <c r="AV15" s="205">
        <f t="shared" si="7"/>
        <v>850.00000000000011</v>
      </c>
      <c r="AW15" s="205">
        <f t="shared" si="7"/>
        <v>850.00000000000011</v>
      </c>
      <c r="AX15" s="205">
        <f t="shared" si="8"/>
        <v>850.00000000000011</v>
      </c>
      <c r="AY15" s="205">
        <f t="shared" si="8"/>
        <v>850.00000000000011</v>
      </c>
      <c r="AZ15" s="205">
        <f t="shared" si="8"/>
        <v>850.00000000000011</v>
      </c>
      <c r="BA15" s="205">
        <f t="shared" si="8"/>
        <v>850.00000000000011</v>
      </c>
      <c r="BB15" s="205">
        <f t="shared" si="8"/>
        <v>850.00000000000011</v>
      </c>
      <c r="BC15" s="205">
        <f t="shared" si="8"/>
        <v>850.00000000000011</v>
      </c>
      <c r="BD15" s="205">
        <f t="shared" si="8"/>
        <v>850.00000000000011</v>
      </c>
      <c r="BE15" s="205">
        <f t="shared" si="8"/>
        <v>850.00000000000011</v>
      </c>
      <c r="BF15" s="205">
        <f t="shared" si="8"/>
        <v>850.00000000000011</v>
      </c>
      <c r="BG15" s="205">
        <f t="shared" si="8"/>
        <v>850.00000000000011</v>
      </c>
      <c r="BH15" s="205">
        <f t="shared" si="8"/>
        <v>850.00000000000011</v>
      </c>
      <c r="BI15" s="205">
        <f t="shared" si="8"/>
        <v>850.00000000000011</v>
      </c>
      <c r="BJ15" s="205">
        <f t="shared" si="8"/>
        <v>850.00000000000011</v>
      </c>
      <c r="BK15" s="205">
        <f t="shared" si="8"/>
        <v>850.00000000000011</v>
      </c>
      <c r="BL15" s="205">
        <f t="shared" si="8"/>
        <v>850.00000000000011</v>
      </c>
      <c r="BM15" s="205">
        <f t="shared" si="8"/>
        <v>850.00000000000011</v>
      </c>
      <c r="BN15" s="205">
        <f t="shared" si="8"/>
        <v>850.00000000000011</v>
      </c>
      <c r="BO15" s="205">
        <f t="shared" si="8"/>
        <v>850.00000000000011</v>
      </c>
      <c r="BP15" s="205">
        <f t="shared" si="8"/>
        <v>850.00000000000011</v>
      </c>
      <c r="BQ15" s="205">
        <f t="shared" si="8"/>
        <v>850.00000000000011</v>
      </c>
      <c r="BR15" s="205">
        <f t="shared" si="8"/>
        <v>850.00000000000011</v>
      </c>
      <c r="BS15" s="205">
        <f t="shared" si="8"/>
        <v>850.00000000000011</v>
      </c>
      <c r="BT15" s="205">
        <f t="shared" si="8"/>
        <v>850.00000000000011</v>
      </c>
      <c r="BU15" s="205">
        <f t="shared" si="8"/>
        <v>850.00000000000011</v>
      </c>
      <c r="BV15" s="205">
        <f t="shared" si="8"/>
        <v>850.00000000000011</v>
      </c>
      <c r="BW15" s="205">
        <f t="shared" si="8"/>
        <v>850.00000000000011</v>
      </c>
      <c r="BX15" s="205">
        <f t="shared" si="8"/>
        <v>850.00000000000011</v>
      </c>
      <c r="BY15" s="205">
        <f t="shared" si="8"/>
        <v>1542.8571428571429</v>
      </c>
      <c r="BZ15" s="205">
        <f t="shared" si="8"/>
        <v>1542.8571428571429</v>
      </c>
      <c r="CA15" s="205">
        <f t="shared" si="2"/>
        <v>1542.8571428571429</v>
      </c>
      <c r="CB15" s="205">
        <f t="shared" si="2"/>
        <v>1542.8571428571429</v>
      </c>
      <c r="CC15" s="205">
        <f t="shared" si="2"/>
        <v>1542.8571428571429</v>
      </c>
      <c r="CD15" s="205">
        <f t="shared" ref="CC15:CR18" si="9">IF(CD$2&lt;=($B$2+$C$2+$D$2),IF(CD$2&lt;=($B$2+$C$2),IF(CD$2&lt;=$B$2,$B15,$C15),$D15),$E15)</f>
        <v>1542.8571428571429</v>
      </c>
      <c r="CE15" s="205">
        <f t="shared" si="9"/>
        <v>1542.8571428571429</v>
      </c>
      <c r="CF15" s="205">
        <f t="shared" si="9"/>
        <v>1542.8571428571429</v>
      </c>
      <c r="CG15" s="205">
        <f t="shared" si="9"/>
        <v>1542.8571428571429</v>
      </c>
      <c r="CH15" s="205">
        <f t="shared" si="9"/>
        <v>1542.8571428571429</v>
      </c>
      <c r="CI15" s="205">
        <f t="shared" si="9"/>
        <v>1542.8571428571429</v>
      </c>
      <c r="CJ15" s="205">
        <f t="shared" si="9"/>
        <v>1542.8571428571429</v>
      </c>
      <c r="CK15" s="205">
        <f t="shared" si="9"/>
        <v>1542.8571428571429</v>
      </c>
      <c r="CL15" s="205">
        <f t="shared" si="9"/>
        <v>1542.8571428571429</v>
      </c>
      <c r="CM15" s="205">
        <f t="shared" si="9"/>
        <v>1542.8571428571429</v>
      </c>
      <c r="CN15" s="205">
        <f t="shared" si="9"/>
        <v>1542.8571428571429</v>
      </c>
      <c r="CO15" s="205">
        <f t="shared" si="9"/>
        <v>1542.8571428571429</v>
      </c>
      <c r="CP15" s="205">
        <f t="shared" si="9"/>
        <v>1542.8571428571429</v>
      </c>
      <c r="CQ15" s="205">
        <f t="shared" si="9"/>
        <v>10560</v>
      </c>
      <c r="CR15" s="205">
        <f t="shared" si="9"/>
        <v>10560</v>
      </c>
      <c r="CS15" s="205">
        <f t="shared" si="3"/>
        <v>10560</v>
      </c>
      <c r="CT15" s="205">
        <f t="shared" si="3"/>
        <v>10560</v>
      </c>
      <c r="CU15" s="205">
        <f t="shared" si="3"/>
        <v>10560</v>
      </c>
      <c r="CV15" s="205">
        <f t="shared" si="3"/>
        <v>10560</v>
      </c>
      <c r="CW15" s="205">
        <f t="shared" si="3"/>
        <v>10560</v>
      </c>
      <c r="CX15" s="205">
        <f t="shared" si="3"/>
        <v>10560</v>
      </c>
      <c r="CY15" s="205">
        <f t="shared" si="3"/>
        <v>10560</v>
      </c>
      <c r="CZ15" s="205">
        <f t="shared" si="3"/>
        <v>10560</v>
      </c>
      <c r="DA15" s="205">
        <f t="shared" si="3"/>
        <v>10560</v>
      </c>
      <c r="DB15" s="205"/>
    </row>
    <row r="16" spans="1:106">
      <c r="A16" s="202" t="s">
        <v>115</v>
      </c>
      <c r="B16" s="204">
        <f>Income!B88</f>
        <v>36719.74151342173</v>
      </c>
      <c r="C16" s="204">
        <f>Income!C88</f>
        <v>49393.294554512322</v>
      </c>
      <c r="D16" s="204">
        <f>Income!D88</f>
        <v>153657.03691012412</v>
      </c>
      <c r="E16" s="204">
        <f>Income!E88</f>
        <v>350094.58806825994</v>
      </c>
      <c r="F16" s="205">
        <f t="shared" si="4"/>
        <v>36719.74151342173</v>
      </c>
      <c r="G16" s="205">
        <f t="shared" si="4"/>
        <v>36719.74151342173</v>
      </c>
      <c r="H16" s="205">
        <f t="shared" si="4"/>
        <v>36719.74151342173</v>
      </c>
      <c r="I16" s="205">
        <f t="shared" si="4"/>
        <v>36719.74151342173</v>
      </c>
      <c r="J16" s="205">
        <f t="shared" si="4"/>
        <v>36719.74151342173</v>
      </c>
      <c r="K16" s="205">
        <f t="shared" si="4"/>
        <v>36719.74151342173</v>
      </c>
      <c r="L16" s="205">
        <f t="shared" si="4"/>
        <v>36719.74151342173</v>
      </c>
      <c r="M16" s="205">
        <f t="shared" si="4"/>
        <v>36719.74151342173</v>
      </c>
      <c r="N16" s="205">
        <f t="shared" si="4"/>
        <v>36719.74151342173</v>
      </c>
      <c r="O16" s="205">
        <f t="shared" si="4"/>
        <v>36719.74151342173</v>
      </c>
      <c r="P16" s="205">
        <f t="shared" si="4"/>
        <v>36719.74151342173</v>
      </c>
      <c r="Q16" s="205">
        <f t="shared" si="4"/>
        <v>36719.74151342173</v>
      </c>
      <c r="R16" s="205">
        <f t="shared" si="4"/>
        <v>36719.74151342173</v>
      </c>
      <c r="S16" s="205">
        <f t="shared" si="4"/>
        <v>36719.74151342173</v>
      </c>
      <c r="T16" s="205">
        <f t="shared" si="4"/>
        <v>36719.74151342173</v>
      </c>
      <c r="U16" s="205">
        <f t="shared" si="4"/>
        <v>36719.74151342173</v>
      </c>
      <c r="V16" s="205">
        <f t="shared" si="6"/>
        <v>36719.74151342173</v>
      </c>
      <c r="W16" s="205">
        <f t="shared" si="6"/>
        <v>36719.74151342173</v>
      </c>
      <c r="X16" s="205">
        <f t="shared" si="6"/>
        <v>36719.74151342173</v>
      </c>
      <c r="Y16" s="205">
        <f t="shared" si="6"/>
        <v>36719.74151342173</v>
      </c>
      <c r="Z16" s="205">
        <f t="shared" si="6"/>
        <v>36719.74151342173</v>
      </c>
      <c r="AA16" s="205">
        <f t="shared" si="6"/>
        <v>36719.74151342173</v>
      </c>
      <c r="AB16" s="205">
        <f t="shared" si="6"/>
        <v>36719.74151342173</v>
      </c>
      <c r="AC16" s="205">
        <f t="shared" si="6"/>
        <v>36719.74151342173</v>
      </c>
      <c r="AD16" s="205">
        <f t="shared" si="6"/>
        <v>36719.74151342173</v>
      </c>
      <c r="AE16" s="205">
        <f>IF(AE$2&lt;=($B$2+$C$2+$D$2),IF(AE$2&lt;=($B$2+$C$2),IF(AE$2&lt;=$B$2,$B16,$C16),$D16),$E16)</f>
        <v>36719.74151342173</v>
      </c>
      <c r="AF16" s="205">
        <f t="shared" si="6"/>
        <v>36719.74151342173</v>
      </c>
      <c r="AG16" s="205">
        <f t="shared" si="6"/>
        <v>36719.74151342173</v>
      </c>
      <c r="AH16" s="205">
        <f t="shared" si="6"/>
        <v>36719.74151342173</v>
      </c>
      <c r="AI16" s="205">
        <f t="shared" si="6"/>
        <v>49393.294554512322</v>
      </c>
      <c r="AJ16" s="205">
        <f t="shared" si="6"/>
        <v>49393.294554512322</v>
      </c>
      <c r="AK16" s="205">
        <f t="shared" si="6"/>
        <v>49393.294554512322</v>
      </c>
      <c r="AL16" s="205">
        <f t="shared" si="7"/>
        <v>49393.294554512322</v>
      </c>
      <c r="AM16" s="205">
        <f t="shared" si="7"/>
        <v>49393.294554512322</v>
      </c>
      <c r="AN16" s="205">
        <f t="shared" si="7"/>
        <v>49393.294554512322</v>
      </c>
      <c r="AO16" s="205">
        <f t="shared" si="7"/>
        <v>49393.294554512322</v>
      </c>
      <c r="AP16" s="205">
        <f t="shared" si="7"/>
        <v>49393.294554512322</v>
      </c>
      <c r="AQ16" s="205">
        <f t="shared" si="7"/>
        <v>49393.294554512322</v>
      </c>
      <c r="AR16" s="205">
        <f t="shared" si="7"/>
        <v>49393.294554512322</v>
      </c>
      <c r="AS16" s="205">
        <f t="shared" si="7"/>
        <v>49393.294554512322</v>
      </c>
      <c r="AT16" s="205">
        <f t="shared" si="7"/>
        <v>49393.294554512322</v>
      </c>
      <c r="AU16" s="205">
        <f t="shared" si="7"/>
        <v>49393.294554512322</v>
      </c>
      <c r="AV16" s="205">
        <f t="shared" si="7"/>
        <v>49393.294554512322</v>
      </c>
      <c r="AW16" s="205">
        <f t="shared" si="7"/>
        <v>49393.294554512322</v>
      </c>
      <c r="AX16" s="205">
        <f t="shared" si="8"/>
        <v>49393.294554512322</v>
      </c>
      <c r="AY16" s="205">
        <f t="shared" si="8"/>
        <v>49393.294554512322</v>
      </c>
      <c r="AZ16" s="205">
        <f t="shared" si="8"/>
        <v>49393.294554512322</v>
      </c>
      <c r="BA16" s="205">
        <f t="shared" si="8"/>
        <v>49393.294554512322</v>
      </c>
      <c r="BB16" s="205">
        <f t="shared" si="8"/>
        <v>49393.294554512322</v>
      </c>
      <c r="BC16" s="205">
        <f t="shared" si="8"/>
        <v>49393.294554512322</v>
      </c>
      <c r="BD16" s="205">
        <f t="shared" si="8"/>
        <v>49393.294554512322</v>
      </c>
      <c r="BE16" s="205">
        <f t="shared" si="8"/>
        <v>49393.294554512322</v>
      </c>
      <c r="BF16" s="205">
        <f t="shared" si="8"/>
        <v>49393.294554512322</v>
      </c>
      <c r="BG16" s="205">
        <f t="shared" si="8"/>
        <v>49393.294554512322</v>
      </c>
      <c r="BH16" s="205">
        <f t="shared" si="8"/>
        <v>49393.294554512322</v>
      </c>
      <c r="BI16" s="205">
        <f t="shared" si="8"/>
        <v>49393.294554512322</v>
      </c>
      <c r="BJ16" s="205">
        <f t="shared" si="8"/>
        <v>49393.294554512322</v>
      </c>
      <c r="BK16" s="205">
        <f t="shared" si="8"/>
        <v>49393.294554512322</v>
      </c>
      <c r="BL16" s="205">
        <f t="shared" si="8"/>
        <v>49393.294554512322</v>
      </c>
      <c r="BM16" s="205">
        <f t="shared" si="8"/>
        <v>49393.294554512322</v>
      </c>
      <c r="BN16" s="205">
        <f t="shared" si="8"/>
        <v>49393.294554512322</v>
      </c>
      <c r="BO16" s="205">
        <f t="shared" si="8"/>
        <v>49393.294554512322</v>
      </c>
      <c r="BP16" s="205">
        <f t="shared" si="8"/>
        <v>49393.294554512322</v>
      </c>
      <c r="BQ16" s="205">
        <f t="shared" si="8"/>
        <v>49393.294554512322</v>
      </c>
      <c r="BR16" s="205">
        <f t="shared" si="8"/>
        <v>49393.294554512322</v>
      </c>
      <c r="BS16" s="205">
        <f t="shared" si="8"/>
        <v>49393.294554512322</v>
      </c>
      <c r="BT16" s="205">
        <f t="shared" si="8"/>
        <v>49393.294554512322</v>
      </c>
      <c r="BU16" s="205">
        <f t="shared" si="8"/>
        <v>49393.294554512322</v>
      </c>
      <c r="BV16" s="205">
        <f t="shared" si="8"/>
        <v>49393.294554512322</v>
      </c>
      <c r="BW16" s="205">
        <f t="shared" si="8"/>
        <v>49393.294554512322</v>
      </c>
      <c r="BX16" s="205">
        <f t="shared" si="8"/>
        <v>49393.294554512322</v>
      </c>
      <c r="BY16" s="205">
        <f t="shared" si="8"/>
        <v>153657.03691012412</v>
      </c>
      <c r="BZ16" s="205">
        <f t="shared" si="8"/>
        <v>153657.03691012412</v>
      </c>
      <c r="CA16" s="205">
        <f t="shared" ref="CA16:CB18" si="10">IF(CA$2&lt;=($B$2+$C$2+$D$2),IF(CA$2&lt;=($B$2+$C$2),IF(CA$2&lt;=$B$2,$B16,$C16),$D16),$E16)</f>
        <v>153657.03691012412</v>
      </c>
      <c r="CB16" s="205">
        <f t="shared" si="10"/>
        <v>153657.03691012412</v>
      </c>
      <c r="CC16" s="205">
        <f t="shared" si="9"/>
        <v>153657.03691012412</v>
      </c>
      <c r="CD16" s="205">
        <f t="shared" si="9"/>
        <v>153657.03691012412</v>
      </c>
      <c r="CE16" s="205">
        <f t="shared" si="9"/>
        <v>153657.03691012412</v>
      </c>
      <c r="CF16" s="205">
        <f t="shared" si="9"/>
        <v>153657.03691012412</v>
      </c>
      <c r="CG16" s="205">
        <f t="shared" si="9"/>
        <v>153657.03691012412</v>
      </c>
      <c r="CH16" s="205">
        <f t="shared" si="9"/>
        <v>153657.03691012412</v>
      </c>
      <c r="CI16" s="205">
        <f t="shared" si="9"/>
        <v>153657.03691012412</v>
      </c>
      <c r="CJ16" s="205">
        <f t="shared" si="9"/>
        <v>153657.03691012412</v>
      </c>
      <c r="CK16" s="205">
        <f t="shared" si="9"/>
        <v>153657.03691012412</v>
      </c>
      <c r="CL16" s="205">
        <f t="shared" si="9"/>
        <v>153657.03691012412</v>
      </c>
      <c r="CM16" s="205">
        <f t="shared" si="9"/>
        <v>153657.03691012412</v>
      </c>
      <c r="CN16" s="205">
        <f t="shared" si="9"/>
        <v>153657.03691012412</v>
      </c>
      <c r="CO16" s="205">
        <f t="shared" si="9"/>
        <v>153657.03691012412</v>
      </c>
      <c r="CP16" s="205">
        <f t="shared" si="9"/>
        <v>153657.03691012412</v>
      </c>
      <c r="CQ16" s="205">
        <f t="shared" si="9"/>
        <v>350094.58806825994</v>
      </c>
      <c r="CR16" s="205">
        <f t="shared" si="9"/>
        <v>350094.58806825994</v>
      </c>
      <c r="CS16" s="205">
        <f t="shared" ref="CS16:DA18" si="11">IF(CS$2&lt;=($B$2+$C$2+$D$2),IF(CS$2&lt;=($B$2+$C$2),IF(CS$2&lt;=$B$2,$B16,$C16),$D16),$E16)</f>
        <v>350094.58806825994</v>
      </c>
      <c r="CT16" s="205">
        <f t="shared" si="11"/>
        <v>350094.58806825994</v>
      </c>
      <c r="CU16" s="205">
        <f t="shared" si="11"/>
        <v>350094.58806825994</v>
      </c>
      <c r="CV16" s="205">
        <f t="shared" si="11"/>
        <v>350094.58806825994</v>
      </c>
      <c r="CW16" s="205">
        <f t="shared" si="11"/>
        <v>350094.58806825994</v>
      </c>
      <c r="CX16" s="205">
        <f t="shared" si="11"/>
        <v>350094.58806825994</v>
      </c>
      <c r="CY16" s="205">
        <f t="shared" si="11"/>
        <v>350094.58806825994</v>
      </c>
      <c r="CZ16" s="205">
        <f t="shared" si="11"/>
        <v>350094.58806825994</v>
      </c>
      <c r="DA16" s="205">
        <f t="shared" si="11"/>
        <v>350094.58806825994</v>
      </c>
      <c r="DB16" s="205"/>
    </row>
    <row r="17" spans="1:105">
      <c r="A17" s="202" t="s">
        <v>101</v>
      </c>
      <c r="B17" s="204">
        <f>Income!B89</f>
        <v>31064.314235098274</v>
      </c>
      <c r="C17" s="204">
        <f>Income!C89</f>
        <v>31064.314235098274</v>
      </c>
      <c r="D17" s="204">
        <f>Income!D89</f>
        <v>31064.314235098278</v>
      </c>
      <c r="E17" s="204">
        <f>Income!E89</f>
        <v>31064.314235098274</v>
      </c>
      <c r="F17" s="205">
        <f t="shared" si="4"/>
        <v>31064.314235098274</v>
      </c>
      <c r="G17" s="205">
        <f t="shared" si="4"/>
        <v>31064.314235098274</v>
      </c>
      <c r="H17" s="205">
        <f t="shared" si="4"/>
        <v>31064.314235098274</v>
      </c>
      <c r="I17" s="205">
        <f t="shared" si="4"/>
        <v>31064.314235098274</v>
      </c>
      <c r="J17" s="205">
        <f t="shared" si="4"/>
        <v>31064.314235098274</v>
      </c>
      <c r="K17" s="205">
        <f t="shared" si="4"/>
        <v>31064.314235098274</v>
      </c>
      <c r="L17" s="205">
        <f t="shared" si="4"/>
        <v>31064.314235098274</v>
      </c>
      <c r="M17" s="205">
        <f t="shared" si="4"/>
        <v>31064.314235098274</v>
      </c>
      <c r="N17" s="205">
        <f t="shared" si="4"/>
        <v>31064.314235098274</v>
      </c>
      <c r="O17" s="205">
        <f t="shared" si="4"/>
        <v>31064.314235098274</v>
      </c>
      <c r="P17" s="205">
        <f t="shared" si="4"/>
        <v>31064.314235098274</v>
      </c>
      <c r="Q17" s="205">
        <f t="shared" si="4"/>
        <v>31064.314235098274</v>
      </c>
      <c r="R17" s="205">
        <f t="shared" si="4"/>
        <v>31064.314235098274</v>
      </c>
      <c r="S17" s="205">
        <f t="shared" si="4"/>
        <v>31064.314235098274</v>
      </c>
      <c r="T17" s="205">
        <f t="shared" si="4"/>
        <v>31064.314235098274</v>
      </c>
      <c r="U17" s="205">
        <f t="shared" si="4"/>
        <v>31064.314235098274</v>
      </c>
      <c r="V17" s="205">
        <f t="shared" si="6"/>
        <v>31064.314235098274</v>
      </c>
      <c r="W17" s="205">
        <f t="shared" si="6"/>
        <v>31064.314235098274</v>
      </c>
      <c r="X17" s="205">
        <f t="shared" si="6"/>
        <v>31064.314235098274</v>
      </c>
      <c r="Y17" s="205">
        <f t="shared" si="6"/>
        <v>31064.314235098274</v>
      </c>
      <c r="Z17" s="205">
        <f t="shared" si="6"/>
        <v>31064.314235098274</v>
      </c>
      <c r="AA17" s="205">
        <f t="shared" si="6"/>
        <v>31064.314235098274</v>
      </c>
      <c r="AB17" s="205">
        <f t="shared" si="6"/>
        <v>31064.314235098274</v>
      </c>
      <c r="AC17" s="205">
        <f t="shared" si="6"/>
        <v>31064.314235098274</v>
      </c>
      <c r="AD17" s="205">
        <f t="shared" si="6"/>
        <v>31064.314235098274</v>
      </c>
      <c r="AE17" s="205">
        <f t="shared" si="6"/>
        <v>31064.314235098274</v>
      </c>
      <c r="AF17" s="205">
        <f t="shared" si="6"/>
        <v>31064.314235098274</v>
      </c>
      <c r="AG17" s="205">
        <f t="shared" si="6"/>
        <v>31064.314235098274</v>
      </c>
      <c r="AH17" s="205">
        <f t="shared" si="6"/>
        <v>31064.314235098274</v>
      </c>
      <c r="AI17" s="205">
        <f t="shared" si="6"/>
        <v>31064.314235098274</v>
      </c>
      <c r="AJ17" s="205">
        <f t="shared" si="6"/>
        <v>31064.314235098274</v>
      </c>
      <c r="AK17" s="205">
        <f t="shared" si="6"/>
        <v>31064.314235098274</v>
      </c>
      <c r="AL17" s="205">
        <f t="shared" si="7"/>
        <v>31064.314235098274</v>
      </c>
      <c r="AM17" s="205">
        <f t="shared" si="7"/>
        <v>31064.314235098274</v>
      </c>
      <c r="AN17" s="205">
        <f t="shared" si="7"/>
        <v>31064.314235098274</v>
      </c>
      <c r="AO17" s="205">
        <f t="shared" si="7"/>
        <v>31064.314235098274</v>
      </c>
      <c r="AP17" s="205">
        <f t="shared" si="7"/>
        <v>31064.314235098274</v>
      </c>
      <c r="AQ17" s="205">
        <f t="shared" si="7"/>
        <v>31064.314235098274</v>
      </c>
      <c r="AR17" s="205">
        <f t="shared" si="7"/>
        <v>31064.314235098274</v>
      </c>
      <c r="AS17" s="205">
        <f t="shared" si="7"/>
        <v>31064.314235098274</v>
      </c>
      <c r="AT17" s="205">
        <f t="shared" si="7"/>
        <v>31064.314235098274</v>
      </c>
      <c r="AU17" s="205">
        <f t="shared" si="7"/>
        <v>31064.314235098274</v>
      </c>
      <c r="AV17" s="205">
        <f t="shared" si="7"/>
        <v>31064.314235098274</v>
      </c>
      <c r="AW17" s="205">
        <f t="shared" si="7"/>
        <v>31064.314235098274</v>
      </c>
      <c r="AX17" s="205">
        <f t="shared" si="8"/>
        <v>31064.314235098274</v>
      </c>
      <c r="AY17" s="205">
        <f t="shared" si="8"/>
        <v>31064.314235098274</v>
      </c>
      <c r="AZ17" s="205">
        <f t="shared" si="8"/>
        <v>31064.314235098274</v>
      </c>
      <c r="BA17" s="205">
        <f t="shared" si="8"/>
        <v>31064.314235098274</v>
      </c>
      <c r="BB17" s="205">
        <f t="shared" si="8"/>
        <v>31064.314235098274</v>
      </c>
      <c r="BC17" s="205">
        <f t="shared" si="8"/>
        <v>31064.314235098274</v>
      </c>
      <c r="BD17" s="205">
        <f t="shared" si="8"/>
        <v>31064.314235098274</v>
      </c>
      <c r="BE17" s="205">
        <f t="shared" si="8"/>
        <v>31064.314235098274</v>
      </c>
      <c r="BF17" s="205">
        <f t="shared" si="8"/>
        <v>31064.314235098274</v>
      </c>
      <c r="BG17" s="205">
        <f t="shared" si="8"/>
        <v>31064.314235098274</v>
      </c>
      <c r="BH17" s="205">
        <f t="shared" si="8"/>
        <v>31064.314235098274</v>
      </c>
      <c r="BI17" s="205">
        <f t="shared" si="8"/>
        <v>31064.314235098274</v>
      </c>
      <c r="BJ17" s="205">
        <f t="shared" si="8"/>
        <v>31064.314235098274</v>
      </c>
      <c r="BK17" s="205">
        <f t="shared" si="8"/>
        <v>31064.314235098274</v>
      </c>
      <c r="BL17" s="205">
        <f t="shared" si="8"/>
        <v>31064.314235098274</v>
      </c>
      <c r="BM17" s="205">
        <f t="shared" si="8"/>
        <v>31064.314235098274</v>
      </c>
      <c r="BN17" s="205">
        <f t="shared" si="8"/>
        <v>31064.314235098274</v>
      </c>
      <c r="BO17" s="205">
        <f t="shared" si="8"/>
        <v>31064.314235098274</v>
      </c>
      <c r="BP17" s="205">
        <f t="shared" si="8"/>
        <v>31064.314235098274</v>
      </c>
      <c r="BQ17" s="205">
        <f t="shared" si="8"/>
        <v>31064.314235098274</v>
      </c>
      <c r="BR17" s="205">
        <f t="shared" si="8"/>
        <v>31064.314235098274</v>
      </c>
      <c r="BS17" s="205">
        <f t="shared" si="8"/>
        <v>31064.314235098274</v>
      </c>
      <c r="BT17" s="205">
        <f t="shared" si="8"/>
        <v>31064.314235098274</v>
      </c>
      <c r="BU17" s="205">
        <f t="shared" si="8"/>
        <v>31064.314235098274</v>
      </c>
      <c r="BV17" s="205">
        <f t="shared" si="8"/>
        <v>31064.314235098274</v>
      </c>
      <c r="BW17" s="205">
        <f t="shared" si="8"/>
        <v>31064.314235098274</v>
      </c>
      <c r="BX17" s="205">
        <f t="shared" si="8"/>
        <v>31064.314235098274</v>
      </c>
      <c r="BY17" s="205">
        <f t="shared" si="8"/>
        <v>31064.314235098278</v>
      </c>
      <c r="BZ17" s="205">
        <f t="shared" si="8"/>
        <v>31064.314235098278</v>
      </c>
      <c r="CA17" s="205">
        <f t="shared" si="10"/>
        <v>31064.314235098278</v>
      </c>
      <c r="CB17" s="205">
        <f t="shared" si="10"/>
        <v>31064.314235098278</v>
      </c>
      <c r="CC17" s="205">
        <f t="shared" si="9"/>
        <v>31064.314235098278</v>
      </c>
      <c r="CD17" s="205">
        <f t="shared" si="9"/>
        <v>31064.314235098278</v>
      </c>
      <c r="CE17" s="205">
        <f t="shared" si="9"/>
        <v>31064.314235098278</v>
      </c>
      <c r="CF17" s="205">
        <f t="shared" si="9"/>
        <v>31064.314235098278</v>
      </c>
      <c r="CG17" s="205">
        <f t="shared" si="9"/>
        <v>31064.314235098278</v>
      </c>
      <c r="CH17" s="205">
        <f t="shared" si="9"/>
        <v>31064.314235098278</v>
      </c>
      <c r="CI17" s="205">
        <f t="shared" si="9"/>
        <v>31064.314235098278</v>
      </c>
      <c r="CJ17" s="205">
        <f t="shared" si="9"/>
        <v>31064.314235098278</v>
      </c>
      <c r="CK17" s="205">
        <f t="shared" si="9"/>
        <v>31064.314235098278</v>
      </c>
      <c r="CL17" s="205">
        <f t="shared" si="9"/>
        <v>31064.314235098278</v>
      </c>
      <c r="CM17" s="205">
        <f t="shared" si="9"/>
        <v>31064.314235098278</v>
      </c>
      <c r="CN17" s="205">
        <f t="shared" si="9"/>
        <v>31064.314235098278</v>
      </c>
      <c r="CO17" s="205">
        <f t="shared" si="9"/>
        <v>31064.314235098278</v>
      </c>
      <c r="CP17" s="205">
        <f t="shared" si="9"/>
        <v>31064.314235098278</v>
      </c>
      <c r="CQ17" s="205">
        <f t="shared" si="9"/>
        <v>31064.314235098274</v>
      </c>
      <c r="CR17" s="205">
        <f t="shared" si="9"/>
        <v>31064.314235098274</v>
      </c>
      <c r="CS17" s="205">
        <f t="shared" si="11"/>
        <v>31064.314235098274</v>
      </c>
      <c r="CT17" s="205">
        <f t="shared" si="11"/>
        <v>31064.314235098274</v>
      </c>
      <c r="CU17" s="205">
        <f t="shared" si="11"/>
        <v>31064.314235098274</v>
      </c>
      <c r="CV17" s="205">
        <f t="shared" si="11"/>
        <v>31064.314235098274</v>
      </c>
      <c r="CW17" s="205">
        <f t="shared" si="11"/>
        <v>31064.314235098274</v>
      </c>
      <c r="CX17" s="205">
        <f t="shared" si="11"/>
        <v>31064.314235098274</v>
      </c>
      <c r="CY17" s="205">
        <f t="shared" si="11"/>
        <v>31064.314235098274</v>
      </c>
      <c r="CZ17" s="205">
        <f t="shared" si="11"/>
        <v>31064.314235098274</v>
      </c>
      <c r="DA17" s="205">
        <f t="shared" si="11"/>
        <v>31064.314235098274</v>
      </c>
    </row>
    <row r="18" spans="1:105">
      <c r="A18" s="202" t="s">
        <v>85</v>
      </c>
      <c r="B18" s="204">
        <f>Income!B90</f>
        <v>44982.980901764946</v>
      </c>
      <c r="C18" s="204">
        <f>Income!C90</f>
        <v>44982.980901764946</v>
      </c>
      <c r="D18" s="204">
        <f>Income!D90</f>
        <v>44982.980901764946</v>
      </c>
      <c r="E18" s="204">
        <f>Income!E90</f>
        <v>44982.980901764946</v>
      </c>
      <c r="F18" s="205">
        <f t="shared" ref="F18:U18" si="12">IF(F$2&lt;=($B$2+$C$2+$D$2),IF(F$2&lt;=($B$2+$C$2),IF(F$2&lt;=$B$2,$B18,$C18),$D18),$E18)</f>
        <v>44982.980901764946</v>
      </c>
      <c r="G18" s="205">
        <f t="shared" si="12"/>
        <v>44982.980901764946</v>
      </c>
      <c r="H18" s="205">
        <f t="shared" si="12"/>
        <v>44982.980901764946</v>
      </c>
      <c r="I18" s="205">
        <f t="shared" si="12"/>
        <v>44982.980901764946</v>
      </c>
      <c r="J18" s="205">
        <f t="shared" si="12"/>
        <v>44982.980901764946</v>
      </c>
      <c r="K18" s="205">
        <f t="shared" si="12"/>
        <v>44982.980901764946</v>
      </c>
      <c r="L18" s="205">
        <f t="shared" si="12"/>
        <v>44982.980901764946</v>
      </c>
      <c r="M18" s="205">
        <f t="shared" si="12"/>
        <v>44982.980901764946</v>
      </c>
      <c r="N18" s="205">
        <f t="shared" si="12"/>
        <v>44982.980901764946</v>
      </c>
      <c r="O18" s="205">
        <f t="shared" si="12"/>
        <v>44982.980901764946</v>
      </c>
      <c r="P18" s="205">
        <f t="shared" si="12"/>
        <v>44982.980901764946</v>
      </c>
      <c r="Q18" s="205">
        <f t="shared" si="12"/>
        <v>44982.980901764946</v>
      </c>
      <c r="R18" s="205">
        <f t="shared" si="12"/>
        <v>44982.980901764946</v>
      </c>
      <c r="S18" s="205">
        <f t="shared" si="12"/>
        <v>44982.980901764946</v>
      </c>
      <c r="T18" s="205">
        <f t="shared" si="12"/>
        <v>44982.980901764946</v>
      </c>
      <c r="U18" s="205">
        <f t="shared" si="12"/>
        <v>44982.980901764946</v>
      </c>
      <c r="V18" s="205">
        <f t="shared" si="6"/>
        <v>44982.980901764946</v>
      </c>
      <c r="W18" s="205">
        <f t="shared" si="6"/>
        <v>44982.980901764946</v>
      </c>
      <c r="X18" s="205">
        <f t="shared" si="6"/>
        <v>44982.980901764946</v>
      </c>
      <c r="Y18" s="205">
        <f t="shared" si="6"/>
        <v>44982.980901764946</v>
      </c>
      <c r="Z18" s="205">
        <f t="shared" si="6"/>
        <v>44982.980901764946</v>
      </c>
      <c r="AA18" s="205">
        <f t="shared" si="6"/>
        <v>44982.980901764946</v>
      </c>
      <c r="AB18" s="205">
        <f t="shared" si="6"/>
        <v>44982.980901764946</v>
      </c>
      <c r="AC18" s="205">
        <f t="shared" si="6"/>
        <v>44982.980901764946</v>
      </c>
      <c r="AD18" s="205">
        <f t="shared" si="6"/>
        <v>44982.980901764946</v>
      </c>
      <c r="AE18" s="205">
        <f t="shared" si="6"/>
        <v>44982.980901764946</v>
      </c>
      <c r="AF18" s="205">
        <f t="shared" si="6"/>
        <v>44982.980901764946</v>
      </c>
      <c r="AG18" s="205">
        <f t="shared" si="6"/>
        <v>44982.980901764946</v>
      </c>
      <c r="AH18" s="205">
        <f t="shared" si="6"/>
        <v>44982.980901764946</v>
      </c>
      <c r="AI18" s="205">
        <f t="shared" si="6"/>
        <v>44982.980901764946</v>
      </c>
      <c r="AJ18" s="205">
        <f t="shared" si="6"/>
        <v>44982.980901764946</v>
      </c>
      <c r="AK18" s="205">
        <f t="shared" si="6"/>
        <v>44982.980901764946</v>
      </c>
      <c r="AL18" s="205">
        <f t="shared" si="7"/>
        <v>44982.980901764946</v>
      </c>
      <c r="AM18" s="205">
        <f t="shared" si="7"/>
        <v>44982.980901764946</v>
      </c>
      <c r="AN18" s="205">
        <f t="shared" si="7"/>
        <v>44982.980901764946</v>
      </c>
      <c r="AO18" s="205">
        <f t="shared" si="7"/>
        <v>44982.980901764946</v>
      </c>
      <c r="AP18" s="205">
        <f t="shared" si="7"/>
        <v>44982.980901764946</v>
      </c>
      <c r="AQ18" s="205">
        <f t="shared" si="7"/>
        <v>44982.980901764946</v>
      </c>
      <c r="AR18" s="205">
        <f t="shared" si="7"/>
        <v>44982.980901764946</v>
      </c>
      <c r="AS18" s="205">
        <f t="shared" si="7"/>
        <v>44982.980901764946</v>
      </c>
      <c r="AT18" s="205">
        <f t="shared" si="7"/>
        <v>44982.980901764946</v>
      </c>
      <c r="AU18" s="205">
        <f t="shared" si="7"/>
        <v>44982.980901764946</v>
      </c>
      <c r="AV18" s="205">
        <f t="shared" si="7"/>
        <v>44982.980901764946</v>
      </c>
      <c r="AW18" s="205">
        <f t="shared" si="7"/>
        <v>44982.980901764946</v>
      </c>
      <c r="AX18" s="205">
        <f t="shared" si="8"/>
        <v>44982.980901764946</v>
      </c>
      <c r="AY18" s="205">
        <f t="shared" si="8"/>
        <v>44982.980901764946</v>
      </c>
      <c r="AZ18" s="205">
        <f t="shared" si="8"/>
        <v>44982.980901764946</v>
      </c>
      <c r="BA18" s="205">
        <f t="shared" si="8"/>
        <v>44982.980901764946</v>
      </c>
      <c r="BB18" s="205">
        <f t="shared" si="8"/>
        <v>44982.980901764946</v>
      </c>
      <c r="BC18" s="205">
        <f t="shared" si="8"/>
        <v>44982.980901764946</v>
      </c>
      <c r="BD18" s="205">
        <f t="shared" si="8"/>
        <v>44982.980901764946</v>
      </c>
      <c r="BE18" s="205">
        <f t="shared" si="8"/>
        <v>44982.980901764946</v>
      </c>
      <c r="BF18" s="205">
        <f t="shared" si="8"/>
        <v>44982.980901764946</v>
      </c>
      <c r="BG18" s="205">
        <f t="shared" si="8"/>
        <v>44982.980901764946</v>
      </c>
      <c r="BH18" s="205">
        <f t="shared" si="8"/>
        <v>44982.980901764946</v>
      </c>
      <c r="BI18" s="205">
        <f t="shared" si="8"/>
        <v>44982.980901764946</v>
      </c>
      <c r="BJ18" s="205">
        <f t="shared" si="8"/>
        <v>44982.980901764946</v>
      </c>
      <c r="BK18" s="205">
        <f t="shared" si="8"/>
        <v>44982.980901764946</v>
      </c>
      <c r="BL18" s="205">
        <f t="shared" ref="BL18:BZ18" si="13">IF(BL$2&lt;=($B$2+$C$2+$D$2),IF(BL$2&lt;=($B$2+$C$2),IF(BL$2&lt;=$B$2,$B18,$C18),$D18),$E18)</f>
        <v>44982.980901764946</v>
      </c>
      <c r="BM18" s="205">
        <f t="shared" si="13"/>
        <v>44982.980901764946</v>
      </c>
      <c r="BN18" s="205">
        <f t="shared" si="13"/>
        <v>44982.980901764946</v>
      </c>
      <c r="BO18" s="205">
        <f t="shared" si="13"/>
        <v>44982.980901764946</v>
      </c>
      <c r="BP18" s="205">
        <f t="shared" si="13"/>
        <v>44982.980901764946</v>
      </c>
      <c r="BQ18" s="205">
        <f t="shared" si="13"/>
        <v>44982.980901764946</v>
      </c>
      <c r="BR18" s="205">
        <f t="shared" si="13"/>
        <v>44982.980901764946</v>
      </c>
      <c r="BS18" s="205">
        <f t="shared" si="13"/>
        <v>44982.980901764946</v>
      </c>
      <c r="BT18" s="205">
        <f t="shared" si="13"/>
        <v>44982.980901764946</v>
      </c>
      <c r="BU18" s="205">
        <f t="shared" si="13"/>
        <v>44982.980901764946</v>
      </c>
      <c r="BV18" s="205">
        <f t="shared" si="13"/>
        <v>44982.980901764946</v>
      </c>
      <c r="BW18" s="205">
        <f t="shared" si="13"/>
        <v>44982.980901764946</v>
      </c>
      <c r="BX18" s="205">
        <f t="shared" si="13"/>
        <v>44982.980901764946</v>
      </c>
      <c r="BY18" s="205">
        <f t="shared" si="13"/>
        <v>44982.980901764946</v>
      </c>
      <c r="BZ18" s="205">
        <f t="shared" si="13"/>
        <v>44982.980901764946</v>
      </c>
      <c r="CA18" s="205">
        <f t="shared" si="10"/>
        <v>44982.980901764946</v>
      </c>
      <c r="CB18" s="205">
        <f t="shared" si="10"/>
        <v>44982.980901764946</v>
      </c>
      <c r="CC18" s="205">
        <f t="shared" si="9"/>
        <v>44982.980901764946</v>
      </c>
      <c r="CD18" s="205">
        <f t="shared" si="9"/>
        <v>44982.980901764946</v>
      </c>
      <c r="CE18" s="205">
        <f t="shared" si="9"/>
        <v>44982.980901764946</v>
      </c>
      <c r="CF18" s="205">
        <f t="shared" si="9"/>
        <v>44982.980901764946</v>
      </c>
      <c r="CG18" s="205">
        <f t="shared" si="9"/>
        <v>44982.980901764946</v>
      </c>
      <c r="CH18" s="205">
        <f t="shared" si="9"/>
        <v>44982.980901764946</v>
      </c>
      <c r="CI18" s="205">
        <f t="shared" si="9"/>
        <v>44982.980901764946</v>
      </c>
      <c r="CJ18" s="205">
        <f t="shared" si="9"/>
        <v>44982.980901764946</v>
      </c>
      <c r="CK18" s="205">
        <f t="shared" si="9"/>
        <v>44982.980901764946</v>
      </c>
      <c r="CL18" s="205">
        <f t="shared" si="9"/>
        <v>44982.980901764946</v>
      </c>
      <c r="CM18" s="205">
        <f t="shared" si="9"/>
        <v>44982.980901764946</v>
      </c>
      <c r="CN18" s="205">
        <f t="shared" si="9"/>
        <v>44982.980901764946</v>
      </c>
      <c r="CO18" s="205">
        <f t="shared" si="9"/>
        <v>44982.980901764946</v>
      </c>
      <c r="CP18" s="205">
        <f t="shared" si="9"/>
        <v>44982.980901764946</v>
      </c>
      <c r="CQ18" s="205">
        <f t="shared" si="9"/>
        <v>44982.980901764946</v>
      </c>
      <c r="CR18" s="205">
        <f t="shared" si="9"/>
        <v>44982.980901764946</v>
      </c>
      <c r="CS18" s="205">
        <f t="shared" si="11"/>
        <v>44982.980901764946</v>
      </c>
      <c r="CT18" s="205">
        <f t="shared" si="11"/>
        <v>44982.980901764946</v>
      </c>
      <c r="CU18" s="205">
        <f t="shared" si="11"/>
        <v>44982.980901764946</v>
      </c>
      <c r="CV18" s="205">
        <f t="shared" si="11"/>
        <v>44982.980901764946</v>
      </c>
      <c r="CW18" s="205">
        <f t="shared" si="11"/>
        <v>44982.980901764946</v>
      </c>
      <c r="CX18" s="205">
        <f t="shared" si="11"/>
        <v>44982.980901764946</v>
      </c>
      <c r="CY18" s="205">
        <f t="shared" si="11"/>
        <v>44982.980901764946</v>
      </c>
      <c r="CZ18" s="205">
        <f t="shared" si="11"/>
        <v>44982.980901764946</v>
      </c>
      <c r="DA18" s="205">
        <f t="shared" si="11"/>
        <v>44982.980901764946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>
        <f t="shared" si="14"/>
        <v>36898.242260479346</v>
      </c>
      <c r="V19" s="202">
        <f t="shared" si="14"/>
        <v>37255.243754594572</v>
      </c>
      <c r="W19" s="202">
        <f t="shared" si="14"/>
        <v>37612.245248709798</v>
      </c>
      <c r="X19" s="202">
        <f t="shared" si="14"/>
        <v>37969.246742825031</v>
      </c>
      <c r="Y19" s="202">
        <f t="shared" si="14"/>
        <v>38326.248236940257</v>
      </c>
      <c r="Z19" s="202">
        <f t="shared" si="14"/>
        <v>38683.249731055483</v>
      </c>
      <c r="AA19" s="202">
        <f t="shared" si="14"/>
        <v>39040.251225170708</v>
      </c>
      <c r="AB19" s="202">
        <f t="shared" si="14"/>
        <v>39397.252719285942</v>
      </c>
      <c r="AC19" s="202">
        <f t="shared" si="14"/>
        <v>39754.254213401167</v>
      </c>
      <c r="AD19" s="202">
        <f t="shared" si="14"/>
        <v>40111.255707516393</v>
      </c>
      <c r="AE19" s="202">
        <f t="shared" si="14"/>
        <v>40468.257201631626</v>
      </c>
      <c r="AF19" s="202">
        <f t="shared" si="14"/>
        <v>40825.258695746852</v>
      </c>
      <c r="AG19" s="202">
        <f t="shared" si="14"/>
        <v>41182.260189862078</v>
      </c>
      <c r="AH19" s="202">
        <f t="shared" si="14"/>
        <v>41539.261683977311</v>
      </c>
      <c r="AI19" s="202">
        <f t="shared" si="14"/>
        <v>41896.263178092537</v>
      </c>
      <c r="AJ19" s="202">
        <f t="shared" si="14"/>
        <v>42253.264672207762</v>
      </c>
      <c r="AK19" s="202">
        <f t="shared" si="14"/>
        <v>42610.266166322988</v>
      </c>
      <c r="AL19" s="202">
        <f t="shared" si="14"/>
        <v>42967.267660438221</v>
      </c>
      <c r="AM19" s="202">
        <f t="shared" si="14"/>
        <v>43324.269154553447</v>
      </c>
      <c r="AN19" s="202">
        <f t="shared" si="14"/>
        <v>43681.270648668673</v>
      </c>
      <c r="AO19" s="202">
        <f t="shared" si="14"/>
        <v>44038.272142783906</v>
      </c>
      <c r="AP19" s="202">
        <f t="shared" si="14"/>
        <v>44395.273636899132</v>
      </c>
      <c r="AQ19" s="202">
        <f t="shared" si="14"/>
        <v>44752.275131014358</v>
      </c>
      <c r="AR19" s="202">
        <f t="shared" si="14"/>
        <v>45109.276625129583</v>
      </c>
      <c r="AS19" s="202">
        <f t="shared" si="14"/>
        <v>45466.278119244816</v>
      </c>
      <c r="AT19" s="202">
        <f t="shared" si="14"/>
        <v>45823.279613360042</v>
      </c>
      <c r="AU19" s="202">
        <f t="shared" si="14"/>
        <v>46180.281107475268</v>
      </c>
      <c r="AV19" s="202">
        <f t="shared" si="14"/>
        <v>46537.282601590501</v>
      </c>
      <c r="AW19" s="202">
        <f t="shared" si="14"/>
        <v>46894.284095705727</v>
      </c>
      <c r="AX19" s="202">
        <f t="shared" si="14"/>
        <v>47251.285589820953</v>
      </c>
      <c r="AY19" s="202">
        <f t="shared" si="14"/>
        <v>47608.287083936186</v>
      </c>
      <c r="AZ19" s="202">
        <f t="shared" si="14"/>
        <v>47965.288578051412</v>
      </c>
      <c r="BA19" s="202">
        <f t="shared" si="14"/>
        <v>48322.290072166637</v>
      </c>
      <c r="BB19" s="202">
        <f t="shared" si="14"/>
        <v>48679.29156628187</v>
      </c>
      <c r="BC19" s="202">
        <f t="shared" si="14"/>
        <v>49036.293060397096</v>
      </c>
      <c r="BD19" s="202">
        <f t="shared" si="14"/>
        <v>49393.294554512322</v>
      </c>
      <c r="BE19" s="202">
        <f t="shared" si="14"/>
        <v>52868.752633032716</v>
      </c>
      <c r="BF19" s="202">
        <f t="shared" si="14"/>
        <v>56344.210711553111</v>
      </c>
      <c r="BG19" s="202">
        <f t="shared" si="14"/>
        <v>59819.668790073498</v>
      </c>
      <c r="BH19" s="202">
        <f t="shared" si="14"/>
        <v>63295.126868593899</v>
      </c>
      <c r="BI19" s="202">
        <f t="shared" si="14"/>
        <v>66770.584947114286</v>
      </c>
      <c r="BJ19" s="202">
        <f t="shared" si="14"/>
        <v>70246.043025634688</v>
      </c>
      <c r="BK19" s="202">
        <f t="shared" si="14"/>
        <v>73721.501104155075</v>
      </c>
      <c r="BL19" s="202">
        <f t="shared" si="14"/>
        <v>77196.959182675462</v>
      </c>
      <c r="BM19" s="202">
        <f t="shared" si="14"/>
        <v>80672.417261195864</v>
      </c>
      <c r="BN19" s="202">
        <f t="shared" si="14"/>
        <v>84147.875339716265</v>
      </c>
      <c r="BO19" s="202">
        <f t="shared" si="14"/>
        <v>87623.333418236653</v>
      </c>
      <c r="BP19" s="202">
        <f t="shared" si="14"/>
        <v>91098.79149675704</v>
      </c>
      <c r="BQ19" s="202">
        <f t="shared" si="14"/>
        <v>94574.249575277441</v>
      </c>
      <c r="BR19" s="202">
        <f t="shared" si="14"/>
        <v>98049.707653797828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101525.16573231822</v>
      </c>
      <c r="BT19" s="202">
        <f t="shared" si="15"/>
        <v>105000.62381083862</v>
      </c>
      <c r="BU19" s="202">
        <f t="shared" si="15"/>
        <v>108476.08188935902</v>
      </c>
      <c r="BV19" s="202">
        <f t="shared" si="15"/>
        <v>111951.53996787941</v>
      </c>
      <c r="BW19" s="202">
        <f t="shared" si="15"/>
        <v>115426.99804639979</v>
      </c>
      <c r="BX19" s="202">
        <f t="shared" si="15"/>
        <v>118902.45612492019</v>
      </c>
      <c r="BY19" s="202">
        <f t="shared" si="15"/>
        <v>122377.91420344058</v>
      </c>
      <c r="BZ19" s="202">
        <f t="shared" si="15"/>
        <v>125853.37228196098</v>
      </c>
      <c r="CA19" s="202">
        <f t="shared" si="15"/>
        <v>129328.83036048137</v>
      </c>
      <c r="CB19" s="202">
        <f t="shared" si="15"/>
        <v>132804.28843900177</v>
      </c>
      <c r="CC19" s="202">
        <f t="shared" si="15"/>
        <v>136279.74651752214</v>
      </c>
      <c r="CD19" s="202">
        <f t="shared" si="15"/>
        <v>139755.20459604255</v>
      </c>
      <c r="CE19" s="202">
        <f t="shared" si="15"/>
        <v>143230.66267456295</v>
      </c>
      <c r="CF19" s="202">
        <f t="shared" si="15"/>
        <v>146706.12075308332</v>
      </c>
      <c r="CG19" s="202">
        <f t="shared" si="15"/>
        <v>150181.57883160375</v>
      </c>
      <c r="CH19" s="202">
        <f t="shared" si="15"/>
        <v>153657.03691012412</v>
      </c>
      <c r="CI19" s="202">
        <f t="shared" si="15"/>
        <v>167204.45423137487</v>
      </c>
      <c r="CJ19" s="202">
        <f t="shared" si="15"/>
        <v>180751.87155262561</v>
      </c>
      <c r="CK19" s="202">
        <f t="shared" si="15"/>
        <v>194299.28887387636</v>
      </c>
      <c r="CL19" s="202">
        <f t="shared" si="15"/>
        <v>207846.7061951271</v>
      </c>
      <c r="CM19" s="202">
        <f t="shared" si="15"/>
        <v>221394.12351637788</v>
      </c>
      <c r="CN19" s="202">
        <f t="shared" si="15"/>
        <v>234941.54083762859</v>
      </c>
      <c r="CO19" s="202">
        <f t="shared" si="15"/>
        <v>248488.95815887937</v>
      </c>
      <c r="CP19" s="202">
        <f t="shared" si="15"/>
        <v>262036.37548013008</v>
      </c>
      <c r="CQ19" s="202">
        <f t="shared" si="15"/>
        <v>275583.79280138086</v>
      </c>
      <c r="CR19" s="202">
        <f t="shared" si="15"/>
        <v>289131.21012263163</v>
      </c>
      <c r="CS19" s="202">
        <f t="shared" si="15"/>
        <v>302678.62744388235</v>
      </c>
      <c r="CT19" s="202">
        <f t="shared" si="15"/>
        <v>316226.04476513306</v>
      </c>
      <c r="CU19" s="202">
        <f t="shared" si="15"/>
        <v>329773.46208638384</v>
      </c>
      <c r="CV19" s="202">
        <f t="shared" si="15"/>
        <v>343320.87940763461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28.999999999999996</v>
      </c>
      <c r="C22" s="206">
        <f>C2*100</f>
        <v>42</v>
      </c>
      <c r="D22" s="206">
        <f>D2*100</f>
        <v>18</v>
      </c>
      <c r="E22" s="206">
        <f>E2*100</f>
        <v>11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28.999999999999996</v>
      </c>
      <c r="C23" s="207">
        <f>SUM($B22:C22)</f>
        <v>71</v>
      </c>
      <c r="D23" s="207">
        <f>SUM($B22:D22)</f>
        <v>89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14.499999999999998</v>
      </c>
      <c r="C24" s="209">
        <f>B23+(C23-B23)/2</f>
        <v>50</v>
      </c>
      <c r="D24" s="209">
        <f>C23+(D23-C23)/2</f>
        <v>80</v>
      </c>
      <c r="E24" s="209">
        <f>D23+(E23-D23)/2</f>
        <v>94.5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1304.0238476963762</v>
      </c>
      <c r="C25" s="204">
        <f>Income!C72</f>
        <v>2255.2968349090947</v>
      </c>
      <c r="D25" s="204">
        <f>Income!D72</f>
        <v>1629.3363555814653</v>
      </c>
      <c r="E25" s="204">
        <f>Income!E72</f>
        <v>1381.9559967970076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1304.0238476963762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1304.0238476963762</v>
      </c>
      <c r="H25" s="211">
        <f t="shared" si="16"/>
        <v>1304.0238476963762</v>
      </c>
      <c r="I25" s="211">
        <f t="shared" si="16"/>
        <v>1304.0238476963762</v>
      </c>
      <c r="J25" s="211">
        <f t="shared" si="16"/>
        <v>1304.0238476963762</v>
      </c>
      <c r="K25" s="211">
        <f t="shared" si="16"/>
        <v>1304.0238476963762</v>
      </c>
      <c r="L25" s="211">
        <f t="shared" si="16"/>
        <v>1304.0238476963762</v>
      </c>
      <c r="M25" s="211">
        <f t="shared" si="16"/>
        <v>1304.0238476963762</v>
      </c>
      <c r="N25" s="211">
        <f t="shared" si="16"/>
        <v>1304.0238476963762</v>
      </c>
      <c r="O25" s="211">
        <f t="shared" si="16"/>
        <v>1304.0238476963762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1304.0238476963762</v>
      </c>
      <c r="Q25" s="211">
        <f t="shared" si="17"/>
        <v>1304.0238476963762</v>
      </c>
      <c r="R25" s="211">
        <f t="shared" si="17"/>
        <v>1304.0238476963762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1304.0238476963762</v>
      </c>
      <c r="T25" s="211">
        <f t="shared" si="17"/>
        <v>1304.0238476963762</v>
      </c>
      <c r="U25" s="211">
        <f t="shared" si="17"/>
        <v>1317.4220587838793</v>
      </c>
      <c r="V25" s="211">
        <f t="shared" si="17"/>
        <v>1344.2184809588855</v>
      </c>
      <c r="W25" s="211">
        <f t="shared" si="17"/>
        <v>1371.0149031338915</v>
      </c>
      <c r="X25" s="211">
        <f t="shared" si="17"/>
        <v>1397.8113253088977</v>
      </c>
      <c r="Y25" s="211">
        <f t="shared" si="17"/>
        <v>1424.6077474839039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1451.4041696589102</v>
      </c>
      <c r="AA25" s="211">
        <f t="shared" si="18"/>
        <v>1478.2005918339162</v>
      </c>
      <c r="AB25" s="211">
        <f t="shared" si="18"/>
        <v>1504.9970140089224</v>
      </c>
      <c r="AC25" s="211">
        <f t="shared" si="18"/>
        <v>1531.7934361839286</v>
      </c>
      <c r="AD25" s="211">
        <f t="shared" si="18"/>
        <v>1558.5898583589346</v>
      </c>
      <c r="AE25" s="211">
        <f t="shared" si="18"/>
        <v>1585.3862805339409</v>
      </c>
      <c r="AF25" s="211">
        <f t="shared" si="18"/>
        <v>1612.1827027089471</v>
      </c>
      <c r="AG25" s="211">
        <f t="shared" si="18"/>
        <v>1638.9791248839531</v>
      </c>
      <c r="AH25" s="211">
        <f t="shared" si="18"/>
        <v>1665.7755470589593</v>
      </c>
      <c r="AI25" s="211">
        <f t="shared" si="18"/>
        <v>1692.5719692339655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1719.3683914089715</v>
      </c>
      <c r="AK25" s="211">
        <f t="shared" si="19"/>
        <v>1746.1648135839778</v>
      </c>
      <c r="AL25" s="211">
        <f t="shared" si="19"/>
        <v>1772.961235758984</v>
      </c>
      <c r="AM25" s="211">
        <f t="shared" si="19"/>
        <v>1799.75765793399</v>
      </c>
      <c r="AN25" s="211">
        <f t="shared" si="19"/>
        <v>1826.5540801089962</v>
      </c>
      <c r="AO25" s="211">
        <f t="shared" si="19"/>
        <v>1853.3505022840025</v>
      </c>
      <c r="AP25" s="211">
        <f t="shared" si="19"/>
        <v>1880.1469244590085</v>
      </c>
      <c r="AQ25" s="211">
        <f t="shared" si="19"/>
        <v>1906.9433466340147</v>
      </c>
      <c r="AR25" s="211">
        <f t="shared" si="19"/>
        <v>1933.7397688090209</v>
      </c>
      <c r="AS25" s="211">
        <f t="shared" si="19"/>
        <v>1960.5361909840271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1987.3326131590331</v>
      </c>
      <c r="AU25" s="211">
        <f t="shared" si="20"/>
        <v>2014.1290353340394</v>
      </c>
      <c r="AV25" s="211">
        <f t="shared" si="20"/>
        <v>2040.9254575090454</v>
      </c>
      <c r="AW25" s="211">
        <f t="shared" si="20"/>
        <v>2067.7218796840516</v>
      </c>
      <c r="AX25" s="211">
        <f t="shared" si="20"/>
        <v>2094.5183018590578</v>
      </c>
      <c r="AY25" s="211">
        <f t="shared" si="20"/>
        <v>2121.3147240340641</v>
      </c>
      <c r="AZ25" s="211">
        <f t="shared" si="20"/>
        <v>2148.1111462090703</v>
      </c>
      <c r="BA25" s="211">
        <f t="shared" si="20"/>
        <v>2174.9075683840765</v>
      </c>
      <c r="BB25" s="211">
        <f t="shared" si="20"/>
        <v>2201.7039905590823</v>
      </c>
      <c r="BC25" s="211">
        <f t="shared" si="20"/>
        <v>2228.5004127340885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2255.2968349090947</v>
      </c>
      <c r="BE25" s="211">
        <f t="shared" si="21"/>
        <v>2234.4314855981738</v>
      </c>
      <c r="BF25" s="211">
        <f t="shared" si="21"/>
        <v>2213.5661362872529</v>
      </c>
      <c r="BG25" s="211">
        <f t="shared" si="21"/>
        <v>2192.700786976332</v>
      </c>
      <c r="BH25" s="211">
        <f t="shared" si="21"/>
        <v>2171.8354376654106</v>
      </c>
      <c r="BI25" s="211">
        <f t="shared" si="21"/>
        <v>2150.9700883544897</v>
      </c>
      <c r="BJ25" s="211">
        <f t="shared" si="21"/>
        <v>2130.1047390435688</v>
      </c>
      <c r="BK25" s="211">
        <f t="shared" si="21"/>
        <v>2109.2393897326479</v>
      </c>
      <c r="BL25" s="211">
        <f t="shared" si="21"/>
        <v>2088.3740404217269</v>
      </c>
      <c r="BM25" s="211">
        <f t="shared" si="21"/>
        <v>2067.508691110806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2046.6433417998849</v>
      </c>
      <c r="BO25" s="211">
        <f t="shared" si="22"/>
        <v>2025.7779924889639</v>
      </c>
      <c r="BP25" s="211">
        <f t="shared" si="22"/>
        <v>2004.912643178043</v>
      </c>
      <c r="BQ25" s="211">
        <f t="shared" si="22"/>
        <v>1984.0472938671219</v>
      </c>
      <c r="BR25" s="211">
        <f t="shared" si="22"/>
        <v>1963.181944556201</v>
      </c>
      <c r="BS25" s="211">
        <f t="shared" si="22"/>
        <v>1942.31659524528</v>
      </c>
      <c r="BT25" s="211">
        <f t="shared" si="22"/>
        <v>1921.4512459343591</v>
      </c>
      <c r="BU25" s="211">
        <f t="shared" si="22"/>
        <v>1900.585896623438</v>
      </c>
      <c r="BV25" s="211">
        <f t="shared" si="22"/>
        <v>1879.7205473125171</v>
      </c>
      <c r="BW25" s="211">
        <f t="shared" si="22"/>
        <v>1858.8551980015961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1837.9898486906752</v>
      </c>
      <c r="BY25" s="211">
        <f t="shared" si="23"/>
        <v>1817.1244993797541</v>
      </c>
      <c r="BZ25" s="211">
        <f t="shared" si="23"/>
        <v>1796.2591500688332</v>
      </c>
      <c r="CA25" s="211">
        <f t="shared" si="23"/>
        <v>1775.3938007579122</v>
      </c>
      <c r="CB25" s="211">
        <f t="shared" si="23"/>
        <v>1754.5284514469913</v>
      </c>
      <c r="CC25" s="211">
        <f t="shared" si="23"/>
        <v>1733.6631021360702</v>
      </c>
      <c r="CD25" s="211">
        <f t="shared" si="23"/>
        <v>1712.7977528251492</v>
      </c>
      <c r="CE25" s="211">
        <f t="shared" si="23"/>
        <v>1691.9324035142283</v>
      </c>
      <c r="CF25" s="211">
        <f t="shared" si="23"/>
        <v>1671.0670542033072</v>
      </c>
      <c r="CG25" s="211">
        <f t="shared" si="23"/>
        <v>1650.2017048923863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1629.3363555814653</v>
      </c>
      <c r="CI25" s="211">
        <f t="shared" si="24"/>
        <v>1612.2756411825371</v>
      </c>
      <c r="CJ25" s="211">
        <f t="shared" si="24"/>
        <v>1595.2149267836091</v>
      </c>
      <c r="CK25" s="211">
        <f t="shared" si="24"/>
        <v>1578.1542123846809</v>
      </c>
      <c r="CL25" s="211">
        <f t="shared" si="24"/>
        <v>1561.0934979857529</v>
      </c>
      <c r="CM25" s="211">
        <f t="shared" si="24"/>
        <v>1544.0327835868247</v>
      </c>
      <c r="CN25" s="211">
        <f t="shared" si="24"/>
        <v>1526.9720691878965</v>
      </c>
      <c r="CO25" s="211">
        <f t="shared" si="24"/>
        <v>1509.9113547889685</v>
      </c>
      <c r="CP25" s="211">
        <f t="shared" si="24"/>
        <v>1492.8506403900403</v>
      </c>
      <c r="CQ25" s="211">
        <f t="shared" si="24"/>
        <v>1475.7899259911123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1458.7292115921841</v>
      </c>
      <c r="CS25" s="211">
        <f t="shared" si="25"/>
        <v>1441.6684971932559</v>
      </c>
      <c r="CT25" s="211">
        <f t="shared" si="25"/>
        <v>1424.6077827943279</v>
      </c>
      <c r="CU25" s="211">
        <f t="shared" si="25"/>
        <v>1407.5470683953997</v>
      </c>
      <c r="CV25" s="211">
        <f t="shared" si="25"/>
        <v>1390.4863539964717</v>
      </c>
      <c r="CW25" s="211">
        <f t="shared" si="25"/>
        <v>1381.9559967970076</v>
      </c>
      <c r="CX25" s="211">
        <f t="shared" si="25"/>
        <v>1381.9559967970076</v>
      </c>
      <c r="CY25" s="211">
        <f t="shared" si="25"/>
        <v>1381.9559967970076</v>
      </c>
      <c r="CZ25" s="211">
        <f t="shared" si="25"/>
        <v>1381.9559967970076</v>
      </c>
      <c r="DA25" s="211">
        <f t="shared" si="25"/>
        <v>1381.9559967970076</v>
      </c>
    </row>
    <row r="26" spans="1:105">
      <c r="A26" s="202" t="str">
        <f>Income!A73</f>
        <v>Own crops sold</v>
      </c>
      <c r="B26" s="204">
        <f>Income!B73</f>
        <v>48</v>
      </c>
      <c r="C26" s="204">
        <f>Income!C73</f>
        <v>1901</v>
      </c>
      <c r="D26" s="204">
        <f>Income!D73</f>
        <v>1017.1428571428571</v>
      </c>
      <c r="E26" s="204">
        <f>Income!E73</f>
        <v>34275.199999999997</v>
      </c>
      <c r="F26" s="211">
        <f t="shared" si="16"/>
        <v>48</v>
      </c>
      <c r="G26" s="211">
        <f t="shared" si="16"/>
        <v>48</v>
      </c>
      <c r="H26" s="211">
        <f t="shared" si="16"/>
        <v>48</v>
      </c>
      <c r="I26" s="211">
        <f t="shared" si="16"/>
        <v>48</v>
      </c>
      <c r="J26" s="211">
        <f t="shared" si="16"/>
        <v>48</v>
      </c>
      <c r="K26" s="211">
        <f t="shared" si="16"/>
        <v>48</v>
      </c>
      <c r="L26" s="211">
        <f t="shared" si="16"/>
        <v>48</v>
      </c>
      <c r="M26" s="211">
        <f t="shared" si="16"/>
        <v>48</v>
      </c>
      <c r="N26" s="211">
        <f t="shared" si="16"/>
        <v>48</v>
      </c>
      <c r="O26" s="211">
        <f t="shared" si="16"/>
        <v>48</v>
      </c>
      <c r="P26" s="211">
        <f t="shared" si="17"/>
        <v>48</v>
      </c>
      <c r="Q26" s="211">
        <f t="shared" si="17"/>
        <v>48</v>
      </c>
      <c r="R26" s="211">
        <f t="shared" si="17"/>
        <v>48</v>
      </c>
      <c r="S26" s="211">
        <f t="shared" si="17"/>
        <v>48</v>
      </c>
      <c r="T26" s="211">
        <f t="shared" si="17"/>
        <v>48</v>
      </c>
      <c r="U26" s="211">
        <f t="shared" si="17"/>
        <v>74.098591549295861</v>
      </c>
      <c r="V26" s="211">
        <f t="shared" si="17"/>
        <v>126.29577464788741</v>
      </c>
      <c r="W26" s="211">
        <f t="shared" si="17"/>
        <v>178.49295774647896</v>
      </c>
      <c r="X26" s="211">
        <f t="shared" si="17"/>
        <v>230.69014084507052</v>
      </c>
      <c r="Y26" s="211">
        <f t="shared" si="17"/>
        <v>282.88732394366207</v>
      </c>
      <c r="Z26" s="211">
        <f t="shared" si="18"/>
        <v>335.08450704225362</v>
      </c>
      <c r="AA26" s="211">
        <f t="shared" si="18"/>
        <v>387.28169014084517</v>
      </c>
      <c r="AB26" s="211">
        <f t="shared" si="18"/>
        <v>439.47887323943672</v>
      </c>
      <c r="AC26" s="211">
        <f t="shared" si="18"/>
        <v>491.67605633802827</v>
      </c>
      <c r="AD26" s="211">
        <f t="shared" si="18"/>
        <v>543.87323943661977</v>
      </c>
      <c r="AE26" s="211">
        <f t="shared" si="18"/>
        <v>596.07042253521138</v>
      </c>
      <c r="AF26" s="211">
        <f t="shared" si="18"/>
        <v>648.26760563380287</v>
      </c>
      <c r="AG26" s="211">
        <f t="shared" si="18"/>
        <v>700.46478873239448</v>
      </c>
      <c r="AH26" s="211">
        <f t="shared" si="18"/>
        <v>752.66197183098598</v>
      </c>
      <c r="AI26" s="211">
        <f t="shared" si="18"/>
        <v>804.85915492957758</v>
      </c>
      <c r="AJ26" s="211">
        <f t="shared" si="19"/>
        <v>857.05633802816908</v>
      </c>
      <c r="AK26" s="211">
        <f t="shared" si="19"/>
        <v>909.25352112676057</v>
      </c>
      <c r="AL26" s="211">
        <f t="shared" si="19"/>
        <v>961.45070422535207</v>
      </c>
      <c r="AM26" s="211">
        <f t="shared" si="19"/>
        <v>1013.6478873239437</v>
      </c>
      <c r="AN26" s="211">
        <f t="shared" si="19"/>
        <v>1065.8450704225352</v>
      </c>
      <c r="AO26" s="211">
        <f t="shared" si="19"/>
        <v>1118.0422535211267</v>
      </c>
      <c r="AP26" s="211">
        <f t="shared" si="19"/>
        <v>1170.2394366197184</v>
      </c>
      <c r="AQ26" s="211">
        <f t="shared" si="19"/>
        <v>1222.4366197183099</v>
      </c>
      <c r="AR26" s="211">
        <f t="shared" si="19"/>
        <v>1274.6338028169014</v>
      </c>
      <c r="AS26" s="211">
        <f t="shared" si="19"/>
        <v>1326.8309859154929</v>
      </c>
      <c r="AT26" s="211">
        <f t="shared" si="20"/>
        <v>1379.0281690140846</v>
      </c>
      <c r="AU26" s="211">
        <f t="shared" si="20"/>
        <v>1431.2253521126761</v>
      </c>
      <c r="AV26" s="211">
        <f t="shared" si="20"/>
        <v>1483.4225352112676</v>
      </c>
      <c r="AW26" s="211">
        <f t="shared" si="20"/>
        <v>1535.6197183098591</v>
      </c>
      <c r="AX26" s="211">
        <f t="shared" si="20"/>
        <v>1587.8169014084508</v>
      </c>
      <c r="AY26" s="211">
        <f t="shared" si="20"/>
        <v>1640.0140845070423</v>
      </c>
      <c r="AZ26" s="211">
        <f t="shared" si="20"/>
        <v>1692.2112676056338</v>
      </c>
      <c r="BA26" s="211">
        <f t="shared" si="20"/>
        <v>1744.4084507042253</v>
      </c>
      <c r="BB26" s="211">
        <f t="shared" si="20"/>
        <v>1796.605633802817</v>
      </c>
      <c r="BC26" s="211">
        <f t="shared" si="20"/>
        <v>1848.8028169014085</v>
      </c>
      <c r="BD26" s="211">
        <f t="shared" si="21"/>
        <v>1901</v>
      </c>
      <c r="BE26" s="211">
        <f t="shared" si="21"/>
        <v>1871.5380952380951</v>
      </c>
      <c r="BF26" s="211">
        <f t="shared" si="21"/>
        <v>1842.0761904761905</v>
      </c>
      <c r="BG26" s="211">
        <f t="shared" si="21"/>
        <v>1812.6142857142856</v>
      </c>
      <c r="BH26" s="211">
        <f t="shared" si="21"/>
        <v>1783.152380952381</v>
      </c>
      <c r="BI26" s="211">
        <f t="shared" si="21"/>
        <v>1753.6904761904761</v>
      </c>
      <c r="BJ26" s="211">
        <f t="shared" si="21"/>
        <v>1724.2285714285715</v>
      </c>
      <c r="BK26" s="211">
        <f t="shared" si="21"/>
        <v>1694.7666666666667</v>
      </c>
      <c r="BL26" s="211">
        <f t="shared" si="21"/>
        <v>1665.304761904762</v>
      </c>
      <c r="BM26" s="211">
        <f t="shared" si="21"/>
        <v>1635.8428571428572</v>
      </c>
      <c r="BN26" s="211">
        <f t="shared" si="22"/>
        <v>1606.3809523809523</v>
      </c>
      <c r="BO26" s="211">
        <f t="shared" si="22"/>
        <v>1576.9190476190477</v>
      </c>
      <c r="BP26" s="211">
        <f t="shared" si="22"/>
        <v>1547.4571428571428</v>
      </c>
      <c r="BQ26" s="211">
        <f t="shared" si="22"/>
        <v>1517.9952380952382</v>
      </c>
      <c r="BR26" s="211">
        <f t="shared" si="22"/>
        <v>1488.5333333333333</v>
      </c>
      <c r="BS26" s="211">
        <f t="shared" si="22"/>
        <v>1459.0714285714284</v>
      </c>
      <c r="BT26" s="211">
        <f t="shared" si="22"/>
        <v>1429.6095238095238</v>
      </c>
      <c r="BU26" s="211">
        <f t="shared" si="22"/>
        <v>1400.1476190476189</v>
      </c>
      <c r="BV26" s="211">
        <f t="shared" si="22"/>
        <v>1370.6857142857143</v>
      </c>
      <c r="BW26" s="211">
        <f t="shared" si="22"/>
        <v>1341.2238095238095</v>
      </c>
      <c r="BX26" s="211">
        <f t="shared" si="23"/>
        <v>1311.7619047619046</v>
      </c>
      <c r="BY26" s="211">
        <f t="shared" si="23"/>
        <v>1282.3</v>
      </c>
      <c r="BZ26" s="211">
        <f t="shared" si="23"/>
        <v>1252.8380952380953</v>
      </c>
      <c r="CA26" s="211">
        <f t="shared" si="23"/>
        <v>1223.3761904761905</v>
      </c>
      <c r="CB26" s="211">
        <f t="shared" si="23"/>
        <v>1193.9142857142856</v>
      </c>
      <c r="CC26" s="211">
        <f t="shared" si="23"/>
        <v>1164.452380952381</v>
      </c>
      <c r="CD26" s="211">
        <f t="shared" si="23"/>
        <v>1134.9904761904763</v>
      </c>
      <c r="CE26" s="211">
        <f t="shared" si="23"/>
        <v>1105.5285714285715</v>
      </c>
      <c r="CF26" s="211">
        <f t="shared" si="23"/>
        <v>1076.0666666666666</v>
      </c>
      <c r="CG26" s="211">
        <f t="shared" si="23"/>
        <v>1046.6047619047617</v>
      </c>
      <c r="CH26" s="211">
        <f t="shared" si="24"/>
        <v>1017.1428571428571</v>
      </c>
      <c r="CI26" s="211">
        <f t="shared" si="24"/>
        <v>3310.80197044335</v>
      </c>
      <c r="CJ26" s="211">
        <f t="shared" si="24"/>
        <v>5604.4610837438422</v>
      </c>
      <c r="CK26" s="211">
        <f t="shared" si="24"/>
        <v>7898.1201970443344</v>
      </c>
      <c r="CL26" s="211">
        <f t="shared" si="24"/>
        <v>10191.779310344828</v>
      </c>
      <c r="CM26" s="211">
        <f t="shared" si="24"/>
        <v>12485.438423645319</v>
      </c>
      <c r="CN26" s="211">
        <f t="shared" si="24"/>
        <v>14779.097536945812</v>
      </c>
      <c r="CO26" s="211">
        <f t="shared" si="24"/>
        <v>17072.756650246305</v>
      </c>
      <c r="CP26" s="211">
        <f t="shared" si="24"/>
        <v>19366.4157635468</v>
      </c>
      <c r="CQ26" s="211">
        <f t="shared" si="24"/>
        <v>21660.074876847291</v>
      </c>
      <c r="CR26" s="211">
        <f t="shared" si="25"/>
        <v>23953.733990147783</v>
      </c>
      <c r="CS26" s="211">
        <f t="shared" si="25"/>
        <v>26247.393103448278</v>
      </c>
      <c r="CT26" s="211">
        <f t="shared" si="25"/>
        <v>28541.052216748769</v>
      </c>
      <c r="CU26" s="211">
        <f t="shared" si="25"/>
        <v>30834.71133004926</v>
      </c>
      <c r="CV26" s="211">
        <f t="shared" si="25"/>
        <v>33128.370443349755</v>
      </c>
      <c r="CW26" s="211">
        <f t="shared" si="25"/>
        <v>34275.199999999997</v>
      </c>
      <c r="CX26" s="211">
        <f t="shared" si="25"/>
        <v>34275.199999999997</v>
      </c>
      <c r="CY26" s="211">
        <f t="shared" si="25"/>
        <v>34275.199999999997</v>
      </c>
      <c r="CZ26" s="211">
        <f t="shared" si="25"/>
        <v>34275.199999999997</v>
      </c>
      <c r="DA26" s="211">
        <f t="shared" si="25"/>
        <v>34275.199999999997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418.87381726788891</v>
      </c>
      <c r="D27" s="204">
        <f>Income!D74</f>
        <v>478.71293402044438</v>
      </c>
      <c r="E27" s="204">
        <f>Income!E74</f>
        <v>1773.1623299822591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5.8996312291252169</v>
      </c>
      <c r="V27" s="211">
        <f t="shared" si="17"/>
        <v>17.698893687375609</v>
      </c>
      <c r="W27" s="211">
        <f t="shared" si="17"/>
        <v>29.498156145625998</v>
      </c>
      <c r="X27" s="211">
        <f t="shared" si="17"/>
        <v>41.297418603876395</v>
      </c>
      <c r="Y27" s="211">
        <f t="shared" si="17"/>
        <v>53.096681062126784</v>
      </c>
      <c r="Z27" s="211">
        <f t="shared" si="18"/>
        <v>64.895943520377173</v>
      </c>
      <c r="AA27" s="211">
        <f t="shared" si="18"/>
        <v>76.69520597862757</v>
      </c>
      <c r="AB27" s="211">
        <f t="shared" si="18"/>
        <v>88.494468436877952</v>
      </c>
      <c r="AC27" s="211">
        <f t="shared" si="18"/>
        <v>100.29373089512835</v>
      </c>
      <c r="AD27" s="211">
        <f t="shared" si="18"/>
        <v>112.09299335337874</v>
      </c>
      <c r="AE27" s="211">
        <f t="shared" si="18"/>
        <v>123.89225581162914</v>
      </c>
      <c r="AF27" s="211">
        <f t="shared" si="18"/>
        <v>135.69151826987954</v>
      </c>
      <c r="AG27" s="211">
        <f t="shared" si="18"/>
        <v>147.49078072812992</v>
      </c>
      <c r="AH27" s="211">
        <f t="shared" si="18"/>
        <v>159.29004318638033</v>
      </c>
      <c r="AI27" s="211">
        <f t="shared" si="18"/>
        <v>171.08930564463071</v>
      </c>
      <c r="AJ27" s="211">
        <f t="shared" si="19"/>
        <v>182.8885681028811</v>
      </c>
      <c r="AK27" s="211">
        <f t="shared" si="19"/>
        <v>194.68783056113148</v>
      </c>
      <c r="AL27" s="211">
        <f t="shared" si="19"/>
        <v>206.48709301938186</v>
      </c>
      <c r="AM27" s="211">
        <f t="shared" si="19"/>
        <v>218.28635547763224</v>
      </c>
      <c r="AN27" s="211">
        <f t="shared" si="19"/>
        <v>230.08561793588265</v>
      </c>
      <c r="AO27" s="211">
        <f t="shared" si="19"/>
        <v>241.88488039413303</v>
      </c>
      <c r="AP27" s="211">
        <f t="shared" si="19"/>
        <v>253.68414285238345</v>
      </c>
      <c r="AQ27" s="211">
        <f t="shared" si="19"/>
        <v>265.48340531063383</v>
      </c>
      <c r="AR27" s="211">
        <f t="shared" si="19"/>
        <v>277.28266776888421</v>
      </c>
      <c r="AS27" s="211">
        <f t="shared" si="19"/>
        <v>289.08193022713465</v>
      </c>
      <c r="AT27" s="211">
        <f t="shared" si="20"/>
        <v>300.88119268538497</v>
      </c>
      <c r="AU27" s="211">
        <f t="shared" si="20"/>
        <v>312.68045514363541</v>
      </c>
      <c r="AV27" s="211">
        <f t="shared" si="20"/>
        <v>324.4797176018858</v>
      </c>
      <c r="AW27" s="211">
        <f t="shared" si="20"/>
        <v>336.27898006013618</v>
      </c>
      <c r="AX27" s="211">
        <f t="shared" si="20"/>
        <v>348.07824251838656</v>
      </c>
      <c r="AY27" s="211">
        <f t="shared" si="20"/>
        <v>359.877504976637</v>
      </c>
      <c r="AZ27" s="211">
        <f t="shared" si="20"/>
        <v>371.67676743488732</v>
      </c>
      <c r="BA27" s="211">
        <f t="shared" si="20"/>
        <v>383.47602989313776</v>
      </c>
      <c r="BB27" s="211">
        <f t="shared" si="20"/>
        <v>395.27529235138809</v>
      </c>
      <c r="BC27" s="211">
        <f t="shared" si="20"/>
        <v>407.07455480963853</v>
      </c>
      <c r="BD27" s="211">
        <f t="shared" si="21"/>
        <v>418.87381726788891</v>
      </c>
      <c r="BE27" s="211">
        <f t="shared" si="21"/>
        <v>420.86845449297408</v>
      </c>
      <c r="BF27" s="211">
        <f t="shared" si="21"/>
        <v>422.86309171805925</v>
      </c>
      <c r="BG27" s="211">
        <f t="shared" si="21"/>
        <v>424.85772894314448</v>
      </c>
      <c r="BH27" s="211">
        <f t="shared" si="21"/>
        <v>426.85236616822965</v>
      </c>
      <c r="BI27" s="211">
        <f t="shared" si="21"/>
        <v>428.84700339331482</v>
      </c>
      <c r="BJ27" s="211">
        <f t="shared" si="21"/>
        <v>430.84164061839999</v>
      </c>
      <c r="BK27" s="211">
        <f t="shared" si="21"/>
        <v>432.83627784348516</v>
      </c>
      <c r="BL27" s="211">
        <f t="shared" si="21"/>
        <v>434.83091506857039</v>
      </c>
      <c r="BM27" s="211">
        <f t="shared" si="21"/>
        <v>436.82555229365556</v>
      </c>
      <c r="BN27" s="211">
        <f t="shared" si="22"/>
        <v>438.82018951874073</v>
      </c>
      <c r="BO27" s="211">
        <f t="shared" si="22"/>
        <v>440.8148267438259</v>
      </c>
      <c r="BP27" s="211">
        <f t="shared" si="22"/>
        <v>442.80946396891107</v>
      </c>
      <c r="BQ27" s="211">
        <f t="shared" si="22"/>
        <v>444.8041011939963</v>
      </c>
      <c r="BR27" s="211">
        <f t="shared" si="22"/>
        <v>446.79873841908147</v>
      </c>
      <c r="BS27" s="211">
        <f t="shared" si="22"/>
        <v>448.79337564416664</v>
      </c>
      <c r="BT27" s="211">
        <f t="shared" si="22"/>
        <v>450.78801286925182</v>
      </c>
      <c r="BU27" s="211">
        <f t="shared" si="22"/>
        <v>452.78265009433699</v>
      </c>
      <c r="BV27" s="211">
        <f t="shared" si="22"/>
        <v>454.77728731942221</v>
      </c>
      <c r="BW27" s="211">
        <f t="shared" si="22"/>
        <v>456.77192454450739</v>
      </c>
      <c r="BX27" s="211">
        <f t="shared" si="23"/>
        <v>458.76656176959256</v>
      </c>
      <c r="BY27" s="211">
        <f t="shared" si="23"/>
        <v>460.76119899467773</v>
      </c>
      <c r="BZ27" s="211">
        <f t="shared" si="23"/>
        <v>462.7558362197629</v>
      </c>
      <c r="CA27" s="211">
        <f t="shared" si="23"/>
        <v>464.75047344484813</v>
      </c>
      <c r="CB27" s="211">
        <f t="shared" si="23"/>
        <v>466.7451106699333</v>
      </c>
      <c r="CC27" s="211">
        <f t="shared" si="23"/>
        <v>468.73974789501847</v>
      </c>
      <c r="CD27" s="211">
        <f t="shared" si="23"/>
        <v>470.73438512010364</v>
      </c>
      <c r="CE27" s="211">
        <f t="shared" si="23"/>
        <v>472.72902234518881</v>
      </c>
      <c r="CF27" s="211">
        <f t="shared" si="23"/>
        <v>474.72365957027404</v>
      </c>
      <c r="CG27" s="211">
        <f t="shared" si="23"/>
        <v>476.71829679535921</v>
      </c>
      <c r="CH27" s="211">
        <f t="shared" si="24"/>
        <v>478.71293402044438</v>
      </c>
      <c r="CI27" s="211">
        <f t="shared" si="24"/>
        <v>567.98530615574191</v>
      </c>
      <c r="CJ27" s="211">
        <f t="shared" si="24"/>
        <v>657.2576782910395</v>
      </c>
      <c r="CK27" s="211">
        <f t="shared" si="24"/>
        <v>746.53005042633708</v>
      </c>
      <c r="CL27" s="211">
        <f t="shared" si="24"/>
        <v>835.80242256163456</v>
      </c>
      <c r="CM27" s="211">
        <f t="shared" si="24"/>
        <v>925.07479469693226</v>
      </c>
      <c r="CN27" s="211">
        <f t="shared" si="24"/>
        <v>1014.3471668322297</v>
      </c>
      <c r="CO27" s="211">
        <f t="shared" si="24"/>
        <v>1103.6195389675274</v>
      </c>
      <c r="CP27" s="211">
        <f t="shared" si="24"/>
        <v>1192.8919111028249</v>
      </c>
      <c r="CQ27" s="211">
        <f t="shared" si="24"/>
        <v>1282.1642832381224</v>
      </c>
      <c r="CR27" s="211">
        <f t="shared" si="25"/>
        <v>1371.4366553734201</v>
      </c>
      <c r="CS27" s="211">
        <f t="shared" si="25"/>
        <v>1460.7090275087176</v>
      </c>
      <c r="CT27" s="211">
        <f t="shared" si="25"/>
        <v>1549.981399644015</v>
      </c>
      <c r="CU27" s="211">
        <f t="shared" si="25"/>
        <v>1639.2537717793127</v>
      </c>
      <c r="CV27" s="211">
        <f t="shared" si="25"/>
        <v>1728.5261439146104</v>
      </c>
      <c r="CW27" s="211">
        <f t="shared" si="25"/>
        <v>1773.1623299822591</v>
      </c>
      <c r="CX27" s="211">
        <f t="shared" si="25"/>
        <v>1773.1623299822591</v>
      </c>
      <c r="CY27" s="211">
        <f t="shared" si="25"/>
        <v>1773.1623299822591</v>
      </c>
      <c r="CZ27" s="211">
        <f t="shared" si="25"/>
        <v>1773.1623299822591</v>
      </c>
      <c r="DA27" s="211">
        <f t="shared" si="25"/>
        <v>1773.1623299822591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4849</v>
      </c>
      <c r="D29" s="204">
        <f>Income!D76</f>
        <v>9942.8571428571431</v>
      </c>
      <c r="E29" s="204">
        <f>Income!E76</f>
        <v>18880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68.295774647887569</v>
      </c>
      <c r="V29" s="211">
        <f t="shared" si="17"/>
        <v>204.88732394366221</v>
      </c>
      <c r="W29" s="211">
        <f t="shared" si="17"/>
        <v>341.47887323943689</v>
      </c>
      <c r="X29" s="211">
        <f t="shared" si="17"/>
        <v>478.07042253521149</v>
      </c>
      <c r="Y29" s="211">
        <f t="shared" si="17"/>
        <v>614.66197183098609</v>
      </c>
      <c r="Z29" s="211">
        <f t="shared" si="18"/>
        <v>751.2535211267608</v>
      </c>
      <c r="AA29" s="211">
        <f t="shared" si="18"/>
        <v>887.8450704225354</v>
      </c>
      <c r="AB29" s="211">
        <f t="shared" si="18"/>
        <v>1024.4366197183101</v>
      </c>
      <c r="AC29" s="211">
        <f t="shared" si="18"/>
        <v>1161.0281690140848</v>
      </c>
      <c r="AD29" s="211">
        <f t="shared" si="18"/>
        <v>1297.6197183098593</v>
      </c>
      <c r="AE29" s="211">
        <f t="shared" si="18"/>
        <v>1434.211267605634</v>
      </c>
      <c r="AF29" s="211">
        <f t="shared" si="18"/>
        <v>1570.8028169014087</v>
      </c>
      <c r="AG29" s="211">
        <f t="shared" si="18"/>
        <v>1707.3943661971832</v>
      </c>
      <c r="AH29" s="211">
        <f t="shared" si="18"/>
        <v>1843.9859154929579</v>
      </c>
      <c r="AI29" s="211">
        <f t="shared" si="18"/>
        <v>1980.5774647887329</v>
      </c>
      <c r="AJ29" s="211">
        <f t="shared" si="19"/>
        <v>2117.1690140845076</v>
      </c>
      <c r="AK29" s="211">
        <f t="shared" si="19"/>
        <v>2253.7605633802818</v>
      </c>
      <c r="AL29" s="211">
        <f t="shared" si="19"/>
        <v>2390.3521126760565</v>
      </c>
      <c r="AM29" s="211">
        <f t="shared" si="19"/>
        <v>2526.9436619718308</v>
      </c>
      <c r="AN29" s="211">
        <f t="shared" si="19"/>
        <v>2663.5352112676055</v>
      </c>
      <c r="AO29" s="211">
        <f t="shared" si="19"/>
        <v>2800.1267605633802</v>
      </c>
      <c r="AP29" s="211">
        <f t="shared" si="19"/>
        <v>2936.7183098591549</v>
      </c>
      <c r="AQ29" s="211">
        <f t="shared" si="19"/>
        <v>3073.3098591549297</v>
      </c>
      <c r="AR29" s="211">
        <f t="shared" si="19"/>
        <v>3209.9014084507044</v>
      </c>
      <c r="AS29" s="211">
        <f t="shared" si="19"/>
        <v>3346.4929577464791</v>
      </c>
      <c r="AT29" s="211">
        <f t="shared" si="20"/>
        <v>3483.0845070422533</v>
      </c>
      <c r="AU29" s="211">
        <f t="shared" si="20"/>
        <v>3619.676056338028</v>
      </c>
      <c r="AV29" s="211">
        <f t="shared" si="20"/>
        <v>3756.2676056338028</v>
      </c>
      <c r="AW29" s="211">
        <f t="shared" si="20"/>
        <v>3892.8591549295775</v>
      </c>
      <c r="AX29" s="211">
        <f t="shared" si="20"/>
        <v>4029.4507042253522</v>
      </c>
      <c r="AY29" s="211">
        <f t="shared" si="20"/>
        <v>4166.0422535211264</v>
      </c>
      <c r="AZ29" s="211">
        <f t="shared" si="20"/>
        <v>4302.6338028169012</v>
      </c>
      <c r="BA29" s="211">
        <f t="shared" si="20"/>
        <v>4439.2253521126759</v>
      </c>
      <c r="BB29" s="211">
        <f t="shared" si="20"/>
        <v>4575.8169014084506</v>
      </c>
      <c r="BC29" s="211">
        <f t="shared" si="20"/>
        <v>4712.4084507042253</v>
      </c>
      <c r="BD29" s="211">
        <f t="shared" si="21"/>
        <v>4849</v>
      </c>
      <c r="BE29" s="211">
        <f t="shared" si="21"/>
        <v>5018.7952380952383</v>
      </c>
      <c r="BF29" s="211">
        <f t="shared" si="21"/>
        <v>5188.5904761904758</v>
      </c>
      <c r="BG29" s="211">
        <f t="shared" si="21"/>
        <v>5358.3857142857141</v>
      </c>
      <c r="BH29" s="211">
        <f t="shared" si="21"/>
        <v>5528.1809523809525</v>
      </c>
      <c r="BI29" s="211">
        <f t="shared" si="21"/>
        <v>5697.9761904761908</v>
      </c>
      <c r="BJ29" s="211">
        <f t="shared" si="21"/>
        <v>5867.7714285714283</v>
      </c>
      <c r="BK29" s="211">
        <f t="shared" si="21"/>
        <v>6037.5666666666666</v>
      </c>
      <c r="BL29" s="211">
        <f t="shared" si="21"/>
        <v>6207.361904761905</v>
      </c>
      <c r="BM29" s="211">
        <f t="shared" si="21"/>
        <v>6377.1571428571433</v>
      </c>
      <c r="BN29" s="211">
        <f t="shared" si="22"/>
        <v>6546.9523809523816</v>
      </c>
      <c r="BO29" s="211">
        <f t="shared" si="22"/>
        <v>6716.7476190476191</v>
      </c>
      <c r="BP29" s="211">
        <f t="shared" si="22"/>
        <v>6886.5428571428574</v>
      </c>
      <c r="BQ29" s="211">
        <f t="shared" si="22"/>
        <v>7056.3380952380958</v>
      </c>
      <c r="BR29" s="211">
        <f t="shared" si="22"/>
        <v>7226.1333333333332</v>
      </c>
      <c r="BS29" s="211">
        <f t="shared" si="22"/>
        <v>7395.9285714285716</v>
      </c>
      <c r="BT29" s="211">
        <f t="shared" si="22"/>
        <v>7565.7238095238099</v>
      </c>
      <c r="BU29" s="211">
        <f t="shared" si="22"/>
        <v>7735.5190476190473</v>
      </c>
      <c r="BV29" s="211">
        <f t="shared" si="22"/>
        <v>7905.3142857142866</v>
      </c>
      <c r="BW29" s="211">
        <f t="shared" si="22"/>
        <v>8075.109523809524</v>
      </c>
      <c r="BX29" s="211">
        <f t="shared" si="23"/>
        <v>8244.9047619047633</v>
      </c>
      <c r="BY29" s="211">
        <f t="shared" si="23"/>
        <v>8414.7000000000007</v>
      </c>
      <c r="BZ29" s="211">
        <f t="shared" si="23"/>
        <v>8584.4952380952382</v>
      </c>
      <c r="CA29" s="211">
        <f t="shared" si="23"/>
        <v>8754.2904761904756</v>
      </c>
      <c r="CB29" s="211">
        <f t="shared" si="23"/>
        <v>8924.0857142857149</v>
      </c>
      <c r="CC29" s="211">
        <f t="shared" si="23"/>
        <v>9093.8809523809523</v>
      </c>
      <c r="CD29" s="211">
        <f t="shared" si="23"/>
        <v>9263.6761904761916</v>
      </c>
      <c r="CE29" s="211">
        <f t="shared" si="23"/>
        <v>9433.471428571429</v>
      </c>
      <c r="CF29" s="211">
        <f t="shared" si="23"/>
        <v>9603.2666666666664</v>
      </c>
      <c r="CG29" s="211">
        <f t="shared" si="23"/>
        <v>9773.0619047619057</v>
      </c>
      <c r="CH29" s="211">
        <f t="shared" si="24"/>
        <v>9942.8571428571431</v>
      </c>
      <c r="CI29" s="211">
        <f t="shared" si="24"/>
        <v>10559.211822660098</v>
      </c>
      <c r="CJ29" s="211">
        <f t="shared" si="24"/>
        <v>11175.566502463054</v>
      </c>
      <c r="CK29" s="211">
        <f t="shared" si="24"/>
        <v>11791.921182266011</v>
      </c>
      <c r="CL29" s="211">
        <f t="shared" si="24"/>
        <v>12408.275862068966</v>
      </c>
      <c r="CM29" s="211">
        <f t="shared" si="24"/>
        <v>13024.63054187192</v>
      </c>
      <c r="CN29" s="211">
        <f t="shared" si="24"/>
        <v>13640.985221674877</v>
      </c>
      <c r="CO29" s="211">
        <f t="shared" si="24"/>
        <v>14257.339901477833</v>
      </c>
      <c r="CP29" s="211">
        <f t="shared" si="24"/>
        <v>14873.694581280788</v>
      </c>
      <c r="CQ29" s="211">
        <f t="shared" si="24"/>
        <v>15490.049261083743</v>
      </c>
      <c r="CR29" s="211">
        <f t="shared" si="25"/>
        <v>16106.403940886699</v>
      </c>
      <c r="CS29" s="211">
        <f t="shared" si="25"/>
        <v>16722.758620689656</v>
      </c>
      <c r="CT29" s="211">
        <f t="shared" si="25"/>
        <v>17339.113300492612</v>
      </c>
      <c r="CU29" s="211">
        <f t="shared" si="25"/>
        <v>17955.467980295565</v>
      </c>
      <c r="CV29" s="211">
        <f t="shared" si="25"/>
        <v>18571.822660098522</v>
      </c>
      <c r="CW29" s="211">
        <f t="shared" si="25"/>
        <v>18880</v>
      </c>
      <c r="CX29" s="211">
        <f t="shared" si="25"/>
        <v>18880</v>
      </c>
      <c r="CY29" s="211">
        <f t="shared" si="25"/>
        <v>18880</v>
      </c>
      <c r="CZ29" s="211">
        <f t="shared" si="25"/>
        <v>18880</v>
      </c>
      <c r="DA29" s="211">
        <f t="shared" si="25"/>
        <v>18880</v>
      </c>
    </row>
    <row r="30" spans="1:105">
      <c r="A30" s="202" t="str">
        <f>Income!A77</f>
        <v>Wild foods consumed and sold</v>
      </c>
      <c r="B30" s="204">
        <f>Income!B77</f>
        <v>71.082538870580677</v>
      </c>
      <c r="C30" s="204">
        <f>Income!C77</f>
        <v>238.84659720446064</v>
      </c>
      <c r="D30" s="204">
        <f>Income!D77</f>
        <v>0</v>
      </c>
      <c r="E30" s="204">
        <f>Income!E77</f>
        <v>0</v>
      </c>
      <c r="F30" s="211">
        <f t="shared" si="16"/>
        <v>71.082538870580677</v>
      </c>
      <c r="G30" s="211">
        <f t="shared" si="16"/>
        <v>71.082538870580677</v>
      </c>
      <c r="H30" s="211">
        <f t="shared" si="16"/>
        <v>71.082538870580677</v>
      </c>
      <c r="I30" s="211">
        <f t="shared" si="16"/>
        <v>71.082538870580677</v>
      </c>
      <c r="J30" s="211">
        <f t="shared" si="16"/>
        <v>71.082538870580677</v>
      </c>
      <c r="K30" s="211">
        <f t="shared" si="16"/>
        <v>71.082538870580677</v>
      </c>
      <c r="L30" s="211">
        <f t="shared" si="16"/>
        <v>71.082538870580677</v>
      </c>
      <c r="M30" s="211">
        <f t="shared" si="16"/>
        <v>71.082538870580677</v>
      </c>
      <c r="N30" s="211">
        <f t="shared" si="16"/>
        <v>71.082538870580677</v>
      </c>
      <c r="O30" s="211">
        <f t="shared" si="16"/>
        <v>71.082538870580677</v>
      </c>
      <c r="P30" s="211">
        <f t="shared" si="17"/>
        <v>71.082538870580677</v>
      </c>
      <c r="Q30" s="211">
        <f t="shared" si="17"/>
        <v>71.082538870580677</v>
      </c>
      <c r="R30" s="211">
        <f t="shared" si="17"/>
        <v>71.082538870580677</v>
      </c>
      <c r="S30" s="211">
        <f t="shared" si="17"/>
        <v>71.082538870580677</v>
      </c>
      <c r="T30" s="211">
        <f t="shared" si="17"/>
        <v>71.082538870580677</v>
      </c>
      <c r="U30" s="211">
        <f t="shared" si="17"/>
        <v>73.445412931621249</v>
      </c>
      <c r="V30" s="211">
        <f t="shared" si="17"/>
        <v>78.171161053702377</v>
      </c>
      <c r="W30" s="211">
        <f t="shared" si="17"/>
        <v>82.896909175783506</v>
      </c>
      <c r="X30" s="211">
        <f t="shared" si="17"/>
        <v>87.622657297864635</v>
      </c>
      <c r="Y30" s="211">
        <f t="shared" si="17"/>
        <v>92.348405419945749</v>
      </c>
      <c r="Z30" s="211">
        <f t="shared" si="18"/>
        <v>97.074153542026878</v>
      </c>
      <c r="AA30" s="211">
        <f t="shared" si="18"/>
        <v>101.79990166410801</v>
      </c>
      <c r="AB30" s="211">
        <f t="shared" si="18"/>
        <v>106.52564978618912</v>
      </c>
      <c r="AC30" s="211">
        <f t="shared" si="18"/>
        <v>111.25139790827026</v>
      </c>
      <c r="AD30" s="211">
        <f t="shared" si="18"/>
        <v>115.97714603035138</v>
      </c>
      <c r="AE30" s="211">
        <f t="shared" si="18"/>
        <v>120.70289415243251</v>
      </c>
      <c r="AF30" s="211">
        <f t="shared" si="18"/>
        <v>125.42864227451363</v>
      </c>
      <c r="AG30" s="211">
        <f t="shared" si="18"/>
        <v>130.15439039659475</v>
      </c>
      <c r="AH30" s="211">
        <f t="shared" si="18"/>
        <v>134.88013851867589</v>
      </c>
      <c r="AI30" s="211">
        <f t="shared" si="18"/>
        <v>139.60588664075701</v>
      </c>
      <c r="AJ30" s="211">
        <f t="shared" si="19"/>
        <v>144.33163476283812</v>
      </c>
      <c r="AK30" s="211">
        <f t="shared" si="19"/>
        <v>149.05738288491926</v>
      </c>
      <c r="AL30" s="211">
        <f t="shared" si="19"/>
        <v>153.78313100700041</v>
      </c>
      <c r="AM30" s="211">
        <f t="shared" si="19"/>
        <v>158.50887912908149</v>
      </c>
      <c r="AN30" s="211">
        <f t="shared" si="19"/>
        <v>163.23462725116264</v>
      </c>
      <c r="AO30" s="211">
        <f t="shared" si="19"/>
        <v>167.96037537324378</v>
      </c>
      <c r="AP30" s="211">
        <f t="shared" si="19"/>
        <v>172.68612349532489</v>
      </c>
      <c r="AQ30" s="211">
        <f t="shared" si="19"/>
        <v>177.41187161740601</v>
      </c>
      <c r="AR30" s="211">
        <f t="shared" si="19"/>
        <v>182.13761973948715</v>
      </c>
      <c r="AS30" s="211">
        <f t="shared" si="19"/>
        <v>186.86336786156829</v>
      </c>
      <c r="AT30" s="211">
        <f t="shared" si="20"/>
        <v>191.58911598364938</v>
      </c>
      <c r="AU30" s="211">
        <f t="shared" si="20"/>
        <v>196.31486410573052</v>
      </c>
      <c r="AV30" s="211">
        <f t="shared" si="20"/>
        <v>201.04061222781166</v>
      </c>
      <c r="AW30" s="211">
        <f t="shared" si="20"/>
        <v>205.76636034989275</v>
      </c>
      <c r="AX30" s="211">
        <f t="shared" si="20"/>
        <v>210.49210847197389</v>
      </c>
      <c r="AY30" s="211">
        <f t="shared" si="20"/>
        <v>215.21785659405504</v>
      </c>
      <c r="AZ30" s="211">
        <f t="shared" si="20"/>
        <v>219.94360471613612</v>
      </c>
      <c r="BA30" s="211">
        <f t="shared" si="20"/>
        <v>224.66935283821726</v>
      </c>
      <c r="BB30" s="211">
        <f t="shared" si="20"/>
        <v>229.39510096029841</v>
      </c>
      <c r="BC30" s="211">
        <f t="shared" si="20"/>
        <v>234.12084908237949</v>
      </c>
      <c r="BD30" s="211">
        <f t="shared" si="21"/>
        <v>238.84659720446064</v>
      </c>
      <c r="BE30" s="211">
        <f t="shared" si="21"/>
        <v>230.88504396431196</v>
      </c>
      <c r="BF30" s="211">
        <f t="shared" si="21"/>
        <v>222.92349072416326</v>
      </c>
      <c r="BG30" s="211">
        <f t="shared" si="21"/>
        <v>214.96193748401458</v>
      </c>
      <c r="BH30" s="211">
        <f t="shared" si="21"/>
        <v>207.00038424386588</v>
      </c>
      <c r="BI30" s="211">
        <f t="shared" si="21"/>
        <v>199.03883100371721</v>
      </c>
      <c r="BJ30" s="211">
        <f t="shared" si="21"/>
        <v>191.0772777635685</v>
      </c>
      <c r="BK30" s="211">
        <f t="shared" si="21"/>
        <v>183.11572452341983</v>
      </c>
      <c r="BL30" s="211">
        <f t="shared" si="21"/>
        <v>175.15417128327113</v>
      </c>
      <c r="BM30" s="211">
        <f t="shared" si="21"/>
        <v>167.19261804312245</v>
      </c>
      <c r="BN30" s="211">
        <f t="shared" si="22"/>
        <v>159.23106480297378</v>
      </c>
      <c r="BO30" s="211">
        <f t="shared" si="22"/>
        <v>151.26951156282507</v>
      </c>
      <c r="BP30" s="211">
        <f t="shared" si="22"/>
        <v>143.30795832267637</v>
      </c>
      <c r="BQ30" s="211">
        <f t="shared" si="22"/>
        <v>135.3464050825277</v>
      </c>
      <c r="BR30" s="211">
        <f t="shared" si="22"/>
        <v>127.38485184237899</v>
      </c>
      <c r="BS30" s="211">
        <f t="shared" si="22"/>
        <v>119.42329860223032</v>
      </c>
      <c r="BT30" s="211">
        <f t="shared" si="22"/>
        <v>111.46174536208163</v>
      </c>
      <c r="BU30" s="211">
        <f t="shared" si="22"/>
        <v>103.50019212193294</v>
      </c>
      <c r="BV30" s="211">
        <f t="shared" si="22"/>
        <v>95.538638881784266</v>
      </c>
      <c r="BW30" s="211">
        <f t="shared" si="22"/>
        <v>87.577085641635591</v>
      </c>
      <c r="BX30" s="211">
        <f t="shared" si="23"/>
        <v>79.615532401486888</v>
      </c>
      <c r="BY30" s="211">
        <f t="shared" si="23"/>
        <v>71.653979161338185</v>
      </c>
      <c r="BZ30" s="211">
        <f t="shared" si="23"/>
        <v>63.692425921189482</v>
      </c>
      <c r="CA30" s="211">
        <f t="shared" si="23"/>
        <v>55.730872681040807</v>
      </c>
      <c r="CB30" s="211">
        <f t="shared" si="23"/>
        <v>47.769319440892133</v>
      </c>
      <c r="CC30" s="211">
        <f t="shared" si="23"/>
        <v>39.80776620074343</v>
      </c>
      <c r="CD30" s="211">
        <f t="shared" si="23"/>
        <v>31.846212960594755</v>
      </c>
      <c r="CE30" s="211">
        <f t="shared" si="23"/>
        <v>23.884659720446081</v>
      </c>
      <c r="CF30" s="211">
        <f t="shared" si="23"/>
        <v>15.923106480297349</v>
      </c>
      <c r="CG30" s="211">
        <f t="shared" si="23"/>
        <v>7.9615532401486746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4660</v>
      </c>
      <c r="C31" s="204">
        <f>Income!C78</f>
        <v>0</v>
      </c>
      <c r="D31" s="204">
        <f>Income!D78</f>
        <v>0</v>
      </c>
      <c r="E31" s="204">
        <f>Income!E78</f>
        <v>0</v>
      </c>
      <c r="F31" s="211">
        <f t="shared" si="16"/>
        <v>4660</v>
      </c>
      <c r="G31" s="211">
        <f t="shared" si="16"/>
        <v>4660</v>
      </c>
      <c r="H31" s="211">
        <f t="shared" si="16"/>
        <v>4660</v>
      </c>
      <c r="I31" s="211">
        <f t="shared" si="16"/>
        <v>4660</v>
      </c>
      <c r="J31" s="211">
        <f t="shared" si="16"/>
        <v>4660</v>
      </c>
      <c r="K31" s="211">
        <f t="shared" si="16"/>
        <v>4660</v>
      </c>
      <c r="L31" s="211">
        <f t="shared" si="16"/>
        <v>4660</v>
      </c>
      <c r="M31" s="211">
        <f t="shared" si="16"/>
        <v>4660</v>
      </c>
      <c r="N31" s="211">
        <f t="shared" si="16"/>
        <v>4660</v>
      </c>
      <c r="O31" s="211">
        <f t="shared" si="16"/>
        <v>4660</v>
      </c>
      <c r="P31" s="211">
        <f t="shared" si="17"/>
        <v>4660</v>
      </c>
      <c r="Q31" s="211">
        <f t="shared" si="17"/>
        <v>4660</v>
      </c>
      <c r="R31" s="211">
        <f t="shared" si="17"/>
        <v>4660</v>
      </c>
      <c r="S31" s="211">
        <f t="shared" si="17"/>
        <v>4660</v>
      </c>
      <c r="T31" s="211">
        <f t="shared" si="17"/>
        <v>4660</v>
      </c>
      <c r="U31" s="211">
        <f t="shared" si="17"/>
        <v>4594.3661971830979</v>
      </c>
      <c r="V31" s="211">
        <f t="shared" si="17"/>
        <v>4463.0985915492956</v>
      </c>
      <c r="W31" s="211">
        <f t="shared" si="17"/>
        <v>4331.8309859154924</v>
      </c>
      <c r="X31" s="211">
        <f t="shared" si="17"/>
        <v>4200.5633802816901</v>
      </c>
      <c r="Y31" s="211">
        <f t="shared" si="17"/>
        <v>4069.2957746478869</v>
      </c>
      <c r="Z31" s="211">
        <f t="shared" si="18"/>
        <v>3938.0281690140841</v>
      </c>
      <c r="AA31" s="211">
        <f t="shared" si="18"/>
        <v>3806.7605633802814</v>
      </c>
      <c r="AB31" s="211">
        <f t="shared" si="18"/>
        <v>3675.4929577464786</v>
      </c>
      <c r="AC31" s="211">
        <f t="shared" si="18"/>
        <v>3544.2253521126759</v>
      </c>
      <c r="AD31" s="211">
        <f t="shared" si="18"/>
        <v>3412.9577464788731</v>
      </c>
      <c r="AE31" s="211">
        <f t="shared" si="18"/>
        <v>3281.6901408450703</v>
      </c>
      <c r="AF31" s="211">
        <f t="shared" si="18"/>
        <v>3150.4225352112671</v>
      </c>
      <c r="AG31" s="211">
        <f t="shared" si="18"/>
        <v>3019.1549295774648</v>
      </c>
      <c r="AH31" s="211">
        <f t="shared" si="18"/>
        <v>2887.8873239436616</v>
      </c>
      <c r="AI31" s="211">
        <f t="shared" si="18"/>
        <v>2756.6197183098589</v>
      </c>
      <c r="AJ31" s="211">
        <f t="shared" si="19"/>
        <v>2625.3521126760561</v>
      </c>
      <c r="AK31" s="211">
        <f t="shared" si="19"/>
        <v>2494.0845070422533</v>
      </c>
      <c r="AL31" s="211">
        <f t="shared" si="19"/>
        <v>2362.8169014084506</v>
      </c>
      <c r="AM31" s="211">
        <f t="shared" si="19"/>
        <v>2231.5492957746478</v>
      </c>
      <c r="AN31" s="211">
        <f t="shared" si="19"/>
        <v>2100.2816901408451</v>
      </c>
      <c r="AO31" s="211">
        <f t="shared" si="19"/>
        <v>1969.0140845070423</v>
      </c>
      <c r="AP31" s="211">
        <f t="shared" si="19"/>
        <v>1837.7464788732395</v>
      </c>
      <c r="AQ31" s="211">
        <f t="shared" si="19"/>
        <v>1706.4788732394368</v>
      </c>
      <c r="AR31" s="211">
        <f t="shared" si="19"/>
        <v>1575.211267605634</v>
      </c>
      <c r="AS31" s="211">
        <f t="shared" si="19"/>
        <v>1443.9436619718308</v>
      </c>
      <c r="AT31" s="211">
        <f t="shared" si="20"/>
        <v>1312.676056338028</v>
      </c>
      <c r="AU31" s="211">
        <f t="shared" si="20"/>
        <v>1181.4084507042253</v>
      </c>
      <c r="AV31" s="211">
        <f t="shared" si="20"/>
        <v>1050.1408450704225</v>
      </c>
      <c r="AW31" s="211">
        <f t="shared" si="20"/>
        <v>918.87323943661977</v>
      </c>
      <c r="AX31" s="211">
        <f t="shared" si="20"/>
        <v>787.60563380281701</v>
      </c>
      <c r="AY31" s="211">
        <f t="shared" si="20"/>
        <v>656.33802816901425</v>
      </c>
      <c r="AZ31" s="211">
        <f t="shared" si="20"/>
        <v>525.07042253521104</v>
      </c>
      <c r="BA31" s="211">
        <f t="shared" si="20"/>
        <v>393.80281690140873</v>
      </c>
      <c r="BB31" s="211">
        <f t="shared" si="20"/>
        <v>262.53521126760552</v>
      </c>
      <c r="BC31" s="211">
        <f t="shared" si="20"/>
        <v>131.26760563380321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123428.57142857143</v>
      </c>
      <c r="E32" s="204">
        <f>Income!E79</f>
        <v>230400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4114.2857142857147</v>
      </c>
      <c r="BF32" s="211">
        <f t="shared" si="21"/>
        <v>8228.5714285714294</v>
      </c>
      <c r="BG32" s="211">
        <f t="shared" si="21"/>
        <v>12342.857142857143</v>
      </c>
      <c r="BH32" s="211">
        <f t="shared" si="21"/>
        <v>16457.142857142859</v>
      </c>
      <c r="BI32" s="211">
        <f t="shared" si="21"/>
        <v>20571.428571428572</v>
      </c>
      <c r="BJ32" s="211">
        <f t="shared" si="21"/>
        <v>24685.714285714286</v>
      </c>
      <c r="BK32" s="211">
        <f t="shared" si="21"/>
        <v>28800</v>
      </c>
      <c r="BL32" s="211">
        <f t="shared" si="21"/>
        <v>32914.285714285717</v>
      </c>
      <c r="BM32" s="211">
        <f t="shared" si="21"/>
        <v>37028.571428571435</v>
      </c>
      <c r="BN32" s="211">
        <f t="shared" si="22"/>
        <v>41142.857142857145</v>
      </c>
      <c r="BO32" s="211">
        <f t="shared" si="22"/>
        <v>45257.142857142855</v>
      </c>
      <c r="BP32" s="211">
        <f t="shared" si="22"/>
        <v>49371.428571428572</v>
      </c>
      <c r="BQ32" s="211">
        <f t="shared" si="22"/>
        <v>53485.71428571429</v>
      </c>
      <c r="BR32" s="211">
        <f t="shared" si="22"/>
        <v>57600</v>
      </c>
      <c r="BS32" s="211">
        <f t="shared" si="22"/>
        <v>61714.285714285717</v>
      </c>
      <c r="BT32" s="211">
        <f t="shared" si="22"/>
        <v>65828.571428571435</v>
      </c>
      <c r="BU32" s="211">
        <f t="shared" si="22"/>
        <v>69942.857142857145</v>
      </c>
      <c r="BV32" s="211">
        <f t="shared" si="22"/>
        <v>74057.14285714287</v>
      </c>
      <c r="BW32" s="211">
        <f t="shared" si="22"/>
        <v>78171.42857142858</v>
      </c>
      <c r="BX32" s="211">
        <f t="shared" si="23"/>
        <v>82285.71428571429</v>
      </c>
      <c r="BY32" s="211">
        <f t="shared" si="23"/>
        <v>86400</v>
      </c>
      <c r="BZ32" s="211">
        <f t="shared" si="23"/>
        <v>90514.28571428571</v>
      </c>
      <c r="CA32" s="211">
        <f t="shared" si="23"/>
        <v>94628.571428571435</v>
      </c>
      <c r="CB32" s="211">
        <f t="shared" si="23"/>
        <v>98742.857142857145</v>
      </c>
      <c r="CC32" s="211">
        <f t="shared" si="23"/>
        <v>102857.14285714287</v>
      </c>
      <c r="CD32" s="211">
        <f t="shared" si="23"/>
        <v>106971.42857142858</v>
      </c>
      <c r="CE32" s="211">
        <f t="shared" si="23"/>
        <v>111085.71428571429</v>
      </c>
      <c r="CF32" s="211">
        <f t="shared" si="23"/>
        <v>115200</v>
      </c>
      <c r="CG32" s="211">
        <f t="shared" si="23"/>
        <v>119314.28571428572</v>
      </c>
      <c r="CH32" s="211">
        <f t="shared" si="24"/>
        <v>123428.57142857143</v>
      </c>
      <c r="CI32" s="211">
        <f t="shared" si="24"/>
        <v>130805.91133004926</v>
      </c>
      <c r="CJ32" s="211">
        <f t="shared" si="24"/>
        <v>138183.2512315271</v>
      </c>
      <c r="CK32" s="211">
        <f t="shared" si="24"/>
        <v>145560.59113300493</v>
      </c>
      <c r="CL32" s="211">
        <f t="shared" si="24"/>
        <v>152937.93103448275</v>
      </c>
      <c r="CM32" s="211">
        <f t="shared" si="24"/>
        <v>160315.27093596058</v>
      </c>
      <c r="CN32" s="211">
        <f t="shared" si="24"/>
        <v>167692.61083743843</v>
      </c>
      <c r="CO32" s="211">
        <f t="shared" si="24"/>
        <v>175069.95073891626</v>
      </c>
      <c r="CP32" s="211">
        <f t="shared" si="24"/>
        <v>182447.29064039409</v>
      </c>
      <c r="CQ32" s="211">
        <f t="shared" si="24"/>
        <v>189824.63054187194</v>
      </c>
      <c r="CR32" s="211">
        <f t="shared" si="25"/>
        <v>197201.97044334974</v>
      </c>
      <c r="CS32" s="211">
        <f t="shared" si="25"/>
        <v>204579.31034482759</v>
      </c>
      <c r="CT32" s="211">
        <f t="shared" si="25"/>
        <v>211956.65024630542</v>
      </c>
      <c r="CU32" s="211">
        <f t="shared" si="25"/>
        <v>219333.99014778325</v>
      </c>
      <c r="CV32" s="211">
        <f t="shared" si="25"/>
        <v>226711.3300492611</v>
      </c>
      <c r="CW32" s="211">
        <f t="shared" si="25"/>
        <v>230400</v>
      </c>
      <c r="CX32" s="211">
        <f t="shared" si="25"/>
        <v>230400</v>
      </c>
      <c r="CY32" s="211">
        <f t="shared" si="25"/>
        <v>230400</v>
      </c>
      <c r="CZ32" s="211">
        <f t="shared" si="25"/>
        <v>230400</v>
      </c>
      <c r="DA32" s="211">
        <f t="shared" si="25"/>
        <v>230400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3840</v>
      </c>
      <c r="C34" s="204">
        <f>Income!C82</f>
        <v>0</v>
      </c>
      <c r="D34" s="204">
        <f>Income!D82</f>
        <v>0</v>
      </c>
      <c r="E34" s="204">
        <f>Income!E82</f>
        <v>38400</v>
      </c>
      <c r="F34" s="211">
        <f t="shared" si="16"/>
        <v>3840</v>
      </c>
      <c r="G34" s="211">
        <f t="shared" si="16"/>
        <v>3840</v>
      </c>
      <c r="H34" s="211">
        <f t="shared" si="16"/>
        <v>3840</v>
      </c>
      <c r="I34" s="211">
        <f t="shared" si="16"/>
        <v>3840</v>
      </c>
      <c r="J34" s="211">
        <f t="shared" si="16"/>
        <v>3840</v>
      </c>
      <c r="K34" s="211">
        <f t="shared" si="16"/>
        <v>3840</v>
      </c>
      <c r="L34" s="211">
        <f t="shared" si="16"/>
        <v>3840</v>
      </c>
      <c r="M34" s="211">
        <f t="shared" si="16"/>
        <v>3840</v>
      </c>
      <c r="N34" s="211">
        <f t="shared" si="16"/>
        <v>3840</v>
      </c>
      <c r="O34" s="211">
        <f t="shared" si="16"/>
        <v>3840</v>
      </c>
      <c r="P34" s="211">
        <f t="shared" si="17"/>
        <v>3840</v>
      </c>
      <c r="Q34" s="211">
        <f t="shared" si="17"/>
        <v>3840</v>
      </c>
      <c r="R34" s="211">
        <f t="shared" si="17"/>
        <v>3840</v>
      </c>
      <c r="S34" s="211">
        <f t="shared" si="17"/>
        <v>3840</v>
      </c>
      <c r="T34" s="211">
        <f t="shared" si="17"/>
        <v>3840</v>
      </c>
      <c r="U34" s="211">
        <f t="shared" si="17"/>
        <v>3785.9154929577462</v>
      </c>
      <c r="V34" s="211">
        <f t="shared" si="17"/>
        <v>3677.7464788732391</v>
      </c>
      <c r="W34" s="211">
        <f t="shared" si="17"/>
        <v>3569.577464788732</v>
      </c>
      <c r="X34" s="211">
        <f t="shared" si="17"/>
        <v>3461.4084507042253</v>
      </c>
      <c r="Y34" s="211">
        <f t="shared" si="17"/>
        <v>3353.2394366197182</v>
      </c>
      <c r="Z34" s="211">
        <f t="shared" si="18"/>
        <v>3245.070422535211</v>
      </c>
      <c r="AA34" s="211">
        <f t="shared" si="18"/>
        <v>3136.9014084507039</v>
      </c>
      <c r="AB34" s="211">
        <f t="shared" si="18"/>
        <v>3028.7323943661968</v>
      </c>
      <c r="AC34" s="211">
        <f t="shared" si="18"/>
        <v>2920.5633802816901</v>
      </c>
      <c r="AD34" s="211">
        <f t="shared" si="18"/>
        <v>2812.394366197183</v>
      </c>
      <c r="AE34" s="211">
        <f t="shared" si="18"/>
        <v>2704.2253521126759</v>
      </c>
      <c r="AF34" s="211">
        <f t="shared" si="18"/>
        <v>2596.0563380281687</v>
      </c>
      <c r="AG34" s="211">
        <f t="shared" si="18"/>
        <v>2487.8873239436616</v>
      </c>
      <c r="AH34" s="211">
        <f t="shared" si="18"/>
        <v>2379.7183098591549</v>
      </c>
      <c r="AI34" s="211">
        <f t="shared" si="18"/>
        <v>2271.5492957746474</v>
      </c>
      <c r="AJ34" s="211">
        <f t="shared" si="19"/>
        <v>2163.3802816901407</v>
      </c>
      <c r="AK34" s="211">
        <f t="shared" si="19"/>
        <v>2055.211267605634</v>
      </c>
      <c r="AL34" s="211">
        <f t="shared" si="19"/>
        <v>1947.0422535211267</v>
      </c>
      <c r="AM34" s="211">
        <f t="shared" si="19"/>
        <v>1838.8732394366198</v>
      </c>
      <c r="AN34" s="211">
        <f t="shared" si="19"/>
        <v>1730.7042253521126</v>
      </c>
      <c r="AO34" s="211">
        <f t="shared" si="19"/>
        <v>1622.5352112676055</v>
      </c>
      <c r="AP34" s="211">
        <f t="shared" si="19"/>
        <v>1514.3661971830984</v>
      </c>
      <c r="AQ34" s="211">
        <f t="shared" si="19"/>
        <v>1406.1971830985917</v>
      </c>
      <c r="AR34" s="211">
        <f t="shared" si="19"/>
        <v>1298.0281690140846</v>
      </c>
      <c r="AS34" s="211">
        <f t="shared" si="19"/>
        <v>1189.8591549295775</v>
      </c>
      <c r="AT34" s="211">
        <f t="shared" si="20"/>
        <v>1081.6901408450703</v>
      </c>
      <c r="AU34" s="211">
        <f t="shared" si="20"/>
        <v>973.52112676056322</v>
      </c>
      <c r="AV34" s="211">
        <f t="shared" si="20"/>
        <v>865.35211267605655</v>
      </c>
      <c r="AW34" s="211">
        <f t="shared" si="20"/>
        <v>757.18309859154942</v>
      </c>
      <c r="AX34" s="211">
        <f t="shared" si="20"/>
        <v>649.0140845070423</v>
      </c>
      <c r="AY34" s="211">
        <f t="shared" si="20"/>
        <v>540.84507042253517</v>
      </c>
      <c r="AZ34" s="211">
        <f t="shared" si="20"/>
        <v>432.67605633802805</v>
      </c>
      <c r="BA34" s="211">
        <f t="shared" si="20"/>
        <v>324.50704225352092</v>
      </c>
      <c r="BB34" s="211">
        <f t="shared" si="20"/>
        <v>216.33802816901425</v>
      </c>
      <c r="BC34" s="211">
        <f t="shared" si="20"/>
        <v>108.16901408450713</v>
      </c>
      <c r="BD34" s="211">
        <f t="shared" si="21"/>
        <v>0</v>
      </c>
      <c r="BE34" s="211">
        <f t="shared" si="21"/>
        <v>0</v>
      </c>
      <c r="BF34" s="211">
        <f t="shared" si="21"/>
        <v>0</v>
      </c>
      <c r="BG34" s="211">
        <f t="shared" si="21"/>
        <v>0</v>
      </c>
      <c r="BH34" s="211">
        <f t="shared" si="21"/>
        <v>0</v>
      </c>
      <c r="BI34" s="211">
        <f t="shared" si="21"/>
        <v>0</v>
      </c>
      <c r="BJ34" s="211">
        <f t="shared" si="21"/>
        <v>0</v>
      </c>
      <c r="BK34" s="211">
        <f t="shared" si="21"/>
        <v>0</v>
      </c>
      <c r="BL34" s="211">
        <f t="shared" si="21"/>
        <v>0</v>
      </c>
      <c r="BM34" s="211">
        <f t="shared" si="21"/>
        <v>0</v>
      </c>
      <c r="BN34" s="211">
        <f t="shared" si="22"/>
        <v>0</v>
      </c>
      <c r="BO34" s="211">
        <f t="shared" si="22"/>
        <v>0</v>
      </c>
      <c r="BP34" s="211">
        <f t="shared" si="22"/>
        <v>0</v>
      </c>
      <c r="BQ34" s="211">
        <f t="shared" si="22"/>
        <v>0</v>
      </c>
      <c r="BR34" s="211">
        <f t="shared" si="22"/>
        <v>0</v>
      </c>
      <c r="BS34" s="211">
        <f t="shared" si="22"/>
        <v>0</v>
      </c>
      <c r="BT34" s="211">
        <f t="shared" si="22"/>
        <v>0</v>
      </c>
      <c r="BU34" s="211">
        <f t="shared" si="22"/>
        <v>0</v>
      </c>
      <c r="BV34" s="211">
        <f t="shared" si="22"/>
        <v>0</v>
      </c>
      <c r="BW34" s="211">
        <f t="shared" si="22"/>
        <v>0</v>
      </c>
      <c r="BX34" s="211">
        <f t="shared" si="23"/>
        <v>0</v>
      </c>
      <c r="BY34" s="211">
        <f t="shared" si="23"/>
        <v>0</v>
      </c>
      <c r="BZ34" s="211">
        <f t="shared" si="23"/>
        <v>0</v>
      </c>
      <c r="CA34" s="211">
        <f t="shared" si="23"/>
        <v>0</v>
      </c>
      <c r="CB34" s="211">
        <f t="shared" si="23"/>
        <v>0</v>
      </c>
      <c r="CC34" s="211">
        <f t="shared" si="23"/>
        <v>0</v>
      </c>
      <c r="CD34" s="211">
        <f t="shared" si="23"/>
        <v>0</v>
      </c>
      <c r="CE34" s="211">
        <f t="shared" si="23"/>
        <v>0</v>
      </c>
      <c r="CF34" s="211">
        <f t="shared" si="23"/>
        <v>0</v>
      </c>
      <c r="CG34" s="211">
        <f t="shared" si="23"/>
        <v>0</v>
      </c>
      <c r="CH34" s="211">
        <f t="shared" si="24"/>
        <v>0</v>
      </c>
      <c r="CI34" s="211">
        <f t="shared" si="24"/>
        <v>2648.2758620689656</v>
      </c>
      <c r="CJ34" s="211">
        <f t="shared" si="24"/>
        <v>5296.5517241379312</v>
      </c>
      <c r="CK34" s="211">
        <f t="shared" si="24"/>
        <v>7944.8275862068967</v>
      </c>
      <c r="CL34" s="211">
        <f t="shared" si="24"/>
        <v>10593.103448275862</v>
      </c>
      <c r="CM34" s="211">
        <f t="shared" si="24"/>
        <v>13241.379310344828</v>
      </c>
      <c r="CN34" s="211">
        <f t="shared" si="24"/>
        <v>15889.655172413793</v>
      </c>
      <c r="CO34" s="211">
        <f t="shared" si="24"/>
        <v>18537.931034482757</v>
      </c>
      <c r="CP34" s="211">
        <f t="shared" si="24"/>
        <v>21186.206896551725</v>
      </c>
      <c r="CQ34" s="211">
        <f t="shared" si="24"/>
        <v>23834.482758620688</v>
      </c>
      <c r="CR34" s="211">
        <f t="shared" si="25"/>
        <v>26482.758620689656</v>
      </c>
      <c r="CS34" s="211">
        <f t="shared" si="25"/>
        <v>29131.03448275862</v>
      </c>
      <c r="CT34" s="211">
        <f t="shared" si="25"/>
        <v>31779.310344827587</v>
      </c>
      <c r="CU34" s="211">
        <f t="shared" si="25"/>
        <v>34427.586206896551</v>
      </c>
      <c r="CV34" s="211">
        <f t="shared" si="25"/>
        <v>37075.862068965514</v>
      </c>
      <c r="CW34" s="211">
        <f t="shared" si="25"/>
        <v>38400</v>
      </c>
      <c r="CX34" s="211">
        <f t="shared" si="25"/>
        <v>38400</v>
      </c>
      <c r="CY34" s="211">
        <f t="shared" si="25"/>
        <v>38400</v>
      </c>
      <c r="CZ34" s="211">
        <f t="shared" si="25"/>
        <v>38400</v>
      </c>
      <c r="DA34" s="211">
        <f t="shared" si="25"/>
        <v>38400</v>
      </c>
    </row>
    <row r="35" spans="1:105">
      <c r="A35" s="202" t="str">
        <f>Income!A83</f>
        <v>Food transfer - official</v>
      </c>
      <c r="B35" s="204">
        <f>Income!B83</f>
        <v>3756.6351268547778</v>
      </c>
      <c r="C35" s="204">
        <f>Income!C83</f>
        <v>3939.2773051308714</v>
      </c>
      <c r="D35" s="204">
        <f>Income!D83</f>
        <v>3160.416191950781</v>
      </c>
      <c r="E35" s="204">
        <f>Income!E83</f>
        <v>984.26974148067006</v>
      </c>
      <c r="F35" s="211">
        <f t="shared" si="16"/>
        <v>3756.6351268547778</v>
      </c>
      <c r="G35" s="211">
        <f t="shared" si="16"/>
        <v>3756.6351268547778</v>
      </c>
      <c r="H35" s="211">
        <f t="shared" si="16"/>
        <v>3756.6351268547778</v>
      </c>
      <c r="I35" s="211">
        <f t="shared" si="16"/>
        <v>3756.6351268547778</v>
      </c>
      <c r="J35" s="211">
        <f t="shared" si="16"/>
        <v>3756.6351268547778</v>
      </c>
      <c r="K35" s="211">
        <f t="shared" si="16"/>
        <v>3756.6351268547778</v>
      </c>
      <c r="L35" s="211">
        <f t="shared" si="16"/>
        <v>3756.6351268547778</v>
      </c>
      <c r="M35" s="211">
        <f t="shared" si="16"/>
        <v>3756.6351268547778</v>
      </c>
      <c r="N35" s="211">
        <f t="shared" si="16"/>
        <v>3756.6351268547778</v>
      </c>
      <c r="O35" s="211">
        <f t="shared" si="16"/>
        <v>3756.6351268547778</v>
      </c>
      <c r="P35" s="211">
        <f t="shared" si="17"/>
        <v>3756.6351268547778</v>
      </c>
      <c r="Q35" s="211">
        <f t="shared" si="17"/>
        <v>3756.6351268547778</v>
      </c>
      <c r="R35" s="211">
        <f t="shared" si="17"/>
        <v>3756.6351268547778</v>
      </c>
      <c r="S35" s="211">
        <f t="shared" si="17"/>
        <v>3756.6351268547778</v>
      </c>
      <c r="T35" s="211">
        <f t="shared" si="17"/>
        <v>3756.6351268547778</v>
      </c>
      <c r="U35" s="211">
        <f t="shared" si="17"/>
        <v>3759.20755190092</v>
      </c>
      <c r="V35" s="211">
        <f t="shared" si="17"/>
        <v>3764.3524019932042</v>
      </c>
      <c r="W35" s="211">
        <f t="shared" si="17"/>
        <v>3769.4972520854885</v>
      </c>
      <c r="X35" s="211">
        <f t="shared" si="17"/>
        <v>3774.6421021777728</v>
      </c>
      <c r="Y35" s="211">
        <f t="shared" si="17"/>
        <v>3779.7869522700571</v>
      </c>
      <c r="Z35" s="211">
        <f t="shared" si="18"/>
        <v>3784.9318023623414</v>
      </c>
      <c r="AA35" s="211">
        <f t="shared" si="18"/>
        <v>3790.0766524546261</v>
      </c>
      <c r="AB35" s="211">
        <f t="shared" si="18"/>
        <v>3795.2215025469104</v>
      </c>
      <c r="AC35" s="211">
        <f t="shared" si="18"/>
        <v>3800.3663526391947</v>
      </c>
      <c r="AD35" s="211">
        <f t="shared" si="18"/>
        <v>3805.511202731479</v>
      </c>
      <c r="AE35" s="211">
        <f t="shared" si="18"/>
        <v>3810.6560528237633</v>
      </c>
      <c r="AF35" s="211">
        <f t="shared" si="18"/>
        <v>3815.8009029160476</v>
      </c>
      <c r="AG35" s="211">
        <f t="shared" si="18"/>
        <v>3820.9457530083318</v>
      </c>
      <c r="AH35" s="211">
        <f t="shared" si="18"/>
        <v>3826.0906031006161</v>
      </c>
      <c r="AI35" s="211">
        <f t="shared" si="18"/>
        <v>3831.2354531929004</v>
      </c>
      <c r="AJ35" s="211">
        <f t="shared" si="19"/>
        <v>3836.3803032851847</v>
      </c>
      <c r="AK35" s="211">
        <f t="shared" si="19"/>
        <v>3841.525153377469</v>
      </c>
      <c r="AL35" s="211">
        <f t="shared" si="19"/>
        <v>3846.6700034697533</v>
      </c>
      <c r="AM35" s="211">
        <f t="shared" si="19"/>
        <v>3851.814853562038</v>
      </c>
      <c r="AN35" s="211">
        <f t="shared" si="19"/>
        <v>3856.9597036543223</v>
      </c>
      <c r="AO35" s="211">
        <f t="shared" si="19"/>
        <v>3862.1045537466066</v>
      </c>
      <c r="AP35" s="211">
        <f t="shared" si="19"/>
        <v>3867.2494038388909</v>
      </c>
      <c r="AQ35" s="211">
        <f t="shared" si="19"/>
        <v>3872.3942539311752</v>
      </c>
      <c r="AR35" s="211">
        <f t="shared" si="19"/>
        <v>3877.5391040234595</v>
      </c>
      <c r="AS35" s="211">
        <f t="shared" si="19"/>
        <v>3882.6839541157437</v>
      </c>
      <c r="AT35" s="211">
        <f t="shared" si="20"/>
        <v>3887.828804208028</v>
      </c>
      <c r="AU35" s="211">
        <f t="shared" si="20"/>
        <v>3892.9736543003123</v>
      </c>
      <c r="AV35" s="211">
        <f t="shared" si="20"/>
        <v>3898.1185043925966</v>
      </c>
      <c r="AW35" s="211">
        <f t="shared" si="20"/>
        <v>3903.2633544848809</v>
      </c>
      <c r="AX35" s="211">
        <f t="shared" si="20"/>
        <v>3908.4082045771656</v>
      </c>
      <c r="AY35" s="211">
        <f t="shared" si="20"/>
        <v>3913.5530546694499</v>
      </c>
      <c r="AZ35" s="211">
        <f t="shared" si="20"/>
        <v>3918.6979047617342</v>
      </c>
      <c r="BA35" s="211">
        <f t="shared" si="20"/>
        <v>3923.8427548540185</v>
      </c>
      <c r="BB35" s="211">
        <f t="shared" si="20"/>
        <v>3928.9876049463028</v>
      </c>
      <c r="BC35" s="211">
        <f t="shared" si="20"/>
        <v>3934.1324550385871</v>
      </c>
      <c r="BD35" s="211">
        <f t="shared" si="21"/>
        <v>3939.2773051308714</v>
      </c>
      <c r="BE35" s="211">
        <f t="shared" si="21"/>
        <v>3913.3152680248681</v>
      </c>
      <c r="BF35" s="211">
        <f t="shared" si="21"/>
        <v>3887.3532309188654</v>
      </c>
      <c r="BG35" s="211">
        <f t="shared" si="21"/>
        <v>3861.3911938128622</v>
      </c>
      <c r="BH35" s="211">
        <f t="shared" si="21"/>
        <v>3835.4291567068594</v>
      </c>
      <c r="BI35" s="211">
        <f t="shared" si="21"/>
        <v>3809.4671196008562</v>
      </c>
      <c r="BJ35" s="211">
        <f t="shared" si="21"/>
        <v>3783.5050824948535</v>
      </c>
      <c r="BK35" s="211">
        <f t="shared" si="21"/>
        <v>3757.5430453888503</v>
      </c>
      <c r="BL35" s="211">
        <f t="shared" si="21"/>
        <v>3731.5810082828471</v>
      </c>
      <c r="BM35" s="211">
        <f t="shared" si="21"/>
        <v>3705.6189711768443</v>
      </c>
      <c r="BN35" s="211">
        <f t="shared" si="22"/>
        <v>3679.6569340708411</v>
      </c>
      <c r="BO35" s="211">
        <f t="shared" si="22"/>
        <v>3653.6948969648383</v>
      </c>
      <c r="BP35" s="211">
        <f t="shared" si="22"/>
        <v>3627.7328598588351</v>
      </c>
      <c r="BQ35" s="211">
        <f t="shared" si="22"/>
        <v>3601.7708227528324</v>
      </c>
      <c r="BR35" s="211">
        <f t="shared" si="22"/>
        <v>3575.8087856468292</v>
      </c>
      <c r="BS35" s="211">
        <f t="shared" si="22"/>
        <v>3549.8467485408264</v>
      </c>
      <c r="BT35" s="211">
        <f t="shared" si="22"/>
        <v>3523.8847114348232</v>
      </c>
      <c r="BU35" s="211">
        <f t="shared" si="22"/>
        <v>3497.92267432882</v>
      </c>
      <c r="BV35" s="211">
        <f t="shared" si="22"/>
        <v>3471.9606372228172</v>
      </c>
      <c r="BW35" s="211">
        <f t="shared" si="22"/>
        <v>3445.998600116814</v>
      </c>
      <c r="BX35" s="211">
        <f t="shared" si="23"/>
        <v>3420.0365630108113</v>
      </c>
      <c r="BY35" s="211">
        <f t="shared" si="23"/>
        <v>3394.0745259048081</v>
      </c>
      <c r="BZ35" s="211">
        <f t="shared" si="23"/>
        <v>3368.1124887988053</v>
      </c>
      <c r="CA35" s="211">
        <f t="shared" si="23"/>
        <v>3342.1504516928021</v>
      </c>
      <c r="CB35" s="211">
        <f t="shared" si="23"/>
        <v>3316.1884145867989</v>
      </c>
      <c r="CC35" s="211">
        <f t="shared" si="23"/>
        <v>3290.2263774807961</v>
      </c>
      <c r="CD35" s="211">
        <f t="shared" si="23"/>
        <v>3264.2643403747929</v>
      </c>
      <c r="CE35" s="211">
        <f t="shared" si="23"/>
        <v>3238.3023032687902</v>
      </c>
      <c r="CF35" s="211">
        <f t="shared" si="23"/>
        <v>3212.340266162787</v>
      </c>
      <c r="CG35" s="211">
        <f t="shared" si="23"/>
        <v>3186.3782290567842</v>
      </c>
      <c r="CH35" s="211">
        <f t="shared" si="24"/>
        <v>3160.416191950781</v>
      </c>
      <c r="CI35" s="211">
        <f t="shared" si="24"/>
        <v>3010.3371264011184</v>
      </c>
      <c r="CJ35" s="211">
        <f t="shared" si="24"/>
        <v>2860.2580608514554</v>
      </c>
      <c r="CK35" s="211">
        <f t="shared" si="24"/>
        <v>2710.1789953017924</v>
      </c>
      <c r="CL35" s="211">
        <f t="shared" si="24"/>
        <v>2560.0999297521298</v>
      </c>
      <c r="CM35" s="211">
        <f t="shared" si="24"/>
        <v>2410.0208642024672</v>
      </c>
      <c r="CN35" s="211">
        <f t="shared" si="24"/>
        <v>2259.9417986528042</v>
      </c>
      <c r="CO35" s="211">
        <f t="shared" si="24"/>
        <v>2109.8627331031412</v>
      </c>
      <c r="CP35" s="211">
        <f t="shared" si="24"/>
        <v>1959.7836675534786</v>
      </c>
      <c r="CQ35" s="211">
        <f t="shared" si="24"/>
        <v>1809.7046020038158</v>
      </c>
      <c r="CR35" s="211">
        <f t="shared" si="25"/>
        <v>1659.625536454153</v>
      </c>
      <c r="CS35" s="211">
        <f t="shared" si="25"/>
        <v>1509.5464709044902</v>
      </c>
      <c r="CT35" s="211">
        <f t="shared" si="25"/>
        <v>1359.4674053548274</v>
      </c>
      <c r="CU35" s="211">
        <f t="shared" si="25"/>
        <v>1209.3883398051646</v>
      </c>
      <c r="CV35" s="211">
        <f t="shared" si="25"/>
        <v>1059.3092742555018</v>
      </c>
      <c r="CW35" s="211">
        <f t="shared" si="25"/>
        <v>984.26974148067006</v>
      </c>
      <c r="CX35" s="211">
        <f t="shared" si="25"/>
        <v>984.26974148067006</v>
      </c>
      <c r="CY35" s="211">
        <f t="shared" si="25"/>
        <v>984.26974148067006</v>
      </c>
      <c r="CZ35" s="211">
        <f t="shared" si="25"/>
        <v>984.26974148067006</v>
      </c>
      <c r="DA35" s="211">
        <f t="shared" si="25"/>
        <v>984.26974148067006</v>
      </c>
    </row>
    <row r="36" spans="1:105">
      <c r="A36" s="202" t="str">
        <f>Income!A85</f>
        <v>Cash transfer - official</v>
      </c>
      <c r="B36" s="204">
        <f>Income!B85</f>
        <v>15840</v>
      </c>
      <c r="C36" s="204">
        <f>Income!C85</f>
        <v>32640</v>
      </c>
      <c r="D36" s="204">
        <f>Income!D85</f>
        <v>9600</v>
      </c>
      <c r="E36" s="204">
        <f>Income!E85</f>
        <v>13440</v>
      </c>
      <c r="F36" s="211">
        <f t="shared" si="16"/>
        <v>15840</v>
      </c>
      <c r="G36" s="211">
        <f t="shared" si="16"/>
        <v>15840</v>
      </c>
      <c r="H36" s="211">
        <f t="shared" si="16"/>
        <v>15840</v>
      </c>
      <c r="I36" s="211">
        <f t="shared" si="16"/>
        <v>15840</v>
      </c>
      <c r="J36" s="211">
        <f t="shared" si="16"/>
        <v>15840</v>
      </c>
      <c r="K36" s="211">
        <f t="shared" si="16"/>
        <v>15840</v>
      </c>
      <c r="L36" s="211">
        <f t="shared" si="16"/>
        <v>15840</v>
      </c>
      <c r="M36" s="211">
        <f t="shared" si="16"/>
        <v>15840</v>
      </c>
      <c r="N36" s="211">
        <f t="shared" si="16"/>
        <v>15840</v>
      </c>
      <c r="O36" s="211">
        <f t="shared" si="16"/>
        <v>15840</v>
      </c>
      <c r="P36" s="211">
        <f t="shared" si="16"/>
        <v>15840</v>
      </c>
      <c r="Q36" s="211">
        <f t="shared" si="16"/>
        <v>15840</v>
      </c>
      <c r="R36" s="211">
        <f t="shared" si="16"/>
        <v>15840</v>
      </c>
      <c r="S36" s="211">
        <f t="shared" si="16"/>
        <v>15840</v>
      </c>
      <c r="T36" s="211">
        <f t="shared" si="16"/>
        <v>15840</v>
      </c>
      <c r="U36" s="211">
        <f t="shared" si="16"/>
        <v>16076.619718309859</v>
      </c>
      <c r="V36" s="211">
        <f t="shared" si="17"/>
        <v>16549.859154929578</v>
      </c>
      <c r="W36" s="211">
        <f t="shared" si="17"/>
        <v>17023.098591549297</v>
      </c>
      <c r="X36" s="211">
        <f t="shared" si="17"/>
        <v>17496.338028169015</v>
      </c>
      <c r="Y36" s="211">
        <f t="shared" si="17"/>
        <v>17969.577464788734</v>
      </c>
      <c r="Z36" s="211">
        <f t="shared" si="17"/>
        <v>18442.816901408452</v>
      </c>
      <c r="AA36" s="211">
        <f t="shared" si="17"/>
        <v>18916.056338028171</v>
      </c>
      <c r="AB36" s="211">
        <f t="shared" si="17"/>
        <v>19389.29577464789</v>
      </c>
      <c r="AC36" s="211">
        <f t="shared" si="17"/>
        <v>19862.535211267605</v>
      </c>
      <c r="AD36" s="211">
        <f t="shared" si="17"/>
        <v>20335.774647887323</v>
      </c>
      <c r="AE36" s="211">
        <f t="shared" si="17"/>
        <v>20809.014084507042</v>
      </c>
      <c r="AF36" s="211">
        <f t="shared" si="18"/>
        <v>21282.25352112676</v>
      </c>
      <c r="AG36" s="211">
        <f t="shared" si="18"/>
        <v>21755.492957746479</v>
      </c>
      <c r="AH36" s="211">
        <f t="shared" si="18"/>
        <v>22228.732394366198</v>
      </c>
      <c r="AI36" s="211">
        <f t="shared" si="18"/>
        <v>22701.971830985916</v>
      </c>
      <c r="AJ36" s="211">
        <f t="shared" si="18"/>
        <v>23175.211267605635</v>
      </c>
      <c r="AK36" s="211">
        <f t="shared" si="18"/>
        <v>23648.450704225354</v>
      </c>
      <c r="AL36" s="211">
        <f t="shared" si="18"/>
        <v>24121.690140845072</v>
      </c>
      <c r="AM36" s="211">
        <f t="shared" si="18"/>
        <v>24594.929577464791</v>
      </c>
      <c r="AN36" s="211">
        <f t="shared" si="18"/>
        <v>25068.169014084509</v>
      </c>
      <c r="AO36" s="211">
        <f t="shared" si="18"/>
        <v>25541.408450704228</v>
      </c>
      <c r="AP36" s="211">
        <f t="shared" si="19"/>
        <v>26014.647887323943</v>
      </c>
      <c r="AQ36" s="211">
        <f t="shared" si="19"/>
        <v>26487.887323943662</v>
      </c>
      <c r="AR36" s="211">
        <f t="shared" si="19"/>
        <v>26961.12676056338</v>
      </c>
      <c r="AS36" s="211">
        <f t="shared" si="19"/>
        <v>27434.366197183099</v>
      </c>
      <c r="AT36" s="211">
        <f t="shared" si="19"/>
        <v>27907.605633802817</v>
      </c>
      <c r="AU36" s="211">
        <f t="shared" si="19"/>
        <v>28380.845070422536</v>
      </c>
      <c r="AV36" s="211">
        <f t="shared" si="19"/>
        <v>28854.084507042251</v>
      </c>
      <c r="AW36" s="211">
        <f t="shared" si="19"/>
        <v>29327.32394366197</v>
      </c>
      <c r="AX36" s="211">
        <f t="shared" si="19"/>
        <v>29800.563380281688</v>
      </c>
      <c r="AY36" s="211">
        <f t="shared" si="19"/>
        <v>30273.802816901407</v>
      </c>
      <c r="AZ36" s="211">
        <f t="shared" si="20"/>
        <v>30747.042253521126</v>
      </c>
      <c r="BA36" s="211">
        <f t="shared" si="20"/>
        <v>31220.281690140844</v>
      </c>
      <c r="BB36" s="211">
        <f t="shared" si="20"/>
        <v>31693.521126760563</v>
      </c>
      <c r="BC36" s="211">
        <f t="shared" si="20"/>
        <v>32166.760563380281</v>
      </c>
      <c r="BD36" s="211">
        <f t="shared" si="20"/>
        <v>32640</v>
      </c>
      <c r="BE36" s="211">
        <f t="shared" si="20"/>
        <v>31872</v>
      </c>
      <c r="BF36" s="211">
        <f t="shared" si="20"/>
        <v>31104</v>
      </c>
      <c r="BG36" s="211">
        <f t="shared" si="20"/>
        <v>30336</v>
      </c>
      <c r="BH36" s="211">
        <f t="shared" si="20"/>
        <v>29568</v>
      </c>
      <c r="BI36" s="211">
        <f t="shared" si="20"/>
        <v>28800</v>
      </c>
      <c r="BJ36" s="211">
        <f t="shared" si="21"/>
        <v>28032</v>
      </c>
      <c r="BK36" s="211">
        <f t="shared" si="21"/>
        <v>27264</v>
      </c>
      <c r="BL36" s="211">
        <f t="shared" si="21"/>
        <v>26496</v>
      </c>
      <c r="BM36" s="211">
        <f t="shared" si="21"/>
        <v>25728</v>
      </c>
      <c r="BN36" s="211">
        <f t="shared" si="21"/>
        <v>24960</v>
      </c>
      <c r="BO36" s="211">
        <f t="shared" si="21"/>
        <v>24192</v>
      </c>
      <c r="BP36" s="211">
        <f t="shared" si="21"/>
        <v>23424</v>
      </c>
      <c r="BQ36" s="211">
        <f t="shared" si="21"/>
        <v>22656</v>
      </c>
      <c r="BR36" s="211">
        <f t="shared" si="21"/>
        <v>21888</v>
      </c>
      <c r="BS36" s="211">
        <f t="shared" si="21"/>
        <v>21120</v>
      </c>
      <c r="BT36" s="211">
        <f t="shared" si="22"/>
        <v>20352</v>
      </c>
      <c r="BU36" s="211">
        <f t="shared" si="22"/>
        <v>19584</v>
      </c>
      <c r="BV36" s="211">
        <f t="shared" si="22"/>
        <v>18816</v>
      </c>
      <c r="BW36" s="211">
        <f t="shared" si="22"/>
        <v>18048</v>
      </c>
      <c r="BX36" s="211">
        <f t="shared" si="22"/>
        <v>17280</v>
      </c>
      <c r="BY36" s="211">
        <f t="shared" si="22"/>
        <v>16512</v>
      </c>
      <c r="BZ36" s="211">
        <f t="shared" si="22"/>
        <v>15744</v>
      </c>
      <c r="CA36" s="211">
        <f t="shared" si="22"/>
        <v>14976</v>
      </c>
      <c r="CB36" s="211">
        <f t="shared" si="22"/>
        <v>14208</v>
      </c>
      <c r="CC36" s="211">
        <f t="shared" si="22"/>
        <v>13440</v>
      </c>
      <c r="CD36" s="211">
        <f t="shared" si="23"/>
        <v>12672</v>
      </c>
      <c r="CE36" s="211">
        <f t="shared" si="23"/>
        <v>11904</v>
      </c>
      <c r="CF36" s="211">
        <f t="shared" si="23"/>
        <v>11136</v>
      </c>
      <c r="CG36" s="211">
        <f t="shared" si="23"/>
        <v>10368</v>
      </c>
      <c r="CH36" s="211">
        <f t="shared" si="23"/>
        <v>9600</v>
      </c>
      <c r="CI36" s="211">
        <f t="shared" si="23"/>
        <v>9864.8275862068967</v>
      </c>
      <c r="CJ36" s="211">
        <f t="shared" si="23"/>
        <v>10129.655172413793</v>
      </c>
      <c r="CK36" s="211">
        <f t="shared" si="23"/>
        <v>10394.48275862069</v>
      </c>
      <c r="CL36" s="211">
        <f t="shared" si="23"/>
        <v>10659.310344827587</v>
      </c>
      <c r="CM36" s="211">
        <f t="shared" si="23"/>
        <v>10924.137931034482</v>
      </c>
      <c r="CN36" s="211">
        <f t="shared" si="24"/>
        <v>11188.965517241379</v>
      </c>
      <c r="CO36" s="211">
        <f t="shared" si="24"/>
        <v>11453.793103448275</v>
      </c>
      <c r="CP36" s="211">
        <f t="shared" si="24"/>
        <v>11718.620689655172</v>
      </c>
      <c r="CQ36" s="211">
        <f t="shared" si="24"/>
        <v>11983.448275862069</v>
      </c>
      <c r="CR36" s="211">
        <f t="shared" si="24"/>
        <v>12248.275862068966</v>
      </c>
      <c r="CS36" s="211">
        <f t="shared" si="24"/>
        <v>12513.103448275862</v>
      </c>
      <c r="CT36" s="211">
        <f t="shared" si="24"/>
        <v>12777.931034482759</v>
      </c>
      <c r="CU36" s="211">
        <f t="shared" si="24"/>
        <v>13042.758620689656</v>
      </c>
      <c r="CV36" s="211">
        <f t="shared" si="24"/>
        <v>13307.586206896551</v>
      </c>
      <c r="CW36" s="211">
        <f t="shared" si="24"/>
        <v>13440</v>
      </c>
      <c r="CX36" s="211">
        <f t="shared" si="25"/>
        <v>13440</v>
      </c>
      <c r="CY36" s="211">
        <f t="shared" si="25"/>
        <v>13440</v>
      </c>
      <c r="CZ36" s="211">
        <f t="shared" si="25"/>
        <v>13440</v>
      </c>
      <c r="DA36" s="211">
        <f t="shared" si="25"/>
        <v>13440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850.00000000000011</v>
      </c>
      <c r="D37" s="204">
        <f>Income!D86</f>
        <v>1542.8571428571429</v>
      </c>
      <c r="E37" s="204">
        <f>Income!E86</f>
        <v>10560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11.971830985915538</v>
      </c>
      <c r="V37" s="211">
        <f t="shared" si="17"/>
        <v>35.915492957746523</v>
      </c>
      <c r="W37" s="211">
        <f t="shared" si="17"/>
        <v>59.859154929577514</v>
      </c>
      <c r="X37" s="211">
        <f t="shared" si="17"/>
        <v>83.802816901408505</v>
      </c>
      <c r="Y37" s="211">
        <f t="shared" si="17"/>
        <v>107.74647887323948</v>
      </c>
      <c r="Z37" s="211">
        <f t="shared" si="18"/>
        <v>131.69014084507049</v>
      </c>
      <c r="AA37" s="211">
        <f t="shared" si="18"/>
        <v>155.63380281690146</v>
      </c>
      <c r="AB37" s="211">
        <f t="shared" si="18"/>
        <v>179.57746478873247</v>
      </c>
      <c r="AC37" s="211">
        <f t="shared" si="18"/>
        <v>203.52112676056345</v>
      </c>
      <c r="AD37" s="211">
        <f t="shared" si="18"/>
        <v>227.46478873239445</v>
      </c>
      <c r="AE37" s="211">
        <f t="shared" si="18"/>
        <v>251.4084507042254</v>
      </c>
      <c r="AF37" s="211">
        <f t="shared" si="18"/>
        <v>275.35211267605644</v>
      </c>
      <c r="AG37" s="211">
        <f t="shared" si="18"/>
        <v>299.29577464788741</v>
      </c>
      <c r="AH37" s="211">
        <f t="shared" si="18"/>
        <v>323.23943661971839</v>
      </c>
      <c r="AI37" s="211">
        <f t="shared" si="18"/>
        <v>347.18309859154942</v>
      </c>
      <c r="AJ37" s="211">
        <f t="shared" si="19"/>
        <v>371.1267605633804</v>
      </c>
      <c r="AK37" s="211">
        <f t="shared" si="19"/>
        <v>395.07042253521132</v>
      </c>
      <c r="AL37" s="211">
        <f t="shared" si="19"/>
        <v>419.0140845070423</v>
      </c>
      <c r="AM37" s="211">
        <f t="shared" si="19"/>
        <v>442.95774647887328</v>
      </c>
      <c r="AN37" s="211">
        <f t="shared" si="19"/>
        <v>466.90140845070431</v>
      </c>
      <c r="AO37" s="211">
        <f t="shared" si="19"/>
        <v>490.84507042253529</v>
      </c>
      <c r="AP37" s="211">
        <f t="shared" si="19"/>
        <v>514.78873239436632</v>
      </c>
      <c r="AQ37" s="211">
        <f t="shared" si="19"/>
        <v>538.73239436619724</v>
      </c>
      <c r="AR37" s="211">
        <f t="shared" si="19"/>
        <v>562.67605633802827</v>
      </c>
      <c r="AS37" s="211">
        <f t="shared" si="19"/>
        <v>586.61971830985931</v>
      </c>
      <c r="AT37" s="211">
        <f t="shared" si="20"/>
        <v>610.56338028169023</v>
      </c>
      <c r="AU37" s="211">
        <f t="shared" si="20"/>
        <v>634.50704225352126</v>
      </c>
      <c r="AV37" s="211">
        <f t="shared" si="20"/>
        <v>658.45070422535218</v>
      </c>
      <c r="AW37" s="211">
        <f t="shared" si="20"/>
        <v>682.39436619718322</v>
      </c>
      <c r="AX37" s="211">
        <f t="shared" si="20"/>
        <v>706.33802816901414</v>
      </c>
      <c r="AY37" s="211">
        <f t="shared" si="20"/>
        <v>730.28169014084517</v>
      </c>
      <c r="AZ37" s="211">
        <f t="shared" si="20"/>
        <v>754.22535211267621</v>
      </c>
      <c r="BA37" s="211">
        <f t="shared" si="20"/>
        <v>778.16901408450713</v>
      </c>
      <c r="BB37" s="211">
        <f t="shared" si="20"/>
        <v>802.11267605633816</v>
      </c>
      <c r="BC37" s="211">
        <f t="shared" si="20"/>
        <v>826.05633802816908</v>
      </c>
      <c r="BD37" s="211">
        <f t="shared" si="21"/>
        <v>850.00000000000011</v>
      </c>
      <c r="BE37" s="211">
        <f t="shared" si="21"/>
        <v>873.09523809523819</v>
      </c>
      <c r="BF37" s="211">
        <f t="shared" si="21"/>
        <v>896.19047619047626</v>
      </c>
      <c r="BG37" s="211">
        <f t="shared" si="21"/>
        <v>919.28571428571445</v>
      </c>
      <c r="BH37" s="211">
        <f t="shared" si="21"/>
        <v>942.38095238095252</v>
      </c>
      <c r="BI37" s="211">
        <f t="shared" si="21"/>
        <v>965.4761904761906</v>
      </c>
      <c r="BJ37" s="211">
        <f t="shared" si="21"/>
        <v>988.57142857142867</v>
      </c>
      <c r="BK37" s="211">
        <f t="shared" si="21"/>
        <v>1011.6666666666667</v>
      </c>
      <c r="BL37" s="211">
        <f t="shared" si="21"/>
        <v>1034.7619047619048</v>
      </c>
      <c r="BM37" s="211">
        <f t="shared" si="21"/>
        <v>1057.8571428571429</v>
      </c>
      <c r="BN37" s="211">
        <f t="shared" si="22"/>
        <v>1080.952380952381</v>
      </c>
      <c r="BO37" s="211">
        <f t="shared" si="22"/>
        <v>1104.047619047619</v>
      </c>
      <c r="BP37" s="211">
        <f t="shared" si="22"/>
        <v>1127.1428571428573</v>
      </c>
      <c r="BQ37" s="211">
        <f t="shared" si="22"/>
        <v>1150.2380952380954</v>
      </c>
      <c r="BR37" s="211">
        <f t="shared" si="22"/>
        <v>1173.3333333333335</v>
      </c>
      <c r="BS37" s="211">
        <f t="shared" si="22"/>
        <v>1196.4285714285716</v>
      </c>
      <c r="BT37" s="211">
        <f t="shared" si="22"/>
        <v>1219.5238095238096</v>
      </c>
      <c r="BU37" s="211">
        <f t="shared" si="22"/>
        <v>1242.6190476190477</v>
      </c>
      <c r="BV37" s="211">
        <f t="shared" si="22"/>
        <v>1265.7142857142858</v>
      </c>
      <c r="BW37" s="211">
        <f t="shared" si="22"/>
        <v>1288.8095238095239</v>
      </c>
      <c r="BX37" s="211">
        <f t="shared" si="23"/>
        <v>1311.9047619047619</v>
      </c>
      <c r="BY37" s="211">
        <f t="shared" si="23"/>
        <v>1335</v>
      </c>
      <c r="BZ37" s="211">
        <f t="shared" si="23"/>
        <v>1358.0952380952381</v>
      </c>
      <c r="CA37" s="211">
        <f t="shared" si="23"/>
        <v>1381.1904761904761</v>
      </c>
      <c r="CB37" s="211">
        <f t="shared" si="23"/>
        <v>1404.2857142857142</v>
      </c>
      <c r="CC37" s="211">
        <f t="shared" si="23"/>
        <v>1427.3809523809523</v>
      </c>
      <c r="CD37" s="211">
        <f t="shared" si="23"/>
        <v>1450.4761904761906</v>
      </c>
      <c r="CE37" s="211">
        <f t="shared" si="23"/>
        <v>1473.5714285714287</v>
      </c>
      <c r="CF37" s="211">
        <f t="shared" si="23"/>
        <v>1496.6666666666665</v>
      </c>
      <c r="CG37" s="211">
        <f t="shared" si="23"/>
        <v>1519.7619047619048</v>
      </c>
      <c r="CH37" s="211">
        <f t="shared" si="24"/>
        <v>1542.8571428571429</v>
      </c>
      <c r="CI37" s="211">
        <f t="shared" si="24"/>
        <v>2164.729064039409</v>
      </c>
      <c r="CJ37" s="211">
        <f t="shared" si="24"/>
        <v>2786.6009852216748</v>
      </c>
      <c r="CK37" s="211">
        <f t="shared" si="24"/>
        <v>3408.4729064039411</v>
      </c>
      <c r="CL37" s="211">
        <f t="shared" si="24"/>
        <v>4030.3448275862065</v>
      </c>
      <c r="CM37" s="211">
        <f t="shared" si="24"/>
        <v>4652.2167487684728</v>
      </c>
      <c r="CN37" s="211">
        <f t="shared" si="24"/>
        <v>5274.0886699507391</v>
      </c>
      <c r="CO37" s="211">
        <f t="shared" si="24"/>
        <v>5895.9605911330054</v>
      </c>
      <c r="CP37" s="211">
        <f t="shared" si="24"/>
        <v>6517.8325123152708</v>
      </c>
      <c r="CQ37" s="211">
        <f t="shared" si="24"/>
        <v>7139.7044334975371</v>
      </c>
      <c r="CR37" s="211">
        <f t="shared" si="25"/>
        <v>7761.5763546798025</v>
      </c>
      <c r="CS37" s="211">
        <f t="shared" si="25"/>
        <v>8383.4482758620688</v>
      </c>
      <c r="CT37" s="211">
        <f t="shared" si="25"/>
        <v>9005.3201970443351</v>
      </c>
      <c r="CU37" s="211">
        <f t="shared" si="25"/>
        <v>9627.1921182266015</v>
      </c>
      <c r="CV37" s="211">
        <f t="shared" si="25"/>
        <v>10249.064039408868</v>
      </c>
      <c r="CW37" s="211">
        <f t="shared" si="25"/>
        <v>10560</v>
      </c>
      <c r="CX37" s="211">
        <f t="shared" si="25"/>
        <v>10560</v>
      </c>
      <c r="CY37" s="211">
        <f t="shared" si="25"/>
        <v>10560</v>
      </c>
      <c r="CZ37" s="211">
        <f t="shared" si="25"/>
        <v>10560</v>
      </c>
      <c r="DA37" s="211">
        <f t="shared" si="25"/>
        <v>10560</v>
      </c>
    </row>
    <row r="38" spans="1:105">
      <c r="A38" s="202" t="str">
        <f>Income!A88</f>
        <v>TOTAL</v>
      </c>
      <c r="B38" s="204">
        <f>Income!B88</f>
        <v>36719.74151342173</v>
      </c>
      <c r="C38" s="204">
        <f>Income!C88</f>
        <v>49393.294554512322</v>
      </c>
      <c r="D38" s="204">
        <f>Income!D88</f>
        <v>153657.03691012412</v>
      </c>
      <c r="E38" s="204">
        <f>Income!E88</f>
        <v>350094.58806825994</v>
      </c>
      <c r="F38" s="205">
        <f t="shared" ref="F38:AK38" si="26">SUM(F25:F37)</f>
        <v>29519.741513421734</v>
      </c>
      <c r="G38" s="205">
        <f t="shared" si="26"/>
        <v>29519.741513421734</v>
      </c>
      <c r="H38" s="205">
        <f t="shared" si="26"/>
        <v>29519.741513421734</v>
      </c>
      <c r="I38" s="205">
        <f t="shared" si="26"/>
        <v>29519.741513421734</v>
      </c>
      <c r="J38" s="205">
        <f t="shared" si="26"/>
        <v>29519.741513421734</v>
      </c>
      <c r="K38" s="205">
        <f t="shared" si="26"/>
        <v>29519.741513421734</v>
      </c>
      <c r="L38" s="205">
        <f t="shared" si="26"/>
        <v>29519.741513421734</v>
      </c>
      <c r="M38" s="205">
        <f t="shared" si="26"/>
        <v>29519.741513421734</v>
      </c>
      <c r="N38" s="205">
        <f t="shared" si="26"/>
        <v>29519.741513421734</v>
      </c>
      <c r="O38" s="205">
        <f t="shared" si="26"/>
        <v>29519.741513421734</v>
      </c>
      <c r="P38" s="205">
        <f t="shared" si="26"/>
        <v>29519.741513421734</v>
      </c>
      <c r="Q38" s="205">
        <f t="shared" si="26"/>
        <v>29519.741513421734</v>
      </c>
      <c r="R38" s="205">
        <f t="shared" si="26"/>
        <v>29519.741513421734</v>
      </c>
      <c r="S38" s="205">
        <f t="shared" si="26"/>
        <v>29519.741513421734</v>
      </c>
      <c r="T38" s="205">
        <f t="shared" si="26"/>
        <v>29519.741513421734</v>
      </c>
      <c r="U38" s="205">
        <f t="shared" si="26"/>
        <v>29767.242260479346</v>
      </c>
      <c r="V38" s="205">
        <f t="shared" si="26"/>
        <v>30262.243754594576</v>
      </c>
      <c r="W38" s="205">
        <f t="shared" si="26"/>
        <v>30757.245248709802</v>
      </c>
      <c r="X38" s="205">
        <f t="shared" si="26"/>
        <v>31252.246742825031</v>
      </c>
      <c r="Y38" s="205">
        <f t="shared" si="26"/>
        <v>31747.248236940261</v>
      </c>
      <c r="Z38" s="205">
        <f t="shared" si="26"/>
        <v>32242.24973105549</v>
      </c>
      <c r="AA38" s="205">
        <f t="shared" si="26"/>
        <v>32737.251225170716</v>
      </c>
      <c r="AB38" s="205">
        <f t="shared" si="26"/>
        <v>33232.252719285942</v>
      </c>
      <c r="AC38" s="205">
        <f t="shared" si="26"/>
        <v>33727.254213401167</v>
      </c>
      <c r="AD38" s="205">
        <f t="shared" si="26"/>
        <v>34222.255707516393</v>
      </c>
      <c r="AE38" s="205">
        <f t="shared" si="26"/>
        <v>34717.257201631626</v>
      </c>
      <c r="AF38" s="205">
        <f t="shared" si="26"/>
        <v>35212.258695746852</v>
      </c>
      <c r="AG38" s="205">
        <f t="shared" si="26"/>
        <v>35707.260189862078</v>
      </c>
      <c r="AH38" s="205">
        <f t="shared" si="26"/>
        <v>36202.261683977311</v>
      </c>
      <c r="AI38" s="205">
        <f t="shared" si="26"/>
        <v>36697.263178092537</v>
      </c>
      <c r="AJ38" s="205">
        <f t="shared" si="26"/>
        <v>37192.26467220777</v>
      </c>
      <c r="AK38" s="205">
        <f t="shared" si="26"/>
        <v>37687.266166322988</v>
      </c>
      <c r="AL38" s="205">
        <f t="shared" ref="AL38:BQ38" si="27">SUM(AL25:AL37)</f>
        <v>38182.267660438221</v>
      </c>
      <c r="AM38" s="205">
        <f t="shared" si="27"/>
        <v>38677.269154553447</v>
      </c>
      <c r="AN38" s="205">
        <f t="shared" si="27"/>
        <v>39172.27064866868</v>
      </c>
      <c r="AO38" s="205">
        <f t="shared" si="27"/>
        <v>39667.272142783899</v>
      </c>
      <c r="AP38" s="205">
        <f t="shared" si="27"/>
        <v>40162.273636899125</v>
      </c>
      <c r="AQ38" s="205">
        <f t="shared" si="27"/>
        <v>40657.275131014358</v>
      </c>
      <c r="AR38" s="205">
        <f t="shared" si="27"/>
        <v>41152.276625129583</v>
      </c>
      <c r="AS38" s="205">
        <f t="shared" si="27"/>
        <v>41647.278119244816</v>
      </c>
      <c r="AT38" s="205">
        <f t="shared" si="27"/>
        <v>42142.279613360035</v>
      </c>
      <c r="AU38" s="205">
        <f t="shared" si="27"/>
        <v>42637.281107475268</v>
      </c>
      <c r="AV38" s="205">
        <f t="shared" si="27"/>
        <v>43132.282601590494</v>
      </c>
      <c r="AW38" s="205">
        <f t="shared" si="27"/>
        <v>43627.28409570572</v>
      </c>
      <c r="AX38" s="205">
        <f t="shared" si="27"/>
        <v>44122.285589820945</v>
      </c>
      <c r="AY38" s="205">
        <f t="shared" si="27"/>
        <v>44617.287083936179</v>
      </c>
      <c r="AZ38" s="205">
        <f t="shared" si="27"/>
        <v>45112.288578051404</v>
      </c>
      <c r="BA38" s="205">
        <f t="shared" si="27"/>
        <v>45607.29007216663</v>
      </c>
      <c r="BB38" s="205">
        <f t="shared" si="27"/>
        <v>46102.291566281856</v>
      </c>
      <c r="BC38" s="205">
        <f t="shared" si="27"/>
        <v>46597.293060397089</v>
      </c>
      <c r="BD38" s="205">
        <f t="shared" si="27"/>
        <v>47092.294554512322</v>
      </c>
      <c r="BE38" s="205">
        <f t="shared" si="27"/>
        <v>50549.214537794614</v>
      </c>
      <c r="BF38" s="205">
        <f t="shared" si="27"/>
        <v>54006.134521076907</v>
      </c>
      <c r="BG38" s="205">
        <f t="shared" si="27"/>
        <v>57463.054504359214</v>
      </c>
      <c r="BH38" s="205">
        <f t="shared" si="27"/>
        <v>60919.974487641513</v>
      </c>
      <c r="BI38" s="205">
        <f t="shared" si="27"/>
        <v>64376.894470923806</v>
      </c>
      <c r="BJ38" s="205">
        <f t="shared" si="27"/>
        <v>67833.814454206105</v>
      </c>
      <c r="BK38" s="205">
        <f t="shared" si="27"/>
        <v>71290.734437488412</v>
      </c>
      <c r="BL38" s="205">
        <f t="shared" si="27"/>
        <v>74747.654420770705</v>
      </c>
      <c r="BM38" s="205">
        <f t="shared" si="27"/>
        <v>78204.574404052997</v>
      </c>
      <c r="BN38" s="205">
        <f t="shared" si="27"/>
        <v>81661.494387335304</v>
      </c>
      <c r="BO38" s="205">
        <f t="shared" si="27"/>
        <v>85118.414370617582</v>
      </c>
      <c r="BP38" s="205">
        <f t="shared" si="27"/>
        <v>88575.334353899889</v>
      </c>
      <c r="BQ38" s="205">
        <f t="shared" si="27"/>
        <v>92032.254337182196</v>
      </c>
      <c r="BR38" s="205">
        <f t="shared" ref="BR38:CW38" si="28">SUM(BR25:BR37)</f>
        <v>95489.174320464488</v>
      </c>
      <c r="BS38" s="205">
        <f t="shared" si="28"/>
        <v>98946.094303746795</v>
      </c>
      <c r="BT38" s="205">
        <f t="shared" si="28"/>
        <v>102403.01428702909</v>
      </c>
      <c r="BU38" s="205">
        <f t="shared" si="28"/>
        <v>105859.93427031139</v>
      </c>
      <c r="BV38" s="205">
        <f t="shared" si="28"/>
        <v>109316.8542535937</v>
      </c>
      <c r="BW38" s="205">
        <f t="shared" si="28"/>
        <v>112773.77423687599</v>
      </c>
      <c r="BX38" s="205">
        <f t="shared" si="28"/>
        <v>116230.69422015829</v>
      </c>
      <c r="BY38" s="205">
        <f t="shared" si="28"/>
        <v>119687.61420344058</v>
      </c>
      <c r="BZ38" s="205">
        <f t="shared" si="28"/>
        <v>123144.53418672287</v>
      </c>
      <c r="CA38" s="205">
        <f t="shared" si="28"/>
        <v>126601.45417000518</v>
      </c>
      <c r="CB38" s="205">
        <f t="shared" si="28"/>
        <v>130058.37415328747</v>
      </c>
      <c r="CC38" s="205">
        <f t="shared" si="28"/>
        <v>133515.29413656978</v>
      </c>
      <c r="CD38" s="205">
        <f t="shared" si="28"/>
        <v>136972.21411985208</v>
      </c>
      <c r="CE38" s="205">
        <f t="shared" si="28"/>
        <v>140429.13410313436</v>
      </c>
      <c r="CF38" s="205">
        <f t="shared" si="28"/>
        <v>143886.05408641664</v>
      </c>
      <c r="CG38" s="205">
        <f t="shared" si="28"/>
        <v>147342.97406969895</v>
      </c>
      <c r="CH38" s="205">
        <f t="shared" si="28"/>
        <v>150799.89405298125</v>
      </c>
      <c r="CI38" s="205">
        <f t="shared" si="28"/>
        <v>164544.35570920736</v>
      </c>
      <c r="CJ38" s="205">
        <f t="shared" si="28"/>
        <v>178288.81736543353</v>
      </c>
      <c r="CK38" s="205">
        <f t="shared" si="28"/>
        <v>192033.27902165963</v>
      </c>
      <c r="CL38" s="205">
        <f t="shared" si="28"/>
        <v>205777.74067788571</v>
      </c>
      <c r="CM38" s="205">
        <f t="shared" si="28"/>
        <v>219522.20233411185</v>
      </c>
      <c r="CN38" s="205">
        <f t="shared" si="28"/>
        <v>233266.66399033798</v>
      </c>
      <c r="CO38" s="205">
        <f t="shared" si="28"/>
        <v>247011.12564656409</v>
      </c>
      <c r="CP38" s="205">
        <f t="shared" si="28"/>
        <v>260755.58730279017</v>
      </c>
      <c r="CQ38" s="205">
        <f t="shared" si="28"/>
        <v>274500.04895901639</v>
      </c>
      <c r="CR38" s="205">
        <f t="shared" si="28"/>
        <v>288244.51061524247</v>
      </c>
      <c r="CS38" s="205">
        <f t="shared" si="28"/>
        <v>301988.97227146861</v>
      </c>
      <c r="CT38" s="205">
        <f t="shared" si="28"/>
        <v>315733.43392769468</v>
      </c>
      <c r="CU38" s="205">
        <f t="shared" si="28"/>
        <v>329477.89558392076</v>
      </c>
      <c r="CV38" s="205">
        <f t="shared" si="28"/>
        <v>343222.3572401469</v>
      </c>
      <c r="CW38" s="205">
        <f t="shared" si="28"/>
        <v>350094.58806825994</v>
      </c>
      <c r="CX38" s="205">
        <f>SUM(CX25:CX37)</f>
        <v>350094.58806825994</v>
      </c>
      <c r="CY38" s="205">
        <f>SUM(CY25:CY37)</f>
        <v>350094.58806825994</v>
      </c>
      <c r="CZ38" s="205">
        <f>SUM(CZ25:CZ37)</f>
        <v>350094.58806825994</v>
      </c>
      <c r="DA38" s="205">
        <f>SUM(DA25:DA37)</f>
        <v>350094.58806825994</v>
      </c>
    </row>
    <row r="39" spans="1:105">
      <c r="A39" s="202" t="str">
        <f>Income!A89</f>
        <v>Food Poverty line</v>
      </c>
      <c r="B39" s="204">
        <f>Income!B89</f>
        <v>31064.314235098274</v>
      </c>
      <c r="C39" s="204">
        <f>Income!C89</f>
        <v>31064.314235098274</v>
      </c>
      <c r="D39" s="204">
        <f>Income!D89</f>
        <v>31064.314235098278</v>
      </c>
      <c r="E39" s="204">
        <f>Income!E89</f>
        <v>31064.314235098274</v>
      </c>
      <c r="F39" s="205">
        <f t="shared" ref="F39:U39" si="29">IF(F$2&lt;=($B$2+$C$2+$D$2),IF(F$2&lt;=($B$2+$C$2),IF(F$2&lt;=$B$2,$B39,$C39),$D39),$E39)</f>
        <v>31064.314235098274</v>
      </c>
      <c r="G39" s="205">
        <f t="shared" si="29"/>
        <v>31064.314235098274</v>
      </c>
      <c r="H39" s="205">
        <f t="shared" si="29"/>
        <v>31064.314235098274</v>
      </c>
      <c r="I39" s="205">
        <f t="shared" si="29"/>
        <v>31064.314235098274</v>
      </c>
      <c r="J39" s="205">
        <f t="shared" si="29"/>
        <v>31064.314235098274</v>
      </c>
      <c r="K39" s="205">
        <f t="shared" si="29"/>
        <v>31064.314235098274</v>
      </c>
      <c r="L39" s="205">
        <f t="shared" si="29"/>
        <v>31064.314235098274</v>
      </c>
      <c r="M39" s="205">
        <f t="shared" si="29"/>
        <v>31064.314235098274</v>
      </c>
      <c r="N39" s="205">
        <f t="shared" si="29"/>
        <v>31064.314235098274</v>
      </c>
      <c r="O39" s="205">
        <f t="shared" si="29"/>
        <v>31064.314235098274</v>
      </c>
      <c r="P39" s="205">
        <f t="shared" si="29"/>
        <v>31064.314235098274</v>
      </c>
      <c r="Q39" s="205">
        <f t="shared" si="29"/>
        <v>31064.314235098274</v>
      </c>
      <c r="R39" s="205">
        <f t="shared" si="29"/>
        <v>31064.314235098274</v>
      </c>
      <c r="S39" s="205">
        <f t="shared" si="29"/>
        <v>31064.314235098274</v>
      </c>
      <c r="T39" s="205">
        <f t="shared" si="29"/>
        <v>31064.314235098274</v>
      </c>
      <c r="U39" s="205">
        <f t="shared" si="29"/>
        <v>31064.314235098274</v>
      </c>
      <c r="V39" s="205">
        <f t="shared" ref="V39:AK40" si="30">IF(V$2&lt;=($B$2+$C$2+$D$2),IF(V$2&lt;=($B$2+$C$2),IF(V$2&lt;=$B$2,$B39,$C39),$D39),$E39)</f>
        <v>31064.314235098274</v>
      </c>
      <c r="W39" s="205">
        <f t="shared" si="30"/>
        <v>31064.314235098274</v>
      </c>
      <c r="X39" s="205">
        <f t="shared" si="30"/>
        <v>31064.314235098274</v>
      </c>
      <c r="Y39" s="205">
        <f t="shared" si="30"/>
        <v>31064.314235098274</v>
      </c>
      <c r="Z39" s="205">
        <f t="shared" si="30"/>
        <v>31064.314235098274</v>
      </c>
      <c r="AA39" s="205">
        <f t="shared" si="30"/>
        <v>31064.314235098274</v>
      </c>
      <c r="AB39" s="205">
        <f t="shared" si="30"/>
        <v>31064.314235098274</v>
      </c>
      <c r="AC39" s="205">
        <f t="shared" si="30"/>
        <v>31064.314235098274</v>
      </c>
      <c r="AD39" s="205">
        <f t="shared" si="30"/>
        <v>31064.314235098274</v>
      </c>
      <c r="AE39" s="205">
        <f t="shared" si="30"/>
        <v>31064.314235098274</v>
      </c>
      <c r="AF39" s="205">
        <f t="shared" si="30"/>
        <v>31064.314235098274</v>
      </c>
      <c r="AG39" s="205">
        <f t="shared" si="30"/>
        <v>31064.314235098274</v>
      </c>
      <c r="AH39" s="205">
        <f t="shared" si="30"/>
        <v>31064.314235098274</v>
      </c>
      <c r="AI39" s="205">
        <f t="shared" si="30"/>
        <v>31064.314235098274</v>
      </c>
      <c r="AJ39" s="205">
        <f t="shared" si="30"/>
        <v>31064.314235098274</v>
      </c>
      <c r="AK39" s="205">
        <f t="shared" si="30"/>
        <v>31064.314235098274</v>
      </c>
      <c r="AL39" s="205">
        <f t="shared" ref="AL39:BA40" si="31">IF(AL$2&lt;=($B$2+$C$2+$D$2),IF(AL$2&lt;=($B$2+$C$2),IF(AL$2&lt;=$B$2,$B39,$C39),$D39),$E39)</f>
        <v>31064.314235098274</v>
      </c>
      <c r="AM39" s="205">
        <f t="shared" si="31"/>
        <v>31064.314235098274</v>
      </c>
      <c r="AN39" s="205">
        <f t="shared" si="31"/>
        <v>31064.314235098274</v>
      </c>
      <c r="AO39" s="205">
        <f t="shared" si="31"/>
        <v>31064.314235098274</v>
      </c>
      <c r="AP39" s="205">
        <f t="shared" si="31"/>
        <v>31064.314235098274</v>
      </c>
      <c r="AQ39" s="205">
        <f t="shared" si="31"/>
        <v>31064.314235098274</v>
      </c>
      <c r="AR39" s="205">
        <f t="shared" si="31"/>
        <v>31064.314235098274</v>
      </c>
      <c r="AS39" s="205">
        <f t="shared" si="31"/>
        <v>31064.314235098274</v>
      </c>
      <c r="AT39" s="205">
        <f t="shared" si="31"/>
        <v>31064.314235098274</v>
      </c>
      <c r="AU39" s="205">
        <f t="shared" si="31"/>
        <v>31064.314235098274</v>
      </c>
      <c r="AV39" s="205">
        <f t="shared" si="31"/>
        <v>31064.314235098274</v>
      </c>
      <c r="AW39" s="205">
        <f t="shared" si="31"/>
        <v>31064.314235098274</v>
      </c>
      <c r="AX39" s="205">
        <f t="shared" si="31"/>
        <v>31064.314235098274</v>
      </c>
      <c r="AY39" s="205">
        <f t="shared" si="31"/>
        <v>31064.314235098274</v>
      </c>
      <c r="AZ39" s="205">
        <f t="shared" si="31"/>
        <v>31064.314235098274</v>
      </c>
      <c r="BA39" s="205">
        <f t="shared" si="31"/>
        <v>31064.314235098274</v>
      </c>
      <c r="BB39" s="205">
        <f t="shared" ref="BB39:CD40" si="32">IF(BB$2&lt;=($B$2+$C$2+$D$2),IF(BB$2&lt;=($B$2+$C$2),IF(BB$2&lt;=$B$2,$B39,$C39),$D39),$E39)</f>
        <v>31064.314235098274</v>
      </c>
      <c r="BC39" s="205">
        <f t="shared" si="32"/>
        <v>31064.314235098274</v>
      </c>
      <c r="BD39" s="205">
        <f t="shared" si="32"/>
        <v>31064.314235098274</v>
      </c>
      <c r="BE39" s="205">
        <f t="shared" si="32"/>
        <v>31064.314235098274</v>
      </c>
      <c r="BF39" s="205">
        <f t="shared" si="32"/>
        <v>31064.314235098274</v>
      </c>
      <c r="BG39" s="205">
        <f t="shared" si="32"/>
        <v>31064.314235098274</v>
      </c>
      <c r="BH39" s="205">
        <f t="shared" si="32"/>
        <v>31064.314235098274</v>
      </c>
      <c r="BI39" s="205">
        <f t="shared" si="32"/>
        <v>31064.314235098274</v>
      </c>
      <c r="BJ39" s="205">
        <f t="shared" si="32"/>
        <v>31064.314235098274</v>
      </c>
      <c r="BK39" s="205">
        <f t="shared" si="32"/>
        <v>31064.314235098274</v>
      </c>
      <c r="BL39" s="205">
        <f t="shared" si="32"/>
        <v>31064.314235098274</v>
      </c>
      <c r="BM39" s="205">
        <f t="shared" si="32"/>
        <v>31064.314235098274</v>
      </c>
      <c r="BN39" s="205">
        <f t="shared" si="32"/>
        <v>31064.314235098274</v>
      </c>
      <c r="BO39" s="205">
        <f t="shared" si="32"/>
        <v>31064.314235098274</v>
      </c>
      <c r="BP39" s="205">
        <f t="shared" si="32"/>
        <v>31064.314235098274</v>
      </c>
      <c r="BQ39" s="205">
        <f t="shared" si="32"/>
        <v>31064.314235098274</v>
      </c>
      <c r="BR39" s="205">
        <f t="shared" si="32"/>
        <v>31064.314235098274</v>
      </c>
      <c r="BS39" s="205">
        <f t="shared" si="32"/>
        <v>31064.314235098274</v>
      </c>
      <c r="BT39" s="205">
        <f t="shared" si="32"/>
        <v>31064.314235098274</v>
      </c>
      <c r="BU39" s="205">
        <f t="shared" si="32"/>
        <v>31064.314235098274</v>
      </c>
      <c r="BV39" s="205">
        <f t="shared" si="32"/>
        <v>31064.314235098274</v>
      </c>
      <c r="BW39" s="205">
        <f t="shared" si="32"/>
        <v>31064.314235098274</v>
      </c>
      <c r="BX39" s="205">
        <f t="shared" si="32"/>
        <v>31064.314235098274</v>
      </c>
      <c r="BY39" s="205">
        <f t="shared" si="32"/>
        <v>31064.314235098278</v>
      </c>
      <c r="BZ39" s="205">
        <f t="shared" si="32"/>
        <v>31064.314235098278</v>
      </c>
      <c r="CA39" s="205">
        <f t="shared" si="32"/>
        <v>31064.314235098278</v>
      </c>
      <c r="CB39" s="205">
        <f t="shared" si="32"/>
        <v>31064.314235098278</v>
      </c>
      <c r="CC39" s="205">
        <f t="shared" si="32"/>
        <v>31064.314235098278</v>
      </c>
      <c r="CD39" s="205">
        <f t="shared" si="32"/>
        <v>31064.314235098278</v>
      </c>
      <c r="CE39" s="205">
        <f t="shared" ref="CE39:CR40" si="33">IF(CE$2&lt;=($B$2+$C$2+$D$2),IF(CE$2&lt;=($B$2+$C$2),IF(CE$2&lt;=$B$2,$B39,$C39),$D39),$E39)</f>
        <v>31064.314235098278</v>
      </c>
      <c r="CF39" s="205">
        <f t="shared" si="33"/>
        <v>31064.314235098278</v>
      </c>
      <c r="CG39" s="205">
        <f t="shared" si="33"/>
        <v>31064.314235098278</v>
      </c>
      <c r="CH39" s="205">
        <f t="shared" si="33"/>
        <v>31064.314235098278</v>
      </c>
      <c r="CI39" s="205">
        <f t="shared" si="33"/>
        <v>31064.314235098278</v>
      </c>
      <c r="CJ39" s="205">
        <f t="shared" si="33"/>
        <v>31064.314235098278</v>
      </c>
      <c r="CK39" s="205">
        <f t="shared" si="33"/>
        <v>31064.314235098278</v>
      </c>
      <c r="CL39" s="205">
        <f t="shared" si="33"/>
        <v>31064.314235098278</v>
      </c>
      <c r="CM39" s="205">
        <f t="shared" si="33"/>
        <v>31064.314235098278</v>
      </c>
      <c r="CN39" s="205">
        <f t="shared" si="33"/>
        <v>31064.314235098278</v>
      </c>
      <c r="CO39" s="205">
        <f t="shared" si="33"/>
        <v>31064.314235098278</v>
      </c>
      <c r="CP39" s="205">
        <f t="shared" si="33"/>
        <v>31064.314235098278</v>
      </c>
      <c r="CQ39" s="205">
        <f t="shared" si="33"/>
        <v>31064.314235098274</v>
      </c>
      <c r="CR39" s="205">
        <f t="shared" si="33"/>
        <v>31064.314235098274</v>
      </c>
      <c r="CS39" s="205">
        <f t="shared" ref="CS39:DA40" si="34">IF(CS$2&lt;=($B$2+$C$2+$D$2),IF(CS$2&lt;=($B$2+$C$2),IF(CS$2&lt;=$B$2,$B39,$C39),$D39),$E39)</f>
        <v>31064.314235098274</v>
      </c>
      <c r="CT39" s="205">
        <f t="shared" si="34"/>
        <v>31064.314235098274</v>
      </c>
      <c r="CU39" s="205">
        <f t="shared" si="34"/>
        <v>31064.314235098274</v>
      </c>
      <c r="CV39" s="205">
        <f t="shared" si="34"/>
        <v>31064.314235098274</v>
      </c>
      <c r="CW39" s="205">
        <f t="shared" si="34"/>
        <v>31064.314235098274</v>
      </c>
      <c r="CX39" s="205">
        <f t="shared" si="34"/>
        <v>31064.314235098274</v>
      </c>
      <c r="CY39" s="205">
        <f t="shared" si="34"/>
        <v>31064.314235098274</v>
      </c>
      <c r="CZ39" s="205">
        <f t="shared" si="34"/>
        <v>31064.314235098274</v>
      </c>
      <c r="DA39" s="205">
        <f t="shared" si="34"/>
        <v>31064.314235098274</v>
      </c>
    </row>
    <row r="40" spans="1:105">
      <c r="A40" s="202" t="str">
        <f>Income!A90</f>
        <v>Lower Bound Poverty line</v>
      </c>
      <c r="B40" s="204">
        <f>Income!B90</f>
        <v>44982.980901764946</v>
      </c>
      <c r="C40" s="204">
        <f>Income!C90</f>
        <v>44982.980901764946</v>
      </c>
      <c r="D40" s="204">
        <f>Income!D90</f>
        <v>44982.980901764946</v>
      </c>
      <c r="E40" s="204">
        <f>Income!E90</f>
        <v>44982.980901764946</v>
      </c>
      <c r="F40" s="205">
        <f t="shared" ref="F40:U40" si="35">IF(F$2&lt;=($B$2+$C$2+$D$2),IF(F$2&lt;=($B$2+$C$2),IF(F$2&lt;=$B$2,$B40,$C40),$D40),$E40)</f>
        <v>44982.980901764946</v>
      </c>
      <c r="G40" s="205">
        <f t="shared" si="35"/>
        <v>44982.980901764946</v>
      </c>
      <c r="H40" s="205">
        <f t="shared" si="35"/>
        <v>44982.980901764946</v>
      </c>
      <c r="I40" s="205">
        <f t="shared" si="35"/>
        <v>44982.980901764946</v>
      </c>
      <c r="J40" s="205">
        <f t="shared" si="35"/>
        <v>44982.980901764946</v>
      </c>
      <c r="K40" s="205">
        <f t="shared" si="35"/>
        <v>44982.980901764946</v>
      </c>
      <c r="L40" s="205">
        <f t="shared" si="35"/>
        <v>44982.980901764946</v>
      </c>
      <c r="M40" s="205">
        <f t="shared" si="35"/>
        <v>44982.980901764946</v>
      </c>
      <c r="N40" s="205">
        <f t="shared" si="35"/>
        <v>44982.980901764946</v>
      </c>
      <c r="O40" s="205">
        <f t="shared" si="35"/>
        <v>44982.980901764946</v>
      </c>
      <c r="P40" s="205">
        <f t="shared" si="35"/>
        <v>44982.980901764946</v>
      </c>
      <c r="Q40" s="205">
        <f t="shared" si="35"/>
        <v>44982.980901764946</v>
      </c>
      <c r="R40" s="205">
        <f t="shared" si="35"/>
        <v>44982.980901764946</v>
      </c>
      <c r="S40" s="205">
        <f t="shared" si="35"/>
        <v>44982.980901764946</v>
      </c>
      <c r="T40" s="205">
        <f t="shared" si="35"/>
        <v>44982.980901764946</v>
      </c>
      <c r="U40" s="205">
        <f t="shared" si="35"/>
        <v>44982.980901764946</v>
      </c>
      <c r="V40" s="205">
        <f t="shared" si="30"/>
        <v>44982.980901764946</v>
      </c>
      <c r="W40" s="205">
        <f t="shared" si="30"/>
        <v>44982.980901764946</v>
      </c>
      <c r="X40" s="205">
        <f t="shared" si="30"/>
        <v>44982.980901764946</v>
      </c>
      <c r="Y40" s="205">
        <f t="shared" si="30"/>
        <v>44982.980901764946</v>
      </c>
      <c r="Z40" s="205">
        <f t="shared" si="30"/>
        <v>44982.980901764946</v>
      </c>
      <c r="AA40" s="205">
        <f t="shared" si="30"/>
        <v>44982.980901764946</v>
      </c>
      <c r="AB40" s="205">
        <f t="shared" si="30"/>
        <v>44982.980901764946</v>
      </c>
      <c r="AC40" s="205">
        <f t="shared" si="30"/>
        <v>44982.980901764946</v>
      </c>
      <c r="AD40" s="205">
        <f t="shared" si="30"/>
        <v>44982.980901764946</v>
      </c>
      <c r="AE40" s="205">
        <f t="shared" si="30"/>
        <v>44982.980901764946</v>
      </c>
      <c r="AF40" s="205">
        <f t="shared" si="30"/>
        <v>44982.980901764946</v>
      </c>
      <c r="AG40" s="205">
        <f t="shared" si="30"/>
        <v>44982.980901764946</v>
      </c>
      <c r="AH40" s="205">
        <f t="shared" si="30"/>
        <v>44982.980901764946</v>
      </c>
      <c r="AI40" s="205">
        <f t="shared" si="30"/>
        <v>44982.980901764946</v>
      </c>
      <c r="AJ40" s="205">
        <f t="shared" si="30"/>
        <v>44982.980901764946</v>
      </c>
      <c r="AK40" s="205">
        <f t="shared" si="30"/>
        <v>44982.980901764946</v>
      </c>
      <c r="AL40" s="205">
        <f t="shared" si="31"/>
        <v>44982.980901764946</v>
      </c>
      <c r="AM40" s="205">
        <f t="shared" si="31"/>
        <v>44982.980901764946</v>
      </c>
      <c r="AN40" s="205">
        <f t="shared" si="31"/>
        <v>44982.980901764946</v>
      </c>
      <c r="AO40" s="205">
        <f t="shared" si="31"/>
        <v>44982.980901764946</v>
      </c>
      <c r="AP40" s="205">
        <f t="shared" si="31"/>
        <v>44982.980901764946</v>
      </c>
      <c r="AQ40" s="205">
        <f t="shared" si="31"/>
        <v>44982.980901764946</v>
      </c>
      <c r="AR40" s="205">
        <f t="shared" si="31"/>
        <v>44982.980901764946</v>
      </c>
      <c r="AS40" s="205">
        <f t="shared" si="31"/>
        <v>44982.980901764946</v>
      </c>
      <c r="AT40" s="205">
        <f t="shared" si="31"/>
        <v>44982.980901764946</v>
      </c>
      <c r="AU40" s="205">
        <f t="shared" si="31"/>
        <v>44982.980901764946</v>
      </c>
      <c r="AV40" s="205">
        <f t="shared" si="31"/>
        <v>44982.980901764946</v>
      </c>
      <c r="AW40" s="205">
        <f t="shared" si="31"/>
        <v>44982.980901764946</v>
      </c>
      <c r="AX40" s="205">
        <f t="shared" si="31"/>
        <v>44982.980901764946</v>
      </c>
      <c r="AY40" s="205">
        <f t="shared" si="31"/>
        <v>44982.980901764946</v>
      </c>
      <c r="AZ40" s="205">
        <f t="shared" si="31"/>
        <v>44982.980901764946</v>
      </c>
      <c r="BA40" s="205">
        <f t="shared" si="31"/>
        <v>44982.980901764946</v>
      </c>
      <c r="BB40" s="205">
        <f t="shared" si="32"/>
        <v>44982.980901764946</v>
      </c>
      <c r="BC40" s="205">
        <f t="shared" si="32"/>
        <v>44982.980901764946</v>
      </c>
      <c r="BD40" s="205">
        <f t="shared" si="32"/>
        <v>44982.980901764946</v>
      </c>
      <c r="BE40" s="205">
        <f t="shared" si="32"/>
        <v>44982.980901764946</v>
      </c>
      <c r="BF40" s="205">
        <f t="shared" si="32"/>
        <v>44982.980901764946</v>
      </c>
      <c r="BG40" s="205">
        <f t="shared" si="32"/>
        <v>44982.980901764946</v>
      </c>
      <c r="BH40" s="205">
        <f t="shared" si="32"/>
        <v>44982.980901764946</v>
      </c>
      <c r="BI40" s="205">
        <f t="shared" si="32"/>
        <v>44982.980901764946</v>
      </c>
      <c r="BJ40" s="205">
        <f t="shared" si="32"/>
        <v>44982.980901764946</v>
      </c>
      <c r="BK40" s="205">
        <f t="shared" si="32"/>
        <v>44982.980901764946</v>
      </c>
      <c r="BL40" s="205">
        <f t="shared" si="32"/>
        <v>44982.980901764946</v>
      </c>
      <c r="BM40" s="205">
        <f t="shared" si="32"/>
        <v>44982.980901764946</v>
      </c>
      <c r="BN40" s="205">
        <f t="shared" si="32"/>
        <v>44982.980901764946</v>
      </c>
      <c r="BO40" s="205">
        <f t="shared" si="32"/>
        <v>44982.980901764946</v>
      </c>
      <c r="BP40" s="205">
        <f t="shared" si="32"/>
        <v>44982.980901764946</v>
      </c>
      <c r="BQ40" s="205">
        <f t="shared" si="32"/>
        <v>44982.980901764946</v>
      </c>
      <c r="BR40" s="205">
        <f t="shared" si="32"/>
        <v>44982.980901764946</v>
      </c>
      <c r="BS40" s="205">
        <f t="shared" si="32"/>
        <v>44982.980901764946</v>
      </c>
      <c r="BT40" s="205">
        <f t="shared" si="32"/>
        <v>44982.980901764946</v>
      </c>
      <c r="BU40" s="205">
        <f t="shared" si="32"/>
        <v>44982.980901764946</v>
      </c>
      <c r="BV40" s="205">
        <f t="shared" si="32"/>
        <v>44982.980901764946</v>
      </c>
      <c r="BW40" s="205">
        <f t="shared" si="32"/>
        <v>44982.980901764946</v>
      </c>
      <c r="BX40" s="205">
        <f t="shared" si="32"/>
        <v>44982.980901764946</v>
      </c>
      <c r="BY40" s="205">
        <f t="shared" si="32"/>
        <v>44982.980901764946</v>
      </c>
      <c r="BZ40" s="205">
        <f t="shared" si="32"/>
        <v>44982.980901764946</v>
      </c>
      <c r="CA40" s="205">
        <f t="shared" si="32"/>
        <v>44982.980901764946</v>
      </c>
      <c r="CB40" s="205">
        <f t="shared" si="32"/>
        <v>44982.980901764946</v>
      </c>
      <c r="CC40" s="205">
        <f t="shared" si="32"/>
        <v>44982.980901764946</v>
      </c>
      <c r="CD40" s="205">
        <f t="shared" si="32"/>
        <v>44982.980901764946</v>
      </c>
      <c r="CE40" s="205">
        <f t="shared" si="33"/>
        <v>44982.980901764946</v>
      </c>
      <c r="CF40" s="205">
        <f t="shared" si="33"/>
        <v>44982.980901764946</v>
      </c>
      <c r="CG40" s="205">
        <f t="shared" si="33"/>
        <v>44982.980901764946</v>
      </c>
      <c r="CH40" s="205">
        <f t="shared" si="33"/>
        <v>44982.980901764946</v>
      </c>
      <c r="CI40" s="205">
        <f t="shared" si="33"/>
        <v>44982.980901764946</v>
      </c>
      <c r="CJ40" s="205">
        <f t="shared" si="33"/>
        <v>44982.980901764946</v>
      </c>
      <c r="CK40" s="205">
        <f t="shared" si="33"/>
        <v>44982.980901764946</v>
      </c>
      <c r="CL40" s="205">
        <f t="shared" si="33"/>
        <v>44982.980901764946</v>
      </c>
      <c r="CM40" s="205">
        <f t="shared" si="33"/>
        <v>44982.980901764946</v>
      </c>
      <c r="CN40" s="205">
        <f t="shared" si="33"/>
        <v>44982.980901764946</v>
      </c>
      <c r="CO40" s="205">
        <f t="shared" si="33"/>
        <v>44982.980901764946</v>
      </c>
      <c r="CP40" s="205">
        <f t="shared" si="33"/>
        <v>44982.980901764946</v>
      </c>
      <c r="CQ40" s="205">
        <f t="shared" si="33"/>
        <v>44982.980901764946</v>
      </c>
      <c r="CR40" s="205">
        <f t="shared" si="33"/>
        <v>44982.980901764946</v>
      </c>
      <c r="CS40" s="205">
        <f t="shared" si="34"/>
        <v>44982.980901764946</v>
      </c>
      <c r="CT40" s="205">
        <f t="shared" si="34"/>
        <v>44982.980901764946</v>
      </c>
      <c r="CU40" s="205">
        <f t="shared" si="34"/>
        <v>44982.980901764946</v>
      </c>
      <c r="CV40" s="205">
        <f t="shared" si="34"/>
        <v>44982.980901764946</v>
      </c>
      <c r="CW40" s="205">
        <f t="shared" si="34"/>
        <v>44982.980901764946</v>
      </c>
      <c r="CX40" s="205">
        <f t="shared" si="34"/>
        <v>44982.980901764946</v>
      </c>
      <c r="CY40" s="205">
        <f t="shared" si="34"/>
        <v>44982.980901764946</v>
      </c>
      <c r="CZ40" s="205">
        <f t="shared" si="34"/>
        <v>44982.980901764946</v>
      </c>
      <c r="DA40" s="205">
        <f t="shared" si="34"/>
        <v>44982.980901764946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26.796422175006157</v>
      </c>
      <c r="V42" s="211">
        <f t="shared" si="36"/>
        <v>26.796422175006157</v>
      </c>
      <c r="W42" s="211">
        <f t="shared" si="36"/>
        <v>26.796422175006157</v>
      </c>
      <c r="X42" s="211">
        <f t="shared" si="36"/>
        <v>26.796422175006157</v>
      </c>
      <c r="Y42" s="211">
        <f t="shared" si="36"/>
        <v>26.796422175006157</v>
      </c>
      <c r="Z42" s="211">
        <f t="shared" si="36"/>
        <v>26.796422175006157</v>
      </c>
      <c r="AA42" s="211">
        <f t="shared" si="36"/>
        <v>26.796422175006157</v>
      </c>
      <c r="AB42" s="211">
        <f t="shared" si="36"/>
        <v>26.796422175006157</v>
      </c>
      <c r="AC42" s="211">
        <f t="shared" si="36"/>
        <v>26.796422175006157</v>
      </c>
      <c r="AD42" s="211">
        <f t="shared" si="36"/>
        <v>26.796422175006157</v>
      </c>
      <c r="AE42" s="211">
        <f t="shared" si="36"/>
        <v>26.796422175006157</v>
      </c>
      <c r="AF42" s="211">
        <f t="shared" si="36"/>
        <v>26.796422175006157</v>
      </c>
      <c r="AG42" s="211">
        <f t="shared" si="36"/>
        <v>26.796422175006157</v>
      </c>
      <c r="AH42" s="211">
        <f t="shared" si="36"/>
        <v>26.796422175006157</v>
      </c>
      <c r="AI42" s="211">
        <f t="shared" si="36"/>
        <v>26.796422175006157</v>
      </c>
      <c r="AJ42" s="211">
        <f t="shared" si="36"/>
        <v>26.796422175006157</v>
      </c>
      <c r="AK42" s="211">
        <f t="shared" si="36"/>
        <v>26.796422175006157</v>
      </c>
      <c r="AL42" s="211">
        <f t="shared" ref="AL42:BQ42" si="37">IF(AL$22&lt;=$E$24,IF(AL$22&lt;=$D$24,IF(AL$22&lt;=$C$24,IF(AL$22&lt;=$B$24,$B108,($C25-$B25)/($C$24-$B$24)),($D25-$C25)/($D$24-$C$24)),($E25-$D25)/($E$24-$D$24)),$F108)</f>
        <v>26.796422175006157</v>
      </c>
      <c r="AM42" s="211">
        <f t="shared" si="37"/>
        <v>26.796422175006157</v>
      </c>
      <c r="AN42" s="211">
        <f t="shared" si="37"/>
        <v>26.796422175006157</v>
      </c>
      <c r="AO42" s="211">
        <f t="shared" si="37"/>
        <v>26.796422175006157</v>
      </c>
      <c r="AP42" s="211">
        <f t="shared" si="37"/>
        <v>26.796422175006157</v>
      </c>
      <c r="AQ42" s="211">
        <f t="shared" si="37"/>
        <v>26.796422175006157</v>
      </c>
      <c r="AR42" s="211">
        <f t="shared" si="37"/>
        <v>26.796422175006157</v>
      </c>
      <c r="AS42" s="211">
        <f t="shared" si="37"/>
        <v>26.796422175006157</v>
      </c>
      <c r="AT42" s="211">
        <f t="shared" si="37"/>
        <v>26.796422175006157</v>
      </c>
      <c r="AU42" s="211">
        <f t="shared" si="37"/>
        <v>26.796422175006157</v>
      </c>
      <c r="AV42" s="211">
        <f t="shared" si="37"/>
        <v>26.796422175006157</v>
      </c>
      <c r="AW42" s="211">
        <f t="shared" si="37"/>
        <v>26.796422175006157</v>
      </c>
      <c r="AX42" s="211">
        <f t="shared" si="37"/>
        <v>26.796422175006157</v>
      </c>
      <c r="AY42" s="211">
        <f t="shared" si="37"/>
        <v>26.796422175006157</v>
      </c>
      <c r="AZ42" s="211">
        <f t="shared" si="37"/>
        <v>26.796422175006157</v>
      </c>
      <c r="BA42" s="211">
        <f t="shared" si="37"/>
        <v>26.796422175006157</v>
      </c>
      <c r="BB42" s="211">
        <f t="shared" si="37"/>
        <v>26.796422175006157</v>
      </c>
      <c r="BC42" s="211">
        <f t="shared" si="37"/>
        <v>26.796422175006157</v>
      </c>
      <c r="BD42" s="211">
        <f t="shared" si="37"/>
        <v>26.796422175006157</v>
      </c>
      <c r="BE42" s="211">
        <f t="shared" si="37"/>
        <v>-20.86534931092098</v>
      </c>
      <c r="BF42" s="211">
        <f t="shared" si="37"/>
        <v>-20.86534931092098</v>
      </c>
      <c r="BG42" s="211">
        <f t="shared" si="37"/>
        <v>-20.86534931092098</v>
      </c>
      <c r="BH42" s="211">
        <f t="shared" si="37"/>
        <v>-20.86534931092098</v>
      </c>
      <c r="BI42" s="211">
        <f t="shared" si="37"/>
        <v>-20.86534931092098</v>
      </c>
      <c r="BJ42" s="211">
        <f t="shared" si="37"/>
        <v>-20.86534931092098</v>
      </c>
      <c r="BK42" s="211">
        <f t="shared" si="37"/>
        <v>-20.86534931092098</v>
      </c>
      <c r="BL42" s="211">
        <f t="shared" si="37"/>
        <v>-20.86534931092098</v>
      </c>
      <c r="BM42" s="211">
        <f t="shared" si="37"/>
        <v>-20.86534931092098</v>
      </c>
      <c r="BN42" s="211">
        <f t="shared" si="37"/>
        <v>-20.86534931092098</v>
      </c>
      <c r="BO42" s="211">
        <f t="shared" si="37"/>
        <v>-20.86534931092098</v>
      </c>
      <c r="BP42" s="211">
        <f t="shared" si="37"/>
        <v>-20.86534931092098</v>
      </c>
      <c r="BQ42" s="211">
        <f t="shared" si="37"/>
        <v>-20.86534931092098</v>
      </c>
      <c r="BR42" s="211">
        <f t="shared" ref="BR42:DA42" si="38">IF(BR$22&lt;=$E$24,IF(BR$22&lt;=$D$24,IF(BR$22&lt;=$C$24,IF(BR$22&lt;=$B$24,$B108,($C25-$B25)/($C$24-$B$24)),($D25-$C25)/($D$24-$C$24)),($E25-$D25)/($E$24-$D$24)),$F108)</f>
        <v>-20.86534931092098</v>
      </c>
      <c r="BS42" s="211">
        <f t="shared" si="38"/>
        <v>-20.86534931092098</v>
      </c>
      <c r="BT42" s="211">
        <f t="shared" si="38"/>
        <v>-20.86534931092098</v>
      </c>
      <c r="BU42" s="211">
        <f t="shared" si="38"/>
        <v>-20.86534931092098</v>
      </c>
      <c r="BV42" s="211">
        <f t="shared" si="38"/>
        <v>-20.86534931092098</v>
      </c>
      <c r="BW42" s="211">
        <f t="shared" si="38"/>
        <v>-20.86534931092098</v>
      </c>
      <c r="BX42" s="211">
        <f t="shared" si="38"/>
        <v>-20.86534931092098</v>
      </c>
      <c r="BY42" s="211">
        <f t="shared" si="38"/>
        <v>-20.86534931092098</v>
      </c>
      <c r="BZ42" s="211">
        <f t="shared" si="38"/>
        <v>-20.86534931092098</v>
      </c>
      <c r="CA42" s="211">
        <f t="shared" si="38"/>
        <v>-20.86534931092098</v>
      </c>
      <c r="CB42" s="211">
        <f t="shared" si="38"/>
        <v>-20.86534931092098</v>
      </c>
      <c r="CC42" s="211">
        <f t="shared" si="38"/>
        <v>-20.86534931092098</v>
      </c>
      <c r="CD42" s="211">
        <f t="shared" si="38"/>
        <v>-20.86534931092098</v>
      </c>
      <c r="CE42" s="211">
        <f t="shared" si="38"/>
        <v>-20.86534931092098</v>
      </c>
      <c r="CF42" s="211">
        <f t="shared" si="38"/>
        <v>-20.86534931092098</v>
      </c>
      <c r="CG42" s="211">
        <f t="shared" si="38"/>
        <v>-20.86534931092098</v>
      </c>
      <c r="CH42" s="211">
        <f t="shared" si="38"/>
        <v>-20.86534931092098</v>
      </c>
      <c r="CI42" s="211">
        <f t="shared" si="38"/>
        <v>-17.06071439892812</v>
      </c>
      <c r="CJ42" s="211">
        <f t="shared" si="38"/>
        <v>-17.06071439892812</v>
      </c>
      <c r="CK42" s="211">
        <f t="shared" si="38"/>
        <v>-17.06071439892812</v>
      </c>
      <c r="CL42" s="211">
        <f t="shared" si="38"/>
        <v>-17.06071439892812</v>
      </c>
      <c r="CM42" s="211">
        <f t="shared" si="38"/>
        <v>-17.06071439892812</v>
      </c>
      <c r="CN42" s="211">
        <f t="shared" si="38"/>
        <v>-17.06071439892812</v>
      </c>
      <c r="CO42" s="211">
        <f t="shared" si="38"/>
        <v>-17.06071439892812</v>
      </c>
      <c r="CP42" s="211">
        <f t="shared" si="38"/>
        <v>-17.06071439892812</v>
      </c>
      <c r="CQ42" s="211">
        <f t="shared" si="38"/>
        <v>-17.06071439892812</v>
      </c>
      <c r="CR42" s="211">
        <f t="shared" si="38"/>
        <v>-17.06071439892812</v>
      </c>
      <c r="CS42" s="211">
        <f t="shared" si="38"/>
        <v>-17.06071439892812</v>
      </c>
      <c r="CT42" s="211">
        <f t="shared" si="38"/>
        <v>-17.06071439892812</v>
      </c>
      <c r="CU42" s="211">
        <f t="shared" si="38"/>
        <v>-17.06071439892812</v>
      </c>
      <c r="CV42" s="211">
        <f t="shared" si="38"/>
        <v>-17.06071439892812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52.197183098591552</v>
      </c>
      <c r="V43" s="211">
        <f t="shared" si="39"/>
        <v>52.197183098591552</v>
      </c>
      <c r="W43" s="211">
        <f t="shared" si="39"/>
        <v>52.197183098591552</v>
      </c>
      <c r="X43" s="211">
        <f t="shared" si="39"/>
        <v>52.197183098591552</v>
      </c>
      <c r="Y43" s="211">
        <f t="shared" si="39"/>
        <v>52.197183098591552</v>
      </c>
      <c r="Z43" s="211">
        <f t="shared" si="39"/>
        <v>52.197183098591552</v>
      </c>
      <c r="AA43" s="211">
        <f t="shared" si="39"/>
        <v>52.197183098591552</v>
      </c>
      <c r="AB43" s="211">
        <f t="shared" si="39"/>
        <v>52.197183098591552</v>
      </c>
      <c r="AC43" s="211">
        <f t="shared" si="39"/>
        <v>52.197183098591552</v>
      </c>
      <c r="AD43" s="211">
        <f t="shared" si="39"/>
        <v>52.197183098591552</v>
      </c>
      <c r="AE43" s="211">
        <f t="shared" si="39"/>
        <v>52.197183098591552</v>
      </c>
      <c r="AF43" s="211">
        <f t="shared" si="39"/>
        <v>52.197183098591552</v>
      </c>
      <c r="AG43" s="211">
        <f t="shared" si="39"/>
        <v>52.197183098591552</v>
      </c>
      <c r="AH43" s="211">
        <f t="shared" si="39"/>
        <v>52.197183098591552</v>
      </c>
      <c r="AI43" s="211">
        <f t="shared" si="39"/>
        <v>52.197183098591552</v>
      </c>
      <c r="AJ43" s="211">
        <f t="shared" si="39"/>
        <v>52.197183098591552</v>
      </c>
      <c r="AK43" s="211">
        <f t="shared" si="39"/>
        <v>52.197183098591552</v>
      </c>
      <c r="AL43" s="211">
        <f t="shared" ref="AL43:BQ43" si="40">IF(AL$22&lt;=$E$24,IF(AL$22&lt;=$D$24,IF(AL$22&lt;=$C$24,IF(AL$22&lt;=$B$24,$B109,($C26-$B26)/($C$24-$B$24)),($D26-$C26)/($D$24-$C$24)),($E26-$D26)/($E$24-$D$24)),$F109)</f>
        <v>52.197183098591552</v>
      </c>
      <c r="AM43" s="211">
        <f t="shared" si="40"/>
        <v>52.197183098591552</v>
      </c>
      <c r="AN43" s="211">
        <f t="shared" si="40"/>
        <v>52.197183098591552</v>
      </c>
      <c r="AO43" s="211">
        <f t="shared" si="40"/>
        <v>52.197183098591552</v>
      </c>
      <c r="AP43" s="211">
        <f t="shared" si="40"/>
        <v>52.197183098591552</v>
      </c>
      <c r="AQ43" s="211">
        <f t="shared" si="40"/>
        <v>52.197183098591552</v>
      </c>
      <c r="AR43" s="211">
        <f t="shared" si="40"/>
        <v>52.197183098591552</v>
      </c>
      <c r="AS43" s="211">
        <f t="shared" si="40"/>
        <v>52.197183098591552</v>
      </c>
      <c r="AT43" s="211">
        <f t="shared" si="40"/>
        <v>52.197183098591552</v>
      </c>
      <c r="AU43" s="211">
        <f t="shared" si="40"/>
        <v>52.197183098591552</v>
      </c>
      <c r="AV43" s="211">
        <f t="shared" si="40"/>
        <v>52.197183098591552</v>
      </c>
      <c r="AW43" s="211">
        <f t="shared" si="40"/>
        <v>52.197183098591552</v>
      </c>
      <c r="AX43" s="211">
        <f t="shared" si="40"/>
        <v>52.197183098591552</v>
      </c>
      <c r="AY43" s="211">
        <f t="shared" si="40"/>
        <v>52.197183098591552</v>
      </c>
      <c r="AZ43" s="211">
        <f t="shared" si="40"/>
        <v>52.197183098591552</v>
      </c>
      <c r="BA43" s="211">
        <f t="shared" si="40"/>
        <v>52.197183098591552</v>
      </c>
      <c r="BB43" s="211">
        <f t="shared" si="40"/>
        <v>52.197183098591552</v>
      </c>
      <c r="BC43" s="211">
        <f t="shared" si="40"/>
        <v>52.197183098591552</v>
      </c>
      <c r="BD43" s="211">
        <f t="shared" si="40"/>
        <v>52.197183098591552</v>
      </c>
      <c r="BE43" s="211">
        <f t="shared" si="40"/>
        <v>-29.461904761904762</v>
      </c>
      <c r="BF43" s="211">
        <f t="shared" si="40"/>
        <v>-29.461904761904762</v>
      </c>
      <c r="BG43" s="211">
        <f t="shared" si="40"/>
        <v>-29.461904761904762</v>
      </c>
      <c r="BH43" s="211">
        <f t="shared" si="40"/>
        <v>-29.461904761904762</v>
      </c>
      <c r="BI43" s="211">
        <f t="shared" si="40"/>
        <v>-29.461904761904762</v>
      </c>
      <c r="BJ43" s="211">
        <f t="shared" si="40"/>
        <v>-29.461904761904762</v>
      </c>
      <c r="BK43" s="211">
        <f t="shared" si="40"/>
        <v>-29.461904761904762</v>
      </c>
      <c r="BL43" s="211">
        <f t="shared" si="40"/>
        <v>-29.461904761904762</v>
      </c>
      <c r="BM43" s="211">
        <f t="shared" si="40"/>
        <v>-29.461904761904762</v>
      </c>
      <c r="BN43" s="211">
        <f t="shared" si="40"/>
        <v>-29.461904761904762</v>
      </c>
      <c r="BO43" s="211">
        <f t="shared" si="40"/>
        <v>-29.461904761904762</v>
      </c>
      <c r="BP43" s="211">
        <f t="shared" si="40"/>
        <v>-29.461904761904762</v>
      </c>
      <c r="BQ43" s="211">
        <f t="shared" si="40"/>
        <v>-29.461904761904762</v>
      </c>
      <c r="BR43" s="211">
        <f t="shared" ref="BR43:DA43" si="41">IF(BR$22&lt;=$E$24,IF(BR$22&lt;=$D$24,IF(BR$22&lt;=$C$24,IF(BR$22&lt;=$B$24,$B109,($C26-$B26)/($C$24-$B$24)),($D26-$C26)/($D$24-$C$24)),($E26-$D26)/($E$24-$D$24)),$F109)</f>
        <v>-29.461904761904762</v>
      </c>
      <c r="BS43" s="211">
        <f t="shared" si="41"/>
        <v>-29.461904761904762</v>
      </c>
      <c r="BT43" s="211">
        <f t="shared" si="41"/>
        <v>-29.461904761904762</v>
      </c>
      <c r="BU43" s="211">
        <f t="shared" si="41"/>
        <v>-29.461904761904762</v>
      </c>
      <c r="BV43" s="211">
        <f t="shared" si="41"/>
        <v>-29.461904761904762</v>
      </c>
      <c r="BW43" s="211">
        <f t="shared" si="41"/>
        <v>-29.461904761904762</v>
      </c>
      <c r="BX43" s="211">
        <f t="shared" si="41"/>
        <v>-29.461904761904762</v>
      </c>
      <c r="BY43" s="211">
        <f t="shared" si="41"/>
        <v>-29.461904761904762</v>
      </c>
      <c r="BZ43" s="211">
        <f t="shared" si="41"/>
        <v>-29.461904761904762</v>
      </c>
      <c r="CA43" s="211">
        <f t="shared" si="41"/>
        <v>-29.461904761904762</v>
      </c>
      <c r="CB43" s="211">
        <f t="shared" si="41"/>
        <v>-29.461904761904762</v>
      </c>
      <c r="CC43" s="211">
        <f t="shared" si="41"/>
        <v>-29.461904761904762</v>
      </c>
      <c r="CD43" s="211">
        <f t="shared" si="41"/>
        <v>-29.461904761904762</v>
      </c>
      <c r="CE43" s="211">
        <f t="shared" si="41"/>
        <v>-29.461904761904762</v>
      </c>
      <c r="CF43" s="211">
        <f t="shared" si="41"/>
        <v>-29.461904761904762</v>
      </c>
      <c r="CG43" s="211">
        <f t="shared" si="41"/>
        <v>-29.461904761904762</v>
      </c>
      <c r="CH43" s="211">
        <f t="shared" si="41"/>
        <v>-29.461904761904762</v>
      </c>
      <c r="CI43" s="211">
        <f t="shared" si="41"/>
        <v>2293.6591133004927</v>
      </c>
      <c r="CJ43" s="211">
        <f t="shared" si="41"/>
        <v>2293.6591133004927</v>
      </c>
      <c r="CK43" s="211">
        <f t="shared" si="41"/>
        <v>2293.6591133004927</v>
      </c>
      <c r="CL43" s="211">
        <f t="shared" si="41"/>
        <v>2293.6591133004927</v>
      </c>
      <c r="CM43" s="211">
        <f t="shared" si="41"/>
        <v>2293.6591133004927</v>
      </c>
      <c r="CN43" s="211">
        <f t="shared" si="41"/>
        <v>2293.6591133004927</v>
      </c>
      <c r="CO43" s="211">
        <f t="shared" si="41"/>
        <v>2293.6591133004927</v>
      </c>
      <c r="CP43" s="211">
        <f t="shared" si="41"/>
        <v>2293.6591133004927</v>
      </c>
      <c r="CQ43" s="211">
        <f t="shared" si="41"/>
        <v>2293.6591133004927</v>
      </c>
      <c r="CR43" s="211">
        <f t="shared" si="41"/>
        <v>2293.6591133004927</v>
      </c>
      <c r="CS43" s="211">
        <f t="shared" si="41"/>
        <v>2293.6591133004927</v>
      </c>
      <c r="CT43" s="211">
        <f t="shared" si="41"/>
        <v>2293.6591133004927</v>
      </c>
      <c r="CU43" s="211">
        <f t="shared" si="41"/>
        <v>2293.6591133004927</v>
      </c>
      <c r="CV43" s="211">
        <f t="shared" si="41"/>
        <v>2293.6591133004927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11.799262458250391</v>
      </c>
      <c r="V44" s="211">
        <f t="shared" si="42"/>
        <v>11.799262458250391</v>
      </c>
      <c r="W44" s="211">
        <f t="shared" si="42"/>
        <v>11.799262458250391</v>
      </c>
      <c r="X44" s="211">
        <f t="shared" si="42"/>
        <v>11.799262458250391</v>
      </c>
      <c r="Y44" s="211">
        <f t="shared" si="42"/>
        <v>11.799262458250391</v>
      </c>
      <c r="Z44" s="211">
        <f t="shared" si="42"/>
        <v>11.799262458250391</v>
      </c>
      <c r="AA44" s="211">
        <f t="shared" si="42"/>
        <v>11.799262458250391</v>
      </c>
      <c r="AB44" s="211">
        <f t="shared" si="42"/>
        <v>11.799262458250391</v>
      </c>
      <c r="AC44" s="211">
        <f t="shared" si="42"/>
        <v>11.799262458250391</v>
      </c>
      <c r="AD44" s="211">
        <f t="shared" si="42"/>
        <v>11.799262458250391</v>
      </c>
      <c r="AE44" s="211">
        <f t="shared" si="42"/>
        <v>11.799262458250391</v>
      </c>
      <c r="AF44" s="211">
        <f t="shared" si="42"/>
        <v>11.799262458250391</v>
      </c>
      <c r="AG44" s="211">
        <f t="shared" si="42"/>
        <v>11.799262458250391</v>
      </c>
      <c r="AH44" s="211">
        <f t="shared" si="42"/>
        <v>11.799262458250391</v>
      </c>
      <c r="AI44" s="211">
        <f t="shared" si="42"/>
        <v>11.799262458250391</v>
      </c>
      <c r="AJ44" s="211">
        <f t="shared" si="42"/>
        <v>11.799262458250391</v>
      </c>
      <c r="AK44" s="211">
        <f t="shared" si="42"/>
        <v>11.799262458250391</v>
      </c>
      <c r="AL44" s="211">
        <f t="shared" ref="AL44:BQ44" si="43">IF(AL$22&lt;=$E$24,IF(AL$22&lt;=$D$24,IF(AL$22&lt;=$C$24,IF(AL$22&lt;=$B$24,$B110,($C27-$B27)/($C$24-$B$24)),($D27-$C27)/($D$24-$C$24)),($E27-$D27)/($E$24-$D$24)),$F110)</f>
        <v>11.799262458250391</v>
      </c>
      <c r="AM44" s="211">
        <f t="shared" si="43"/>
        <v>11.799262458250391</v>
      </c>
      <c r="AN44" s="211">
        <f t="shared" si="43"/>
        <v>11.799262458250391</v>
      </c>
      <c r="AO44" s="211">
        <f t="shared" si="43"/>
        <v>11.799262458250391</v>
      </c>
      <c r="AP44" s="211">
        <f t="shared" si="43"/>
        <v>11.799262458250391</v>
      </c>
      <c r="AQ44" s="211">
        <f t="shared" si="43"/>
        <v>11.799262458250391</v>
      </c>
      <c r="AR44" s="211">
        <f t="shared" si="43"/>
        <v>11.799262458250391</v>
      </c>
      <c r="AS44" s="211">
        <f t="shared" si="43"/>
        <v>11.799262458250391</v>
      </c>
      <c r="AT44" s="211">
        <f t="shared" si="43"/>
        <v>11.799262458250391</v>
      </c>
      <c r="AU44" s="211">
        <f t="shared" si="43"/>
        <v>11.799262458250391</v>
      </c>
      <c r="AV44" s="211">
        <f t="shared" si="43"/>
        <v>11.799262458250391</v>
      </c>
      <c r="AW44" s="211">
        <f t="shared" si="43"/>
        <v>11.799262458250391</v>
      </c>
      <c r="AX44" s="211">
        <f t="shared" si="43"/>
        <v>11.799262458250391</v>
      </c>
      <c r="AY44" s="211">
        <f t="shared" si="43"/>
        <v>11.799262458250391</v>
      </c>
      <c r="AZ44" s="211">
        <f t="shared" si="43"/>
        <v>11.799262458250391</v>
      </c>
      <c r="BA44" s="211">
        <f t="shared" si="43"/>
        <v>11.799262458250391</v>
      </c>
      <c r="BB44" s="211">
        <f t="shared" si="43"/>
        <v>11.799262458250391</v>
      </c>
      <c r="BC44" s="211">
        <f t="shared" si="43"/>
        <v>11.799262458250391</v>
      </c>
      <c r="BD44" s="211">
        <f t="shared" si="43"/>
        <v>11.799262458250391</v>
      </c>
      <c r="BE44" s="211">
        <f t="shared" si="43"/>
        <v>1.9946372250851823</v>
      </c>
      <c r="BF44" s="211">
        <f t="shared" si="43"/>
        <v>1.9946372250851823</v>
      </c>
      <c r="BG44" s="211">
        <f t="shared" si="43"/>
        <v>1.9946372250851823</v>
      </c>
      <c r="BH44" s="211">
        <f t="shared" si="43"/>
        <v>1.9946372250851823</v>
      </c>
      <c r="BI44" s="211">
        <f t="shared" si="43"/>
        <v>1.9946372250851823</v>
      </c>
      <c r="BJ44" s="211">
        <f t="shared" si="43"/>
        <v>1.9946372250851823</v>
      </c>
      <c r="BK44" s="211">
        <f t="shared" si="43"/>
        <v>1.9946372250851823</v>
      </c>
      <c r="BL44" s="211">
        <f t="shared" si="43"/>
        <v>1.9946372250851823</v>
      </c>
      <c r="BM44" s="211">
        <f t="shared" si="43"/>
        <v>1.9946372250851823</v>
      </c>
      <c r="BN44" s="211">
        <f t="shared" si="43"/>
        <v>1.9946372250851823</v>
      </c>
      <c r="BO44" s="211">
        <f t="shared" si="43"/>
        <v>1.9946372250851823</v>
      </c>
      <c r="BP44" s="211">
        <f t="shared" si="43"/>
        <v>1.9946372250851823</v>
      </c>
      <c r="BQ44" s="211">
        <f t="shared" si="43"/>
        <v>1.9946372250851823</v>
      </c>
      <c r="BR44" s="211">
        <f t="shared" ref="BR44:DA44" si="44">IF(BR$22&lt;=$E$24,IF(BR$22&lt;=$D$24,IF(BR$22&lt;=$C$24,IF(BR$22&lt;=$B$24,$B110,($C27-$B27)/($C$24-$B$24)),($D27-$C27)/($D$24-$C$24)),($E27-$D27)/($E$24-$D$24)),$F110)</f>
        <v>1.9946372250851823</v>
      </c>
      <c r="BS44" s="211">
        <f t="shared" si="44"/>
        <v>1.9946372250851823</v>
      </c>
      <c r="BT44" s="211">
        <f t="shared" si="44"/>
        <v>1.9946372250851823</v>
      </c>
      <c r="BU44" s="211">
        <f t="shared" si="44"/>
        <v>1.9946372250851823</v>
      </c>
      <c r="BV44" s="211">
        <f t="shared" si="44"/>
        <v>1.9946372250851823</v>
      </c>
      <c r="BW44" s="211">
        <f t="shared" si="44"/>
        <v>1.9946372250851823</v>
      </c>
      <c r="BX44" s="211">
        <f t="shared" si="44"/>
        <v>1.9946372250851823</v>
      </c>
      <c r="BY44" s="211">
        <f t="shared" si="44"/>
        <v>1.9946372250851823</v>
      </c>
      <c r="BZ44" s="211">
        <f t="shared" si="44"/>
        <v>1.9946372250851823</v>
      </c>
      <c r="CA44" s="211">
        <f t="shared" si="44"/>
        <v>1.9946372250851823</v>
      </c>
      <c r="CB44" s="211">
        <f t="shared" si="44"/>
        <v>1.9946372250851823</v>
      </c>
      <c r="CC44" s="211">
        <f t="shared" si="44"/>
        <v>1.9946372250851823</v>
      </c>
      <c r="CD44" s="211">
        <f t="shared" si="44"/>
        <v>1.9946372250851823</v>
      </c>
      <c r="CE44" s="211">
        <f t="shared" si="44"/>
        <v>1.9946372250851823</v>
      </c>
      <c r="CF44" s="211">
        <f t="shared" si="44"/>
        <v>1.9946372250851823</v>
      </c>
      <c r="CG44" s="211">
        <f t="shared" si="44"/>
        <v>1.9946372250851823</v>
      </c>
      <c r="CH44" s="211">
        <f t="shared" si="44"/>
        <v>1.9946372250851823</v>
      </c>
      <c r="CI44" s="211">
        <f t="shared" si="44"/>
        <v>89.272372135297559</v>
      </c>
      <c r="CJ44" s="211">
        <f t="shared" si="44"/>
        <v>89.272372135297559</v>
      </c>
      <c r="CK44" s="211">
        <f t="shared" si="44"/>
        <v>89.272372135297559</v>
      </c>
      <c r="CL44" s="211">
        <f t="shared" si="44"/>
        <v>89.272372135297559</v>
      </c>
      <c r="CM44" s="211">
        <f t="shared" si="44"/>
        <v>89.272372135297559</v>
      </c>
      <c r="CN44" s="211">
        <f t="shared" si="44"/>
        <v>89.272372135297559</v>
      </c>
      <c r="CO44" s="211">
        <f t="shared" si="44"/>
        <v>89.272372135297559</v>
      </c>
      <c r="CP44" s="211">
        <f t="shared" si="44"/>
        <v>89.272372135297559</v>
      </c>
      <c r="CQ44" s="211">
        <f t="shared" si="44"/>
        <v>89.272372135297559</v>
      </c>
      <c r="CR44" s="211">
        <f t="shared" si="44"/>
        <v>89.272372135297559</v>
      </c>
      <c r="CS44" s="211">
        <f t="shared" si="44"/>
        <v>89.272372135297559</v>
      </c>
      <c r="CT44" s="211">
        <f t="shared" si="44"/>
        <v>89.272372135297559</v>
      </c>
      <c r="CU44" s="211">
        <f t="shared" si="44"/>
        <v>89.272372135297559</v>
      </c>
      <c r="CV44" s="211">
        <f t="shared" si="44"/>
        <v>89.272372135297559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136.59154929577466</v>
      </c>
      <c r="V46" s="211">
        <f t="shared" si="48"/>
        <v>136.59154929577466</v>
      </c>
      <c r="W46" s="211">
        <f t="shared" si="48"/>
        <v>136.59154929577466</v>
      </c>
      <c r="X46" s="211">
        <f t="shared" si="48"/>
        <v>136.59154929577466</v>
      </c>
      <c r="Y46" s="211">
        <f t="shared" si="48"/>
        <v>136.59154929577466</v>
      </c>
      <c r="Z46" s="211">
        <f t="shared" si="48"/>
        <v>136.59154929577466</v>
      </c>
      <c r="AA46" s="211">
        <f t="shared" si="48"/>
        <v>136.59154929577466</v>
      </c>
      <c r="AB46" s="211">
        <f t="shared" si="48"/>
        <v>136.59154929577466</v>
      </c>
      <c r="AC46" s="211">
        <f t="shared" si="48"/>
        <v>136.59154929577466</v>
      </c>
      <c r="AD46" s="211">
        <f t="shared" si="48"/>
        <v>136.59154929577466</v>
      </c>
      <c r="AE46" s="211">
        <f t="shared" si="48"/>
        <v>136.59154929577466</v>
      </c>
      <c r="AF46" s="211">
        <f t="shared" si="48"/>
        <v>136.59154929577466</v>
      </c>
      <c r="AG46" s="211">
        <f t="shared" si="48"/>
        <v>136.59154929577466</v>
      </c>
      <c r="AH46" s="211">
        <f t="shared" si="48"/>
        <v>136.59154929577466</v>
      </c>
      <c r="AI46" s="211">
        <f t="shared" si="48"/>
        <v>136.59154929577466</v>
      </c>
      <c r="AJ46" s="211">
        <f t="shared" si="48"/>
        <v>136.59154929577466</v>
      </c>
      <c r="AK46" s="211">
        <f t="shared" si="48"/>
        <v>136.59154929577466</v>
      </c>
      <c r="AL46" s="211">
        <f t="shared" ref="AL46:BQ46" si="49">IF(AL$22&lt;=$E$24,IF(AL$22&lt;=$D$24,IF(AL$22&lt;=$C$24,IF(AL$22&lt;=$B$24,$B112,($C29-$B29)/($C$24-$B$24)),($D29-$C29)/($D$24-$C$24)),($E29-$D29)/($E$24-$D$24)),$F112)</f>
        <v>136.59154929577466</v>
      </c>
      <c r="AM46" s="211">
        <f t="shared" si="49"/>
        <v>136.59154929577466</v>
      </c>
      <c r="AN46" s="211">
        <f t="shared" si="49"/>
        <v>136.59154929577466</v>
      </c>
      <c r="AO46" s="211">
        <f t="shared" si="49"/>
        <v>136.59154929577466</v>
      </c>
      <c r="AP46" s="211">
        <f t="shared" si="49"/>
        <v>136.59154929577466</v>
      </c>
      <c r="AQ46" s="211">
        <f t="shared" si="49"/>
        <v>136.59154929577466</v>
      </c>
      <c r="AR46" s="211">
        <f t="shared" si="49"/>
        <v>136.59154929577466</v>
      </c>
      <c r="AS46" s="211">
        <f t="shared" si="49"/>
        <v>136.59154929577466</v>
      </c>
      <c r="AT46" s="211">
        <f t="shared" si="49"/>
        <v>136.59154929577466</v>
      </c>
      <c r="AU46" s="211">
        <f t="shared" si="49"/>
        <v>136.59154929577466</v>
      </c>
      <c r="AV46" s="211">
        <f t="shared" si="49"/>
        <v>136.59154929577466</v>
      </c>
      <c r="AW46" s="211">
        <f t="shared" si="49"/>
        <v>136.59154929577466</v>
      </c>
      <c r="AX46" s="211">
        <f t="shared" si="49"/>
        <v>136.59154929577466</v>
      </c>
      <c r="AY46" s="211">
        <f t="shared" si="49"/>
        <v>136.59154929577466</v>
      </c>
      <c r="AZ46" s="211">
        <f t="shared" si="49"/>
        <v>136.59154929577466</v>
      </c>
      <c r="BA46" s="211">
        <f t="shared" si="49"/>
        <v>136.59154929577466</v>
      </c>
      <c r="BB46" s="211">
        <f t="shared" si="49"/>
        <v>136.59154929577466</v>
      </c>
      <c r="BC46" s="211">
        <f t="shared" si="49"/>
        <v>136.59154929577466</v>
      </c>
      <c r="BD46" s="211">
        <f t="shared" si="49"/>
        <v>136.59154929577466</v>
      </c>
      <c r="BE46" s="211">
        <f t="shared" si="49"/>
        <v>169.79523809523809</v>
      </c>
      <c r="BF46" s="211">
        <f t="shared" si="49"/>
        <v>169.79523809523809</v>
      </c>
      <c r="BG46" s="211">
        <f t="shared" si="49"/>
        <v>169.79523809523809</v>
      </c>
      <c r="BH46" s="211">
        <f t="shared" si="49"/>
        <v>169.79523809523809</v>
      </c>
      <c r="BI46" s="211">
        <f t="shared" si="49"/>
        <v>169.79523809523809</v>
      </c>
      <c r="BJ46" s="211">
        <f t="shared" si="49"/>
        <v>169.79523809523809</v>
      </c>
      <c r="BK46" s="211">
        <f t="shared" si="49"/>
        <v>169.79523809523809</v>
      </c>
      <c r="BL46" s="211">
        <f t="shared" si="49"/>
        <v>169.79523809523809</v>
      </c>
      <c r="BM46" s="211">
        <f t="shared" si="49"/>
        <v>169.79523809523809</v>
      </c>
      <c r="BN46" s="211">
        <f t="shared" si="49"/>
        <v>169.79523809523809</v>
      </c>
      <c r="BO46" s="211">
        <f t="shared" si="49"/>
        <v>169.79523809523809</v>
      </c>
      <c r="BP46" s="211">
        <f t="shared" si="49"/>
        <v>169.79523809523809</v>
      </c>
      <c r="BQ46" s="211">
        <f t="shared" si="49"/>
        <v>169.79523809523809</v>
      </c>
      <c r="BR46" s="211">
        <f t="shared" ref="BR46:DA46" si="50">IF(BR$22&lt;=$E$24,IF(BR$22&lt;=$D$24,IF(BR$22&lt;=$C$24,IF(BR$22&lt;=$B$24,$B112,($C29-$B29)/($C$24-$B$24)),($D29-$C29)/($D$24-$C$24)),($E29-$D29)/($E$24-$D$24)),$F112)</f>
        <v>169.79523809523809</v>
      </c>
      <c r="BS46" s="211">
        <f t="shared" si="50"/>
        <v>169.79523809523809</v>
      </c>
      <c r="BT46" s="211">
        <f t="shared" si="50"/>
        <v>169.79523809523809</v>
      </c>
      <c r="BU46" s="211">
        <f t="shared" si="50"/>
        <v>169.79523809523809</v>
      </c>
      <c r="BV46" s="211">
        <f t="shared" si="50"/>
        <v>169.79523809523809</v>
      </c>
      <c r="BW46" s="211">
        <f t="shared" si="50"/>
        <v>169.79523809523809</v>
      </c>
      <c r="BX46" s="211">
        <f t="shared" si="50"/>
        <v>169.79523809523809</v>
      </c>
      <c r="BY46" s="211">
        <f t="shared" si="50"/>
        <v>169.79523809523809</v>
      </c>
      <c r="BZ46" s="211">
        <f t="shared" si="50"/>
        <v>169.79523809523809</v>
      </c>
      <c r="CA46" s="211">
        <f t="shared" si="50"/>
        <v>169.79523809523809</v>
      </c>
      <c r="CB46" s="211">
        <f t="shared" si="50"/>
        <v>169.79523809523809</v>
      </c>
      <c r="CC46" s="211">
        <f t="shared" si="50"/>
        <v>169.79523809523809</v>
      </c>
      <c r="CD46" s="211">
        <f t="shared" si="50"/>
        <v>169.79523809523809</v>
      </c>
      <c r="CE46" s="211">
        <f t="shared" si="50"/>
        <v>169.79523809523809</v>
      </c>
      <c r="CF46" s="211">
        <f t="shared" si="50"/>
        <v>169.79523809523809</v>
      </c>
      <c r="CG46" s="211">
        <f t="shared" si="50"/>
        <v>169.79523809523809</v>
      </c>
      <c r="CH46" s="211">
        <f t="shared" si="50"/>
        <v>169.79523809523809</v>
      </c>
      <c r="CI46" s="211">
        <f t="shared" si="50"/>
        <v>616.35467980295562</v>
      </c>
      <c r="CJ46" s="211">
        <f t="shared" si="50"/>
        <v>616.35467980295562</v>
      </c>
      <c r="CK46" s="211">
        <f t="shared" si="50"/>
        <v>616.35467980295562</v>
      </c>
      <c r="CL46" s="211">
        <f t="shared" si="50"/>
        <v>616.35467980295562</v>
      </c>
      <c r="CM46" s="211">
        <f t="shared" si="50"/>
        <v>616.35467980295562</v>
      </c>
      <c r="CN46" s="211">
        <f t="shared" si="50"/>
        <v>616.35467980295562</v>
      </c>
      <c r="CO46" s="211">
        <f t="shared" si="50"/>
        <v>616.35467980295562</v>
      </c>
      <c r="CP46" s="211">
        <f t="shared" si="50"/>
        <v>616.35467980295562</v>
      </c>
      <c r="CQ46" s="211">
        <f t="shared" si="50"/>
        <v>616.35467980295562</v>
      </c>
      <c r="CR46" s="211">
        <f t="shared" si="50"/>
        <v>616.35467980295562</v>
      </c>
      <c r="CS46" s="211">
        <f t="shared" si="50"/>
        <v>616.35467980295562</v>
      </c>
      <c r="CT46" s="211">
        <f t="shared" si="50"/>
        <v>616.35467980295562</v>
      </c>
      <c r="CU46" s="211">
        <f t="shared" si="50"/>
        <v>616.35467980295562</v>
      </c>
      <c r="CV46" s="211">
        <f t="shared" si="50"/>
        <v>616.35467980295562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4.7257481220811259</v>
      </c>
      <c r="V47" s="211">
        <f t="shared" si="51"/>
        <v>4.7257481220811259</v>
      </c>
      <c r="W47" s="211">
        <f t="shared" si="51"/>
        <v>4.7257481220811259</v>
      </c>
      <c r="X47" s="211">
        <f t="shared" si="51"/>
        <v>4.7257481220811259</v>
      </c>
      <c r="Y47" s="211">
        <f t="shared" si="51"/>
        <v>4.7257481220811259</v>
      </c>
      <c r="Z47" s="211">
        <f t="shared" si="51"/>
        <v>4.7257481220811259</v>
      </c>
      <c r="AA47" s="211">
        <f t="shared" si="51"/>
        <v>4.7257481220811259</v>
      </c>
      <c r="AB47" s="211">
        <f t="shared" si="51"/>
        <v>4.7257481220811259</v>
      </c>
      <c r="AC47" s="211">
        <f t="shared" si="51"/>
        <v>4.7257481220811259</v>
      </c>
      <c r="AD47" s="211">
        <f t="shared" si="51"/>
        <v>4.7257481220811259</v>
      </c>
      <c r="AE47" s="211">
        <f t="shared" si="51"/>
        <v>4.7257481220811259</v>
      </c>
      <c r="AF47" s="211">
        <f t="shared" si="51"/>
        <v>4.7257481220811259</v>
      </c>
      <c r="AG47" s="211">
        <f t="shared" si="51"/>
        <v>4.7257481220811259</v>
      </c>
      <c r="AH47" s="211">
        <f t="shared" si="51"/>
        <v>4.7257481220811259</v>
      </c>
      <c r="AI47" s="211">
        <f t="shared" si="51"/>
        <v>4.7257481220811259</v>
      </c>
      <c r="AJ47" s="211">
        <f t="shared" si="51"/>
        <v>4.7257481220811259</v>
      </c>
      <c r="AK47" s="211">
        <f t="shared" si="51"/>
        <v>4.7257481220811259</v>
      </c>
      <c r="AL47" s="211">
        <f t="shared" ref="AL47:BQ47" si="52">IF(AL$22&lt;=$E$24,IF(AL$22&lt;=$D$24,IF(AL$22&lt;=$C$24,IF(AL$22&lt;=$B$24,$B113,($C30-$B30)/($C$24-$B$24)),($D30-$C30)/($D$24-$C$24)),($E30-$D30)/($E$24-$D$24)),$F113)</f>
        <v>4.7257481220811259</v>
      </c>
      <c r="AM47" s="211">
        <f t="shared" si="52"/>
        <v>4.7257481220811259</v>
      </c>
      <c r="AN47" s="211">
        <f t="shared" si="52"/>
        <v>4.7257481220811259</v>
      </c>
      <c r="AO47" s="211">
        <f t="shared" si="52"/>
        <v>4.7257481220811259</v>
      </c>
      <c r="AP47" s="211">
        <f t="shared" si="52"/>
        <v>4.7257481220811259</v>
      </c>
      <c r="AQ47" s="211">
        <f t="shared" si="52"/>
        <v>4.7257481220811259</v>
      </c>
      <c r="AR47" s="211">
        <f t="shared" si="52"/>
        <v>4.7257481220811259</v>
      </c>
      <c r="AS47" s="211">
        <f t="shared" si="52"/>
        <v>4.7257481220811259</v>
      </c>
      <c r="AT47" s="211">
        <f t="shared" si="52"/>
        <v>4.7257481220811259</v>
      </c>
      <c r="AU47" s="211">
        <f t="shared" si="52"/>
        <v>4.7257481220811259</v>
      </c>
      <c r="AV47" s="211">
        <f t="shared" si="52"/>
        <v>4.7257481220811259</v>
      </c>
      <c r="AW47" s="211">
        <f t="shared" si="52"/>
        <v>4.7257481220811259</v>
      </c>
      <c r="AX47" s="211">
        <f t="shared" si="52"/>
        <v>4.7257481220811259</v>
      </c>
      <c r="AY47" s="211">
        <f t="shared" si="52"/>
        <v>4.7257481220811259</v>
      </c>
      <c r="AZ47" s="211">
        <f t="shared" si="52"/>
        <v>4.7257481220811259</v>
      </c>
      <c r="BA47" s="211">
        <f t="shared" si="52"/>
        <v>4.7257481220811259</v>
      </c>
      <c r="BB47" s="211">
        <f t="shared" si="52"/>
        <v>4.7257481220811259</v>
      </c>
      <c r="BC47" s="211">
        <f t="shared" si="52"/>
        <v>4.7257481220811259</v>
      </c>
      <c r="BD47" s="211">
        <f t="shared" si="52"/>
        <v>4.7257481220811259</v>
      </c>
      <c r="BE47" s="211">
        <f t="shared" si="52"/>
        <v>-7.9615532401486879</v>
      </c>
      <c r="BF47" s="211">
        <f t="shared" si="52"/>
        <v>-7.9615532401486879</v>
      </c>
      <c r="BG47" s="211">
        <f t="shared" si="52"/>
        <v>-7.9615532401486879</v>
      </c>
      <c r="BH47" s="211">
        <f t="shared" si="52"/>
        <v>-7.9615532401486879</v>
      </c>
      <c r="BI47" s="211">
        <f t="shared" si="52"/>
        <v>-7.9615532401486879</v>
      </c>
      <c r="BJ47" s="211">
        <f t="shared" si="52"/>
        <v>-7.9615532401486879</v>
      </c>
      <c r="BK47" s="211">
        <f t="shared" si="52"/>
        <v>-7.9615532401486879</v>
      </c>
      <c r="BL47" s="211">
        <f t="shared" si="52"/>
        <v>-7.9615532401486879</v>
      </c>
      <c r="BM47" s="211">
        <f t="shared" si="52"/>
        <v>-7.9615532401486879</v>
      </c>
      <c r="BN47" s="211">
        <f t="shared" si="52"/>
        <v>-7.9615532401486879</v>
      </c>
      <c r="BO47" s="211">
        <f t="shared" si="52"/>
        <v>-7.9615532401486879</v>
      </c>
      <c r="BP47" s="211">
        <f t="shared" si="52"/>
        <v>-7.9615532401486879</v>
      </c>
      <c r="BQ47" s="211">
        <f t="shared" si="52"/>
        <v>-7.9615532401486879</v>
      </c>
      <c r="BR47" s="211">
        <f t="shared" ref="BR47:DA47" si="53">IF(BR$22&lt;=$E$24,IF(BR$22&lt;=$D$24,IF(BR$22&lt;=$C$24,IF(BR$22&lt;=$B$24,$B113,($C30-$B30)/($C$24-$B$24)),($D30-$C30)/($D$24-$C$24)),($E30-$D30)/($E$24-$D$24)),$F113)</f>
        <v>-7.9615532401486879</v>
      </c>
      <c r="BS47" s="211">
        <f t="shared" si="53"/>
        <v>-7.9615532401486879</v>
      </c>
      <c r="BT47" s="211">
        <f t="shared" si="53"/>
        <v>-7.9615532401486879</v>
      </c>
      <c r="BU47" s="211">
        <f t="shared" si="53"/>
        <v>-7.9615532401486879</v>
      </c>
      <c r="BV47" s="211">
        <f t="shared" si="53"/>
        <v>-7.9615532401486879</v>
      </c>
      <c r="BW47" s="211">
        <f t="shared" si="53"/>
        <v>-7.9615532401486879</v>
      </c>
      <c r="BX47" s="211">
        <f t="shared" si="53"/>
        <v>-7.9615532401486879</v>
      </c>
      <c r="BY47" s="211">
        <f t="shared" si="53"/>
        <v>-7.9615532401486879</v>
      </c>
      <c r="BZ47" s="211">
        <f t="shared" si="53"/>
        <v>-7.9615532401486879</v>
      </c>
      <c r="CA47" s="211">
        <f t="shared" si="53"/>
        <v>-7.9615532401486879</v>
      </c>
      <c r="CB47" s="211">
        <f t="shared" si="53"/>
        <v>-7.9615532401486879</v>
      </c>
      <c r="CC47" s="211">
        <f t="shared" si="53"/>
        <v>-7.9615532401486879</v>
      </c>
      <c r="CD47" s="211">
        <f t="shared" si="53"/>
        <v>-7.9615532401486879</v>
      </c>
      <c r="CE47" s="211">
        <f t="shared" si="53"/>
        <v>-7.9615532401486879</v>
      </c>
      <c r="CF47" s="211">
        <f t="shared" si="53"/>
        <v>-7.9615532401486879</v>
      </c>
      <c r="CG47" s="211">
        <f t="shared" si="53"/>
        <v>-7.9615532401486879</v>
      </c>
      <c r="CH47" s="211">
        <f t="shared" si="53"/>
        <v>-7.9615532401486879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-131.26760563380282</v>
      </c>
      <c r="V48" s="211">
        <f t="shared" si="54"/>
        <v>-131.26760563380282</v>
      </c>
      <c r="W48" s="211">
        <f t="shared" si="54"/>
        <v>-131.26760563380282</v>
      </c>
      <c r="X48" s="211">
        <f t="shared" si="54"/>
        <v>-131.26760563380282</v>
      </c>
      <c r="Y48" s="211">
        <f t="shared" si="54"/>
        <v>-131.26760563380282</v>
      </c>
      <c r="Z48" s="211">
        <f t="shared" si="54"/>
        <v>-131.26760563380282</v>
      </c>
      <c r="AA48" s="211">
        <f t="shared" si="54"/>
        <v>-131.26760563380282</v>
      </c>
      <c r="AB48" s="211">
        <f t="shared" si="54"/>
        <v>-131.26760563380282</v>
      </c>
      <c r="AC48" s="211">
        <f t="shared" si="54"/>
        <v>-131.26760563380282</v>
      </c>
      <c r="AD48" s="211">
        <f t="shared" si="54"/>
        <v>-131.26760563380282</v>
      </c>
      <c r="AE48" s="211">
        <f t="shared" si="54"/>
        <v>-131.26760563380282</v>
      </c>
      <c r="AF48" s="211">
        <f t="shared" si="54"/>
        <v>-131.26760563380282</v>
      </c>
      <c r="AG48" s="211">
        <f t="shared" si="54"/>
        <v>-131.26760563380282</v>
      </c>
      <c r="AH48" s="211">
        <f t="shared" si="54"/>
        <v>-131.26760563380282</v>
      </c>
      <c r="AI48" s="211">
        <f t="shared" si="54"/>
        <v>-131.26760563380282</v>
      </c>
      <c r="AJ48" s="211">
        <f t="shared" si="54"/>
        <v>-131.26760563380282</v>
      </c>
      <c r="AK48" s="211">
        <f t="shared" si="54"/>
        <v>-131.26760563380282</v>
      </c>
      <c r="AL48" s="211">
        <f t="shared" ref="AL48:BQ48" si="55">IF(AL$22&lt;=$E$24,IF(AL$22&lt;=$D$24,IF(AL$22&lt;=$C$24,IF(AL$22&lt;=$B$24,$B114,($C31-$B31)/($C$24-$B$24)),($D31-$C31)/($D$24-$C$24)),($E31-$D31)/($E$24-$D$24)),$F114)</f>
        <v>-131.26760563380282</v>
      </c>
      <c r="AM48" s="211">
        <f t="shared" si="55"/>
        <v>-131.26760563380282</v>
      </c>
      <c r="AN48" s="211">
        <f t="shared" si="55"/>
        <v>-131.26760563380282</v>
      </c>
      <c r="AO48" s="211">
        <f t="shared" si="55"/>
        <v>-131.26760563380282</v>
      </c>
      <c r="AP48" s="211">
        <f t="shared" si="55"/>
        <v>-131.26760563380282</v>
      </c>
      <c r="AQ48" s="211">
        <f t="shared" si="55"/>
        <v>-131.26760563380282</v>
      </c>
      <c r="AR48" s="211">
        <f t="shared" si="55"/>
        <v>-131.26760563380282</v>
      </c>
      <c r="AS48" s="211">
        <f t="shared" si="55"/>
        <v>-131.26760563380282</v>
      </c>
      <c r="AT48" s="211">
        <f t="shared" si="55"/>
        <v>-131.26760563380282</v>
      </c>
      <c r="AU48" s="211">
        <f t="shared" si="55"/>
        <v>-131.26760563380282</v>
      </c>
      <c r="AV48" s="211">
        <f t="shared" si="55"/>
        <v>-131.26760563380282</v>
      </c>
      <c r="AW48" s="211">
        <f t="shared" si="55"/>
        <v>-131.26760563380282</v>
      </c>
      <c r="AX48" s="211">
        <f t="shared" si="55"/>
        <v>-131.26760563380282</v>
      </c>
      <c r="AY48" s="211">
        <f t="shared" si="55"/>
        <v>-131.26760563380282</v>
      </c>
      <c r="AZ48" s="211">
        <f t="shared" si="55"/>
        <v>-131.26760563380282</v>
      </c>
      <c r="BA48" s="211">
        <f t="shared" si="55"/>
        <v>-131.26760563380282</v>
      </c>
      <c r="BB48" s="211">
        <f t="shared" si="55"/>
        <v>-131.26760563380282</v>
      </c>
      <c r="BC48" s="211">
        <f t="shared" si="55"/>
        <v>-131.26760563380282</v>
      </c>
      <c r="BD48" s="211">
        <f t="shared" si="55"/>
        <v>-131.26760563380282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4114.2857142857147</v>
      </c>
      <c r="BF49" s="211">
        <f t="shared" si="58"/>
        <v>4114.2857142857147</v>
      </c>
      <c r="BG49" s="211">
        <f t="shared" si="58"/>
        <v>4114.2857142857147</v>
      </c>
      <c r="BH49" s="211">
        <f t="shared" si="58"/>
        <v>4114.2857142857147</v>
      </c>
      <c r="BI49" s="211">
        <f t="shared" si="58"/>
        <v>4114.2857142857147</v>
      </c>
      <c r="BJ49" s="211">
        <f t="shared" si="58"/>
        <v>4114.2857142857147</v>
      </c>
      <c r="BK49" s="211">
        <f t="shared" si="58"/>
        <v>4114.2857142857147</v>
      </c>
      <c r="BL49" s="211">
        <f t="shared" si="58"/>
        <v>4114.2857142857147</v>
      </c>
      <c r="BM49" s="211">
        <f t="shared" si="58"/>
        <v>4114.2857142857147</v>
      </c>
      <c r="BN49" s="211">
        <f t="shared" si="58"/>
        <v>4114.2857142857147</v>
      </c>
      <c r="BO49" s="211">
        <f t="shared" si="58"/>
        <v>4114.2857142857147</v>
      </c>
      <c r="BP49" s="211">
        <f t="shared" si="58"/>
        <v>4114.2857142857147</v>
      </c>
      <c r="BQ49" s="211">
        <f t="shared" si="58"/>
        <v>4114.2857142857147</v>
      </c>
      <c r="BR49" s="211">
        <f t="shared" ref="BR49:DA49" si="59">IF(BR$22&lt;=$E$24,IF(BR$22&lt;=$D$24,IF(BR$22&lt;=$C$24,IF(BR$22&lt;=$B$24,$B115,($C32-$B32)/($C$24-$B$24)),($D32-$C32)/($D$24-$C$24)),($E32-$D32)/($E$24-$D$24)),$F115)</f>
        <v>4114.2857142857147</v>
      </c>
      <c r="BS49" s="211">
        <f t="shared" si="59"/>
        <v>4114.2857142857147</v>
      </c>
      <c r="BT49" s="211">
        <f t="shared" si="59"/>
        <v>4114.2857142857147</v>
      </c>
      <c r="BU49" s="211">
        <f t="shared" si="59"/>
        <v>4114.2857142857147</v>
      </c>
      <c r="BV49" s="211">
        <f t="shared" si="59"/>
        <v>4114.2857142857147</v>
      </c>
      <c r="BW49" s="211">
        <f t="shared" si="59"/>
        <v>4114.2857142857147</v>
      </c>
      <c r="BX49" s="211">
        <f t="shared" si="59"/>
        <v>4114.2857142857147</v>
      </c>
      <c r="BY49" s="211">
        <f t="shared" si="59"/>
        <v>4114.2857142857147</v>
      </c>
      <c r="BZ49" s="211">
        <f t="shared" si="59"/>
        <v>4114.2857142857147</v>
      </c>
      <c r="CA49" s="211">
        <f t="shared" si="59"/>
        <v>4114.2857142857147</v>
      </c>
      <c r="CB49" s="211">
        <f t="shared" si="59"/>
        <v>4114.2857142857147</v>
      </c>
      <c r="CC49" s="211">
        <f t="shared" si="59"/>
        <v>4114.2857142857147</v>
      </c>
      <c r="CD49" s="211">
        <f t="shared" si="59"/>
        <v>4114.2857142857147</v>
      </c>
      <c r="CE49" s="211">
        <f t="shared" si="59"/>
        <v>4114.2857142857147</v>
      </c>
      <c r="CF49" s="211">
        <f t="shared" si="59"/>
        <v>4114.2857142857147</v>
      </c>
      <c r="CG49" s="211">
        <f t="shared" si="59"/>
        <v>4114.2857142857147</v>
      </c>
      <c r="CH49" s="211">
        <f t="shared" si="59"/>
        <v>4114.2857142857147</v>
      </c>
      <c r="CI49" s="211">
        <f t="shared" si="59"/>
        <v>7377.3399014778324</v>
      </c>
      <c r="CJ49" s="211">
        <f t="shared" si="59"/>
        <v>7377.3399014778324</v>
      </c>
      <c r="CK49" s="211">
        <f t="shared" si="59"/>
        <v>7377.3399014778324</v>
      </c>
      <c r="CL49" s="211">
        <f t="shared" si="59"/>
        <v>7377.3399014778324</v>
      </c>
      <c r="CM49" s="211">
        <f t="shared" si="59"/>
        <v>7377.3399014778324</v>
      </c>
      <c r="CN49" s="211">
        <f t="shared" si="59"/>
        <v>7377.3399014778324</v>
      </c>
      <c r="CO49" s="211">
        <f t="shared" si="59"/>
        <v>7377.3399014778324</v>
      </c>
      <c r="CP49" s="211">
        <f t="shared" si="59"/>
        <v>7377.3399014778324</v>
      </c>
      <c r="CQ49" s="211">
        <f t="shared" si="59"/>
        <v>7377.3399014778324</v>
      </c>
      <c r="CR49" s="211">
        <f t="shared" si="59"/>
        <v>7377.3399014778324</v>
      </c>
      <c r="CS49" s="211">
        <f t="shared" si="59"/>
        <v>7377.3399014778324</v>
      </c>
      <c r="CT49" s="211">
        <f t="shared" si="59"/>
        <v>7377.3399014778324</v>
      </c>
      <c r="CU49" s="211">
        <f t="shared" si="59"/>
        <v>7377.3399014778324</v>
      </c>
      <c r="CV49" s="211">
        <f t="shared" si="59"/>
        <v>7377.3399014778324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-108.16901408450704</v>
      </c>
      <c r="V51" s="211">
        <f t="shared" si="63"/>
        <v>-108.16901408450704</v>
      </c>
      <c r="W51" s="211">
        <f t="shared" si="63"/>
        <v>-108.16901408450704</v>
      </c>
      <c r="X51" s="211">
        <f t="shared" si="63"/>
        <v>-108.16901408450704</v>
      </c>
      <c r="Y51" s="211">
        <f t="shared" si="63"/>
        <v>-108.16901408450704</v>
      </c>
      <c r="Z51" s="211">
        <f t="shared" si="63"/>
        <v>-108.16901408450704</v>
      </c>
      <c r="AA51" s="211">
        <f t="shared" si="63"/>
        <v>-108.16901408450704</v>
      </c>
      <c r="AB51" s="211">
        <f t="shared" si="63"/>
        <v>-108.16901408450704</v>
      </c>
      <c r="AC51" s="211">
        <f t="shared" si="63"/>
        <v>-108.16901408450704</v>
      </c>
      <c r="AD51" s="211">
        <f t="shared" si="63"/>
        <v>-108.16901408450704</v>
      </c>
      <c r="AE51" s="211">
        <f t="shared" si="63"/>
        <v>-108.16901408450704</v>
      </c>
      <c r="AF51" s="211">
        <f t="shared" si="63"/>
        <v>-108.16901408450704</v>
      </c>
      <c r="AG51" s="211">
        <f t="shared" si="63"/>
        <v>-108.16901408450704</v>
      </c>
      <c r="AH51" s="211">
        <f t="shared" si="63"/>
        <v>-108.16901408450704</v>
      </c>
      <c r="AI51" s="211">
        <f t="shared" si="63"/>
        <v>-108.16901408450704</v>
      </c>
      <c r="AJ51" s="211">
        <f t="shared" si="63"/>
        <v>-108.16901408450704</v>
      </c>
      <c r="AK51" s="211">
        <f t="shared" si="63"/>
        <v>-108.16901408450704</v>
      </c>
      <c r="AL51" s="211">
        <f t="shared" ref="AL51:BQ51" si="64">IF(AL$22&lt;=$E$24,IF(AL$22&lt;=$D$24,IF(AL$22&lt;=$C$24,IF(AL$22&lt;=$B$24,$B117,($C34-$B34)/($C$24-$B$24)),($D34-$C34)/($D$24-$C$24)),($E34-$D34)/($E$24-$D$24)),$F117)</f>
        <v>-108.16901408450704</v>
      </c>
      <c r="AM51" s="211">
        <f t="shared" si="64"/>
        <v>-108.16901408450704</v>
      </c>
      <c r="AN51" s="211">
        <f t="shared" si="64"/>
        <v>-108.16901408450704</v>
      </c>
      <c r="AO51" s="211">
        <f t="shared" si="64"/>
        <v>-108.16901408450704</v>
      </c>
      <c r="AP51" s="211">
        <f t="shared" si="64"/>
        <v>-108.16901408450704</v>
      </c>
      <c r="AQ51" s="211">
        <f t="shared" si="64"/>
        <v>-108.16901408450704</v>
      </c>
      <c r="AR51" s="211">
        <f t="shared" si="64"/>
        <v>-108.16901408450704</v>
      </c>
      <c r="AS51" s="211">
        <f t="shared" si="64"/>
        <v>-108.16901408450704</v>
      </c>
      <c r="AT51" s="211">
        <f t="shared" si="64"/>
        <v>-108.16901408450704</v>
      </c>
      <c r="AU51" s="211">
        <f t="shared" si="64"/>
        <v>-108.16901408450704</v>
      </c>
      <c r="AV51" s="211">
        <f t="shared" si="64"/>
        <v>-108.16901408450704</v>
      </c>
      <c r="AW51" s="211">
        <f t="shared" si="64"/>
        <v>-108.16901408450704</v>
      </c>
      <c r="AX51" s="211">
        <f t="shared" si="64"/>
        <v>-108.16901408450704</v>
      </c>
      <c r="AY51" s="211">
        <f t="shared" si="64"/>
        <v>-108.16901408450704</v>
      </c>
      <c r="AZ51" s="211">
        <f t="shared" si="64"/>
        <v>-108.16901408450704</v>
      </c>
      <c r="BA51" s="211">
        <f t="shared" si="64"/>
        <v>-108.16901408450704</v>
      </c>
      <c r="BB51" s="211">
        <f t="shared" si="64"/>
        <v>-108.16901408450704</v>
      </c>
      <c r="BC51" s="211">
        <f t="shared" si="64"/>
        <v>-108.16901408450704</v>
      </c>
      <c r="BD51" s="211">
        <f t="shared" si="64"/>
        <v>-108.16901408450704</v>
      </c>
      <c r="BE51" s="211">
        <f t="shared" si="64"/>
        <v>0</v>
      </c>
      <c r="BF51" s="211">
        <f t="shared" si="64"/>
        <v>0</v>
      </c>
      <c r="BG51" s="211">
        <f t="shared" si="64"/>
        <v>0</v>
      </c>
      <c r="BH51" s="211">
        <f t="shared" si="64"/>
        <v>0</v>
      </c>
      <c r="BI51" s="211">
        <f t="shared" si="64"/>
        <v>0</v>
      </c>
      <c r="BJ51" s="211">
        <f t="shared" si="64"/>
        <v>0</v>
      </c>
      <c r="BK51" s="211">
        <f t="shared" si="64"/>
        <v>0</v>
      </c>
      <c r="BL51" s="211">
        <f t="shared" si="64"/>
        <v>0</v>
      </c>
      <c r="BM51" s="211">
        <f t="shared" si="64"/>
        <v>0</v>
      </c>
      <c r="BN51" s="211">
        <f t="shared" si="64"/>
        <v>0</v>
      </c>
      <c r="BO51" s="211">
        <f t="shared" si="64"/>
        <v>0</v>
      </c>
      <c r="BP51" s="211">
        <f t="shared" si="64"/>
        <v>0</v>
      </c>
      <c r="BQ51" s="211">
        <f t="shared" si="64"/>
        <v>0</v>
      </c>
      <c r="BR51" s="211">
        <f t="shared" ref="BR51:DA51" si="65">IF(BR$22&lt;=$E$24,IF(BR$22&lt;=$D$24,IF(BR$22&lt;=$C$24,IF(BR$22&lt;=$B$24,$B117,($C34-$B34)/($C$24-$B$24)),($D34-$C34)/($D$24-$C$24)),($E34-$D34)/($E$24-$D$24)),$F117)</f>
        <v>0</v>
      </c>
      <c r="BS51" s="211">
        <f t="shared" si="65"/>
        <v>0</v>
      </c>
      <c r="BT51" s="211">
        <f t="shared" si="65"/>
        <v>0</v>
      </c>
      <c r="BU51" s="211">
        <f t="shared" si="65"/>
        <v>0</v>
      </c>
      <c r="BV51" s="211">
        <f t="shared" si="65"/>
        <v>0</v>
      </c>
      <c r="BW51" s="211">
        <f t="shared" si="65"/>
        <v>0</v>
      </c>
      <c r="BX51" s="211">
        <f t="shared" si="65"/>
        <v>0</v>
      </c>
      <c r="BY51" s="211">
        <f t="shared" si="65"/>
        <v>0</v>
      </c>
      <c r="BZ51" s="211">
        <f t="shared" si="65"/>
        <v>0</v>
      </c>
      <c r="CA51" s="211">
        <f t="shared" si="65"/>
        <v>0</v>
      </c>
      <c r="CB51" s="211">
        <f t="shared" si="65"/>
        <v>0</v>
      </c>
      <c r="CC51" s="211">
        <f t="shared" si="65"/>
        <v>0</v>
      </c>
      <c r="CD51" s="211">
        <f t="shared" si="65"/>
        <v>0</v>
      </c>
      <c r="CE51" s="211">
        <f t="shared" si="65"/>
        <v>0</v>
      </c>
      <c r="CF51" s="211">
        <f t="shared" si="65"/>
        <v>0</v>
      </c>
      <c r="CG51" s="211">
        <f t="shared" si="65"/>
        <v>0</v>
      </c>
      <c r="CH51" s="211">
        <f t="shared" si="65"/>
        <v>0</v>
      </c>
      <c r="CI51" s="211">
        <f t="shared" si="65"/>
        <v>2648.2758620689656</v>
      </c>
      <c r="CJ51" s="211">
        <f t="shared" si="65"/>
        <v>2648.2758620689656</v>
      </c>
      <c r="CK51" s="211">
        <f t="shared" si="65"/>
        <v>2648.2758620689656</v>
      </c>
      <c r="CL51" s="211">
        <f t="shared" si="65"/>
        <v>2648.2758620689656</v>
      </c>
      <c r="CM51" s="211">
        <f t="shared" si="65"/>
        <v>2648.2758620689656</v>
      </c>
      <c r="CN51" s="211">
        <f t="shared" si="65"/>
        <v>2648.2758620689656</v>
      </c>
      <c r="CO51" s="211">
        <f t="shared" si="65"/>
        <v>2648.2758620689656</v>
      </c>
      <c r="CP51" s="211">
        <f t="shared" si="65"/>
        <v>2648.2758620689656</v>
      </c>
      <c r="CQ51" s="211">
        <f t="shared" si="65"/>
        <v>2648.2758620689656</v>
      </c>
      <c r="CR51" s="211">
        <f t="shared" si="65"/>
        <v>2648.2758620689656</v>
      </c>
      <c r="CS51" s="211">
        <f t="shared" si="65"/>
        <v>2648.2758620689656</v>
      </c>
      <c r="CT51" s="211">
        <f t="shared" si="65"/>
        <v>2648.2758620689656</v>
      </c>
      <c r="CU51" s="211">
        <f t="shared" si="65"/>
        <v>2648.2758620689656</v>
      </c>
      <c r="CV51" s="211">
        <f t="shared" si="65"/>
        <v>2648.2758620689656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5.144850092284325</v>
      </c>
      <c r="V52" s="211">
        <f t="shared" si="66"/>
        <v>5.144850092284325</v>
      </c>
      <c r="W52" s="211">
        <f t="shared" si="66"/>
        <v>5.144850092284325</v>
      </c>
      <c r="X52" s="211">
        <f t="shared" si="66"/>
        <v>5.144850092284325</v>
      </c>
      <c r="Y52" s="211">
        <f t="shared" si="66"/>
        <v>5.144850092284325</v>
      </c>
      <c r="Z52" s="211">
        <f t="shared" si="66"/>
        <v>5.144850092284325</v>
      </c>
      <c r="AA52" s="211">
        <f t="shared" si="66"/>
        <v>5.144850092284325</v>
      </c>
      <c r="AB52" s="211">
        <f t="shared" si="66"/>
        <v>5.144850092284325</v>
      </c>
      <c r="AC52" s="211">
        <f t="shared" si="66"/>
        <v>5.144850092284325</v>
      </c>
      <c r="AD52" s="211">
        <f t="shared" si="66"/>
        <v>5.144850092284325</v>
      </c>
      <c r="AE52" s="211">
        <f t="shared" si="66"/>
        <v>5.144850092284325</v>
      </c>
      <c r="AF52" s="211">
        <f t="shared" si="66"/>
        <v>5.144850092284325</v>
      </c>
      <c r="AG52" s="211">
        <f t="shared" si="66"/>
        <v>5.144850092284325</v>
      </c>
      <c r="AH52" s="211">
        <f t="shared" si="66"/>
        <v>5.144850092284325</v>
      </c>
      <c r="AI52" s="211">
        <f t="shared" si="66"/>
        <v>5.144850092284325</v>
      </c>
      <c r="AJ52" s="211">
        <f t="shared" si="66"/>
        <v>5.144850092284325</v>
      </c>
      <c r="AK52" s="211">
        <f t="shared" si="66"/>
        <v>5.144850092284325</v>
      </c>
      <c r="AL52" s="211">
        <f t="shared" ref="AL52:BQ52" si="67">IF(AL$22&lt;=$E$24,IF(AL$22&lt;=$D$24,IF(AL$22&lt;=$C$24,IF(AL$22&lt;=$B$24,$B118,($C35-$B35)/($C$24-$B$24)),($D35-$C35)/($D$24-$C$24)),($E35-$D35)/($E$24-$D$24)),$F118)</f>
        <v>5.144850092284325</v>
      </c>
      <c r="AM52" s="211">
        <f t="shared" si="67"/>
        <v>5.144850092284325</v>
      </c>
      <c r="AN52" s="211">
        <f t="shared" si="67"/>
        <v>5.144850092284325</v>
      </c>
      <c r="AO52" s="211">
        <f t="shared" si="67"/>
        <v>5.144850092284325</v>
      </c>
      <c r="AP52" s="211">
        <f t="shared" si="67"/>
        <v>5.144850092284325</v>
      </c>
      <c r="AQ52" s="211">
        <f t="shared" si="67"/>
        <v>5.144850092284325</v>
      </c>
      <c r="AR52" s="211">
        <f t="shared" si="67"/>
        <v>5.144850092284325</v>
      </c>
      <c r="AS52" s="211">
        <f t="shared" si="67"/>
        <v>5.144850092284325</v>
      </c>
      <c r="AT52" s="211">
        <f t="shared" si="67"/>
        <v>5.144850092284325</v>
      </c>
      <c r="AU52" s="211">
        <f t="shared" si="67"/>
        <v>5.144850092284325</v>
      </c>
      <c r="AV52" s="211">
        <f t="shared" si="67"/>
        <v>5.144850092284325</v>
      </c>
      <c r="AW52" s="211">
        <f t="shared" si="67"/>
        <v>5.144850092284325</v>
      </c>
      <c r="AX52" s="211">
        <f t="shared" si="67"/>
        <v>5.144850092284325</v>
      </c>
      <c r="AY52" s="211">
        <f t="shared" si="67"/>
        <v>5.144850092284325</v>
      </c>
      <c r="AZ52" s="211">
        <f t="shared" si="67"/>
        <v>5.144850092284325</v>
      </c>
      <c r="BA52" s="211">
        <f t="shared" si="67"/>
        <v>5.144850092284325</v>
      </c>
      <c r="BB52" s="211">
        <f t="shared" si="67"/>
        <v>5.144850092284325</v>
      </c>
      <c r="BC52" s="211">
        <f t="shared" si="67"/>
        <v>5.144850092284325</v>
      </c>
      <c r="BD52" s="211">
        <f t="shared" si="67"/>
        <v>5.144850092284325</v>
      </c>
      <c r="BE52" s="211">
        <f t="shared" si="67"/>
        <v>-25.962037106003013</v>
      </c>
      <c r="BF52" s="211">
        <f t="shared" si="67"/>
        <v>-25.962037106003013</v>
      </c>
      <c r="BG52" s="211">
        <f t="shared" si="67"/>
        <v>-25.962037106003013</v>
      </c>
      <c r="BH52" s="211">
        <f t="shared" si="67"/>
        <v>-25.962037106003013</v>
      </c>
      <c r="BI52" s="211">
        <f t="shared" si="67"/>
        <v>-25.962037106003013</v>
      </c>
      <c r="BJ52" s="211">
        <f t="shared" si="67"/>
        <v>-25.962037106003013</v>
      </c>
      <c r="BK52" s="211">
        <f t="shared" si="67"/>
        <v>-25.962037106003013</v>
      </c>
      <c r="BL52" s="211">
        <f t="shared" si="67"/>
        <v>-25.962037106003013</v>
      </c>
      <c r="BM52" s="211">
        <f t="shared" si="67"/>
        <v>-25.962037106003013</v>
      </c>
      <c r="BN52" s="211">
        <f t="shared" si="67"/>
        <v>-25.962037106003013</v>
      </c>
      <c r="BO52" s="211">
        <f t="shared" si="67"/>
        <v>-25.962037106003013</v>
      </c>
      <c r="BP52" s="211">
        <f t="shared" si="67"/>
        <v>-25.962037106003013</v>
      </c>
      <c r="BQ52" s="211">
        <f t="shared" si="67"/>
        <v>-25.962037106003013</v>
      </c>
      <c r="BR52" s="211">
        <f t="shared" ref="BR52:DA52" si="68">IF(BR$22&lt;=$E$24,IF(BR$22&lt;=$D$24,IF(BR$22&lt;=$C$24,IF(BR$22&lt;=$B$24,$B118,($C35-$B35)/($C$24-$B$24)),($D35-$C35)/($D$24-$C$24)),($E35-$D35)/($E$24-$D$24)),$F118)</f>
        <v>-25.962037106003013</v>
      </c>
      <c r="BS52" s="211">
        <f t="shared" si="68"/>
        <v>-25.962037106003013</v>
      </c>
      <c r="BT52" s="211">
        <f t="shared" si="68"/>
        <v>-25.962037106003013</v>
      </c>
      <c r="BU52" s="211">
        <f t="shared" si="68"/>
        <v>-25.962037106003013</v>
      </c>
      <c r="BV52" s="211">
        <f t="shared" si="68"/>
        <v>-25.962037106003013</v>
      </c>
      <c r="BW52" s="211">
        <f t="shared" si="68"/>
        <v>-25.962037106003013</v>
      </c>
      <c r="BX52" s="211">
        <f t="shared" si="68"/>
        <v>-25.962037106003013</v>
      </c>
      <c r="BY52" s="211">
        <f t="shared" si="68"/>
        <v>-25.962037106003013</v>
      </c>
      <c r="BZ52" s="211">
        <f t="shared" si="68"/>
        <v>-25.962037106003013</v>
      </c>
      <c r="CA52" s="211">
        <f t="shared" si="68"/>
        <v>-25.962037106003013</v>
      </c>
      <c r="CB52" s="211">
        <f t="shared" si="68"/>
        <v>-25.962037106003013</v>
      </c>
      <c r="CC52" s="211">
        <f t="shared" si="68"/>
        <v>-25.962037106003013</v>
      </c>
      <c r="CD52" s="211">
        <f t="shared" si="68"/>
        <v>-25.962037106003013</v>
      </c>
      <c r="CE52" s="211">
        <f t="shared" si="68"/>
        <v>-25.962037106003013</v>
      </c>
      <c r="CF52" s="211">
        <f t="shared" si="68"/>
        <v>-25.962037106003013</v>
      </c>
      <c r="CG52" s="211">
        <f t="shared" si="68"/>
        <v>-25.962037106003013</v>
      </c>
      <c r="CH52" s="211">
        <f t="shared" si="68"/>
        <v>-25.962037106003013</v>
      </c>
      <c r="CI52" s="211">
        <f t="shared" si="68"/>
        <v>-150.0790655496628</v>
      </c>
      <c r="CJ52" s="211">
        <f t="shared" si="68"/>
        <v>-150.0790655496628</v>
      </c>
      <c r="CK52" s="211">
        <f t="shared" si="68"/>
        <v>-150.0790655496628</v>
      </c>
      <c r="CL52" s="211">
        <f t="shared" si="68"/>
        <v>-150.0790655496628</v>
      </c>
      <c r="CM52" s="211">
        <f t="shared" si="68"/>
        <v>-150.0790655496628</v>
      </c>
      <c r="CN52" s="211">
        <f t="shared" si="68"/>
        <v>-150.0790655496628</v>
      </c>
      <c r="CO52" s="211">
        <f t="shared" si="68"/>
        <v>-150.0790655496628</v>
      </c>
      <c r="CP52" s="211">
        <f t="shared" si="68"/>
        <v>-150.0790655496628</v>
      </c>
      <c r="CQ52" s="211">
        <f t="shared" si="68"/>
        <v>-150.0790655496628</v>
      </c>
      <c r="CR52" s="211">
        <f t="shared" si="68"/>
        <v>-150.0790655496628</v>
      </c>
      <c r="CS52" s="211">
        <f t="shared" si="68"/>
        <v>-150.0790655496628</v>
      </c>
      <c r="CT52" s="211">
        <f t="shared" si="68"/>
        <v>-150.0790655496628</v>
      </c>
      <c r="CU52" s="211">
        <f t="shared" si="68"/>
        <v>-150.0790655496628</v>
      </c>
      <c r="CV52" s="211">
        <f t="shared" si="68"/>
        <v>-150.0790655496628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473.23943661971833</v>
      </c>
      <c r="V53" s="211">
        <f t="shared" si="69"/>
        <v>473.23943661971833</v>
      </c>
      <c r="W53" s="211">
        <f t="shared" si="69"/>
        <v>473.23943661971833</v>
      </c>
      <c r="X53" s="211">
        <f t="shared" si="69"/>
        <v>473.23943661971833</v>
      </c>
      <c r="Y53" s="211">
        <f t="shared" si="69"/>
        <v>473.23943661971833</v>
      </c>
      <c r="Z53" s="211">
        <f t="shared" si="69"/>
        <v>473.23943661971833</v>
      </c>
      <c r="AA53" s="211">
        <f t="shared" si="69"/>
        <v>473.23943661971833</v>
      </c>
      <c r="AB53" s="211">
        <f t="shared" si="69"/>
        <v>473.23943661971833</v>
      </c>
      <c r="AC53" s="211">
        <f t="shared" si="69"/>
        <v>473.23943661971833</v>
      </c>
      <c r="AD53" s="211">
        <f t="shared" si="69"/>
        <v>473.23943661971833</v>
      </c>
      <c r="AE53" s="211">
        <f t="shared" si="69"/>
        <v>473.23943661971833</v>
      </c>
      <c r="AF53" s="211">
        <f t="shared" si="69"/>
        <v>473.23943661971833</v>
      </c>
      <c r="AG53" s="211">
        <f t="shared" si="69"/>
        <v>473.23943661971833</v>
      </c>
      <c r="AH53" s="211">
        <f t="shared" si="69"/>
        <v>473.23943661971833</v>
      </c>
      <c r="AI53" s="211">
        <f t="shared" si="69"/>
        <v>473.23943661971833</v>
      </c>
      <c r="AJ53" s="211">
        <f t="shared" si="69"/>
        <v>473.23943661971833</v>
      </c>
      <c r="AK53" s="211">
        <f t="shared" si="69"/>
        <v>473.23943661971833</v>
      </c>
      <c r="AL53" s="211">
        <f t="shared" ref="AL53:BQ53" si="70">IF(AL$22&lt;=$E$24,IF(AL$22&lt;=$D$24,IF(AL$22&lt;=$C$24,IF(AL$22&lt;=$B$24,$B119,($C36-$B36)/($C$24-$B$24)),($D36-$C36)/($D$24-$C$24)),($E36-$D36)/($E$24-$D$24)),$F119)</f>
        <v>473.23943661971833</v>
      </c>
      <c r="AM53" s="211">
        <f t="shared" si="70"/>
        <v>473.23943661971833</v>
      </c>
      <c r="AN53" s="211">
        <f t="shared" si="70"/>
        <v>473.23943661971833</v>
      </c>
      <c r="AO53" s="211">
        <f t="shared" si="70"/>
        <v>473.23943661971833</v>
      </c>
      <c r="AP53" s="211">
        <f t="shared" si="70"/>
        <v>473.23943661971833</v>
      </c>
      <c r="AQ53" s="211">
        <f t="shared" si="70"/>
        <v>473.23943661971833</v>
      </c>
      <c r="AR53" s="211">
        <f t="shared" si="70"/>
        <v>473.23943661971833</v>
      </c>
      <c r="AS53" s="211">
        <f t="shared" si="70"/>
        <v>473.23943661971833</v>
      </c>
      <c r="AT53" s="211">
        <f t="shared" si="70"/>
        <v>473.23943661971833</v>
      </c>
      <c r="AU53" s="211">
        <f t="shared" si="70"/>
        <v>473.23943661971833</v>
      </c>
      <c r="AV53" s="211">
        <f t="shared" si="70"/>
        <v>473.23943661971833</v>
      </c>
      <c r="AW53" s="211">
        <f t="shared" si="70"/>
        <v>473.23943661971833</v>
      </c>
      <c r="AX53" s="211">
        <f t="shared" si="70"/>
        <v>473.23943661971833</v>
      </c>
      <c r="AY53" s="211">
        <f t="shared" si="70"/>
        <v>473.23943661971833</v>
      </c>
      <c r="AZ53" s="211">
        <f t="shared" si="70"/>
        <v>473.23943661971833</v>
      </c>
      <c r="BA53" s="211">
        <f t="shared" si="70"/>
        <v>473.23943661971833</v>
      </c>
      <c r="BB53" s="211">
        <f t="shared" si="70"/>
        <v>473.23943661971833</v>
      </c>
      <c r="BC53" s="211">
        <f t="shared" si="70"/>
        <v>473.23943661971833</v>
      </c>
      <c r="BD53" s="211">
        <f t="shared" si="70"/>
        <v>473.23943661971833</v>
      </c>
      <c r="BE53" s="211">
        <f t="shared" si="70"/>
        <v>-768</v>
      </c>
      <c r="BF53" s="211">
        <f t="shared" si="70"/>
        <v>-768</v>
      </c>
      <c r="BG53" s="211">
        <f t="shared" si="70"/>
        <v>-768</v>
      </c>
      <c r="BH53" s="211">
        <f t="shared" si="70"/>
        <v>-768</v>
      </c>
      <c r="BI53" s="211">
        <f t="shared" si="70"/>
        <v>-768</v>
      </c>
      <c r="BJ53" s="211">
        <f t="shared" si="70"/>
        <v>-768</v>
      </c>
      <c r="BK53" s="211">
        <f t="shared" si="70"/>
        <v>-768</v>
      </c>
      <c r="BL53" s="211">
        <f t="shared" si="70"/>
        <v>-768</v>
      </c>
      <c r="BM53" s="211">
        <f t="shared" si="70"/>
        <v>-768</v>
      </c>
      <c r="BN53" s="211">
        <f t="shared" si="70"/>
        <v>-768</v>
      </c>
      <c r="BO53" s="211">
        <f t="shared" si="70"/>
        <v>-768</v>
      </c>
      <c r="BP53" s="211">
        <f t="shared" si="70"/>
        <v>-768</v>
      </c>
      <c r="BQ53" s="211">
        <f t="shared" si="70"/>
        <v>-768</v>
      </c>
      <c r="BR53" s="211">
        <f t="shared" ref="BR53:DA53" si="71">IF(BR$22&lt;=$E$24,IF(BR$22&lt;=$D$24,IF(BR$22&lt;=$C$24,IF(BR$22&lt;=$B$24,$B119,($C36-$B36)/($C$24-$B$24)),($D36-$C36)/($D$24-$C$24)),($E36-$D36)/($E$24-$D$24)),$F119)</f>
        <v>-768</v>
      </c>
      <c r="BS53" s="211">
        <f t="shared" si="71"/>
        <v>-768</v>
      </c>
      <c r="BT53" s="211">
        <f t="shared" si="71"/>
        <v>-768</v>
      </c>
      <c r="BU53" s="211">
        <f t="shared" si="71"/>
        <v>-768</v>
      </c>
      <c r="BV53" s="211">
        <f t="shared" si="71"/>
        <v>-768</v>
      </c>
      <c r="BW53" s="211">
        <f t="shared" si="71"/>
        <v>-768</v>
      </c>
      <c r="BX53" s="211">
        <f t="shared" si="71"/>
        <v>-768</v>
      </c>
      <c r="BY53" s="211">
        <f t="shared" si="71"/>
        <v>-768</v>
      </c>
      <c r="BZ53" s="211">
        <f t="shared" si="71"/>
        <v>-768</v>
      </c>
      <c r="CA53" s="211">
        <f t="shared" si="71"/>
        <v>-768</v>
      </c>
      <c r="CB53" s="211">
        <f t="shared" si="71"/>
        <v>-768</v>
      </c>
      <c r="CC53" s="211">
        <f t="shared" si="71"/>
        <v>-768</v>
      </c>
      <c r="CD53" s="211">
        <f t="shared" si="71"/>
        <v>-768</v>
      </c>
      <c r="CE53" s="211">
        <f t="shared" si="71"/>
        <v>-768</v>
      </c>
      <c r="CF53" s="211">
        <f t="shared" si="71"/>
        <v>-768</v>
      </c>
      <c r="CG53" s="211">
        <f t="shared" si="71"/>
        <v>-768</v>
      </c>
      <c r="CH53" s="211">
        <f t="shared" si="71"/>
        <v>-768</v>
      </c>
      <c r="CI53" s="211">
        <f t="shared" si="71"/>
        <v>264.82758620689657</v>
      </c>
      <c r="CJ53" s="211">
        <f t="shared" si="71"/>
        <v>264.82758620689657</v>
      </c>
      <c r="CK53" s="211">
        <f t="shared" si="71"/>
        <v>264.82758620689657</v>
      </c>
      <c r="CL53" s="211">
        <f t="shared" si="71"/>
        <v>264.82758620689657</v>
      </c>
      <c r="CM53" s="211">
        <f t="shared" si="71"/>
        <v>264.82758620689657</v>
      </c>
      <c r="CN53" s="211">
        <f t="shared" si="71"/>
        <v>264.82758620689657</v>
      </c>
      <c r="CO53" s="211">
        <f t="shared" si="71"/>
        <v>264.82758620689657</v>
      </c>
      <c r="CP53" s="211">
        <f t="shared" si="71"/>
        <v>264.82758620689657</v>
      </c>
      <c r="CQ53" s="211">
        <f t="shared" si="71"/>
        <v>264.82758620689657</v>
      </c>
      <c r="CR53" s="211">
        <f t="shared" si="71"/>
        <v>264.82758620689657</v>
      </c>
      <c r="CS53" s="211">
        <f t="shared" si="71"/>
        <v>264.82758620689657</v>
      </c>
      <c r="CT53" s="211">
        <f t="shared" si="71"/>
        <v>264.82758620689657</v>
      </c>
      <c r="CU53" s="211">
        <f t="shared" si="71"/>
        <v>264.82758620689657</v>
      </c>
      <c r="CV53" s="211">
        <f t="shared" si="71"/>
        <v>264.82758620689657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23.943661971830988</v>
      </c>
      <c r="V54" s="211">
        <f t="shared" si="72"/>
        <v>23.943661971830988</v>
      </c>
      <c r="W54" s="211">
        <f t="shared" si="72"/>
        <v>23.943661971830988</v>
      </c>
      <c r="X54" s="211">
        <f t="shared" si="72"/>
        <v>23.943661971830988</v>
      </c>
      <c r="Y54" s="211">
        <f t="shared" si="72"/>
        <v>23.943661971830988</v>
      </c>
      <c r="Z54" s="211">
        <f t="shared" si="72"/>
        <v>23.943661971830988</v>
      </c>
      <c r="AA54" s="211">
        <f t="shared" si="72"/>
        <v>23.943661971830988</v>
      </c>
      <c r="AB54" s="211">
        <f t="shared" si="72"/>
        <v>23.943661971830988</v>
      </c>
      <c r="AC54" s="211">
        <f t="shared" si="72"/>
        <v>23.943661971830988</v>
      </c>
      <c r="AD54" s="211">
        <f t="shared" si="72"/>
        <v>23.943661971830988</v>
      </c>
      <c r="AE54" s="211">
        <f t="shared" si="72"/>
        <v>23.943661971830988</v>
      </c>
      <c r="AF54" s="211">
        <f t="shared" si="72"/>
        <v>23.943661971830988</v>
      </c>
      <c r="AG54" s="211">
        <f t="shared" si="72"/>
        <v>23.943661971830988</v>
      </c>
      <c r="AH54" s="211">
        <f t="shared" si="72"/>
        <v>23.943661971830988</v>
      </c>
      <c r="AI54" s="211">
        <f t="shared" si="72"/>
        <v>23.943661971830988</v>
      </c>
      <c r="AJ54" s="211">
        <f t="shared" si="72"/>
        <v>23.943661971830988</v>
      </c>
      <c r="AK54" s="211">
        <f t="shared" si="72"/>
        <v>23.943661971830988</v>
      </c>
      <c r="AL54" s="211">
        <f t="shared" ref="AL54:BQ54" si="73">IF(AL$22&lt;=$E$24,IF(AL$22&lt;=$D$24,IF(AL$22&lt;=$C$24,IF(AL$22&lt;=$B$24,$B120,($C37-$B37)/($C$24-$B$24)),($D37-$C37)/($D$24-$C$24)),($E37-$D37)/($E$24-$D$24)),$F120)</f>
        <v>23.943661971830988</v>
      </c>
      <c r="AM54" s="211">
        <f t="shared" si="73"/>
        <v>23.943661971830988</v>
      </c>
      <c r="AN54" s="211">
        <f t="shared" si="73"/>
        <v>23.943661971830988</v>
      </c>
      <c r="AO54" s="211">
        <f t="shared" si="73"/>
        <v>23.943661971830988</v>
      </c>
      <c r="AP54" s="211">
        <f t="shared" si="73"/>
        <v>23.943661971830988</v>
      </c>
      <c r="AQ54" s="211">
        <f t="shared" si="73"/>
        <v>23.943661971830988</v>
      </c>
      <c r="AR54" s="211">
        <f t="shared" si="73"/>
        <v>23.943661971830988</v>
      </c>
      <c r="AS54" s="211">
        <f t="shared" si="73"/>
        <v>23.943661971830988</v>
      </c>
      <c r="AT54" s="211">
        <f t="shared" si="73"/>
        <v>23.943661971830988</v>
      </c>
      <c r="AU54" s="211">
        <f t="shared" si="73"/>
        <v>23.943661971830988</v>
      </c>
      <c r="AV54" s="211">
        <f t="shared" si="73"/>
        <v>23.943661971830988</v>
      </c>
      <c r="AW54" s="211">
        <f t="shared" si="73"/>
        <v>23.943661971830988</v>
      </c>
      <c r="AX54" s="211">
        <f t="shared" si="73"/>
        <v>23.943661971830988</v>
      </c>
      <c r="AY54" s="211">
        <f t="shared" si="73"/>
        <v>23.943661971830988</v>
      </c>
      <c r="AZ54" s="211">
        <f t="shared" si="73"/>
        <v>23.943661971830988</v>
      </c>
      <c r="BA54" s="211">
        <f t="shared" si="73"/>
        <v>23.943661971830988</v>
      </c>
      <c r="BB54" s="211">
        <f t="shared" si="73"/>
        <v>23.943661971830988</v>
      </c>
      <c r="BC54" s="211">
        <f t="shared" si="73"/>
        <v>23.943661971830988</v>
      </c>
      <c r="BD54" s="211">
        <f t="shared" si="73"/>
        <v>23.943661971830988</v>
      </c>
      <c r="BE54" s="211">
        <f t="shared" si="73"/>
        <v>23.095238095238091</v>
      </c>
      <c r="BF54" s="211">
        <f t="shared" si="73"/>
        <v>23.095238095238091</v>
      </c>
      <c r="BG54" s="211">
        <f t="shared" si="73"/>
        <v>23.095238095238091</v>
      </c>
      <c r="BH54" s="211">
        <f t="shared" si="73"/>
        <v>23.095238095238091</v>
      </c>
      <c r="BI54" s="211">
        <f t="shared" si="73"/>
        <v>23.095238095238091</v>
      </c>
      <c r="BJ54" s="211">
        <f t="shared" si="73"/>
        <v>23.095238095238091</v>
      </c>
      <c r="BK54" s="211">
        <f t="shared" si="73"/>
        <v>23.095238095238091</v>
      </c>
      <c r="BL54" s="211">
        <f t="shared" si="73"/>
        <v>23.095238095238091</v>
      </c>
      <c r="BM54" s="211">
        <f t="shared" si="73"/>
        <v>23.095238095238091</v>
      </c>
      <c r="BN54" s="211">
        <f t="shared" si="73"/>
        <v>23.095238095238091</v>
      </c>
      <c r="BO54" s="211">
        <f t="shared" si="73"/>
        <v>23.095238095238091</v>
      </c>
      <c r="BP54" s="211">
        <f t="shared" si="73"/>
        <v>23.095238095238091</v>
      </c>
      <c r="BQ54" s="211">
        <f t="shared" si="73"/>
        <v>23.095238095238091</v>
      </c>
      <c r="BR54" s="211">
        <f t="shared" ref="BR54:DA54" si="74">IF(BR$22&lt;=$E$24,IF(BR$22&lt;=$D$24,IF(BR$22&lt;=$C$24,IF(BR$22&lt;=$B$24,$B120,($C37-$B37)/($C$24-$B$24)),($D37-$C37)/($D$24-$C$24)),($E37-$D37)/($E$24-$D$24)),$F120)</f>
        <v>23.095238095238091</v>
      </c>
      <c r="BS54" s="211">
        <f t="shared" si="74"/>
        <v>23.095238095238091</v>
      </c>
      <c r="BT54" s="211">
        <f t="shared" si="74"/>
        <v>23.095238095238091</v>
      </c>
      <c r="BU54" s="211">
        <f t="shared" si="74"/>
        <v>23.095238095238091</v>
      </c>
      <c r="BV54" s="211">
        <f t="shared" si="74"/>
        <v>23.095238095238091</v>
      </c>
      <c r="BW54" s="211">
        <f t="shared" si="74"/>
        <v>23.095238095238091</v>
      </c>
      <c r="BX54" s="211">
        <f t="shared" si="74"/>
        <v>23.095238095238091</v>
      </c>
      <c r="BY54" s="211">
        <f t="shared" si="74"/>
        <v>23.095238095238091</v>
      </c>
      <c r="BZ54" s="211">
        <f t="shared" si="74"/>
        <v>23.095238095238091</v>
      </c>
      <c r="CA54" s="211">
        <f t="shared" si="74"/>
        <v>23.095238095238091</v>
      </c>
      <c r="CB54" s="211">
        <f t="shared" si="74"/>
        <v>23.095238095238091</v>
      </c>
      <c r="CC54" s="211">
        <f t="shared" si="74"/>
        <v>23.095238095238091</v>
      </c>
      <c r="CD54" s="211">
        <f t="shared" si="74"/>
        <v>23.095238095238091</v>
      </c>
      <c r="CE54" s="211">
        <f t="shared" si="74"/>
        <v>23.095238095238091</v>
      </c>
      <c r="CF54" s="211">
        <f t="shared" si="74"/>
        <v>23.095238095238091</v>
      </c>
      <c r="CG54" s="211">
        <f t="shared" si="74"/>
        <v>23.095238095238091</v>
      </c>
      <c r="CH54" s="211">
        <f t="shared" si="74"/>
        <v>23.095238095238091</v>
      </c>
      <c r="CI54" s="211">
        <f t="shared" si="74"/>
        <v>621.87192118226596</v>
      </c>
      <c r="CJ54" s="211">
        <f t="shared" si="74"/>
        <v>621.87192118226596</v>
      </c>
      <c r="CK54" s="211">
        <f t="shared" si="74"/>
        <v>621.87192118226596</v>
      </c>
      <c r="CL54" s="211">
        <f t="shared" si="74"/>
        <v>621.87192118226596</v>
      </c>
      <c r="CM54" s="211">
        <f t="shared" si="74"/>
        <v>621.87192118226596</v>
      </c>
      <c r="CN54" s="211">
        <f t="shared" si="74"/>
        <v>621.87192118226596</v>
      </c>
      <c r="CO54" s="211">
        <f t="shared" si="74"/>
        <v>621.87192118226596</v>
      </c>
      <c r="CP54" s="211">
        <f t="shared" si="74"/>
        <v>621.87192118226596</v>
      </c>
      <c r="CQ54" s="211">
        <f t="shared" si="74"/>
        <v>621.87192118226596</v>
      </c>
      <c r="CR54" s="211">
        <f t="shared" si="74"/>
        <v>621.87192118226596</v>
      </c>
      <c r="CS54" s="211">
        <f t="shared" si="74"/>
        <v>621.87192118226596</v>
      </c>
      <c r="CT54" s="211">
        <f t="shared" si="74"/>
        <v>621.87192118226596</v>
      </c>
      <c r="CU54" s="211">
        <f t="shared" si="74"/>
        <v>621.87192118226596</v>
      </c>
      <c r="CV54" s="211">
        <f t="shared" si="74"/>
        <v>621.87192118226596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1304.0238476963762</v>
      </c>
      <c r="G59" s="205">
        <f t="shared" si="75"/>
        <v>1304.0238476963762</v>
      </c>
      <c r="H59" s="205">
        <f t="shared" si="75"/>
        <v>1304.0238476963762</v>
      </c>
      <c r="I59" s="205">
        <f t="shared" si="75"/>
        <v>1304.0238476963762</v>
      </c>
      <c r="J59" s="205">
        <f t="shared" si="75"/>
        <v>1304.0238476963762</v>
      </c>
      <c r="K59" s="205">
        <f t="shared" si="75"/>
        <v>1304.0238476963762</v>
      </c>
      <c r="L59" s="205">
        <f t="shared" si="75"/>
        <v>1304.0238476963762</v>
      </c>
      <c r="M59" s="205">
        <f t="shared" si="75"/>
        <v>1304.0238476963762</v>
      </c>
      <c r="N59" s="205">
        <f t="shared" si="75"/>
        <v>1304.0238476963762</v>
      </c>
      <c r="O59" s="205">
        <f t="shared" si="75"/>
        <v>1304.0238476963762</v>
      </c>
      <c r="P59" s="205">
        <f t="shared" si="75"/>
        <v>1304.0238476963762</v>
      </c>
      <c r="Q59" s="205">
        <f t="shared" si="75"/>
        <v>1304.0238476963762</v>
      </c>
      <c r="R59" s="205">
        <f t="shared" si="75"/>
        <v>1304.0238476963762</v>
      </c>
      <c r="S59" s="205">
        <f t="shared" si="75"/>
        <v>1304.0238476963762</v>
      </c>
      <c r="T59" s="205">
        <f t="shared" si="75"/>
        <v>1304.0238476963762</v>
      </c>
      <c r="U59" s="205">
        <f t="shared" si="75"/>
        <v>1317.4220587838793</v>
      </c>
      <c r="V59" s="205">
        <f t="shared" si="75"/>
        <v>1344.2184809588855</v>
      </c>
      <c r="W59" s="205">
        <f t="shared" si="75"/>
        <v>1371.0149031338915</v>
      </c>
      <c r="X59" s="205">
        <f t="shared" si="75"/>
        <v>1397.8113253088977</v>
      </c>
      <c r="Y59" s="205">
        <f t="shared" si="75"/>
        <v>1424.6077474839039</v>
      </c>
      <c r="Z59" s="205">
        <f t="shared" si="75"/>
        <v>1451.4041696589102</v>
      </c>
      <c r="AA59" s="205">
        <f t="shared" si="75"/>
        <v>1478.2005918339162</v>
      </c>
      <c r="AB59" s="205">
        <f t="shared" si="75"/>
        <v>1504.9970140089224</v>
      </c>
      <c r="AC59" s="205">
        <f t="shared" si="75"/>
        <v>1531.7934361839284</v>
      </c>
      <c r="AD59" s="205">
        <f t="shared" si="75"/>
        <v>1558.5898583589346</v>
      </c>
      <c r="AE59" s="205">
        <f t="shared" si="75"/>
        <v>1585.3862805339409</v>
      </c>
      <c r="AF59" s="205">
        <f t="shared" si="75"/>
        <v>1612.1827027089471</v>
      </c>
      <c r="AG59" s="205">
        <f t="shared" si="75"/>
        <v>1638.9791248839531</v>
      </c>
      <c r="AH59" s="205">
        <f t="shared" si="75"/>
        <v>1665.7755470589593</v>
      </c>
      <c r="AI59" s="205">
        <f t="shared" si="75"/>
        <v>1692.5719692339655</v>
      </c>
      <c r="AJ59" s="205">
        <f t="shared" si="75"/>
        <v>1719.3683914089715</v>
      </c>
      <c r="AK59" s="205">
        <f t="shared" si="75"/>
        <v>1746.1648135839778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1772.961235758984</v>
      </c>
      <c r="AM59" s="205">
        <f t="shared" si="76"/>
        <v>1799.75765793399</v>
      </c>
      <c r="AN59" s="205">
        <f t="shared" si="76"/>
        <v>1826.5540801089962</v>
      </c>
      <c r="AO59" s="205">
        <f t="shared" si="76"/>
        <v>1853.3505022840022</v>
      </c>
      <c r="AP59" s="205">
        <f t="shared" si="76"/>
        <v>1880.1469244590085</v>
      </c>
      <c r="AQ59" s="205">
        <f t="shared" si="76"/>
        <v>1906.9433466340147</v>
      </c>
      <c r="AR59" s="205">
        <f t="shared" si="76"/>
        <v>1933.7397688090209</v>
      </c>
      <c r="AS59" s="205">
        <f t="shared" si="76"/>
        <v>1960.5361909840271</v>
      </c>
      <c r="AT59" s="205">
        <f t="shared" si="76"/>
        <v>1987.3326131590331</v>
      </c>
      <c r="AU59" s="205">
        <f t="shared" si="76"/>
        <v>2014.1290353340391</v>
      </c>
      <c r="AV59" s="205">
        <f t="shared" si="76"/>
        <v>2040.9254575090454</v>
      </c>
      <c r="AW59" s="205">
        <f t="shared" si="76"/>
        <v>2067.7218796840516</v>
      </c>
      <c r="AX59" s="205">
        <f t="shared" si="76"/>
        <v>2094.5183018590578</v>
      </c>
      <c r="AY59" s="205">
        <f t="shared" si="76"/>
        <v>2121.3147240340641</v>
      </c>
      <c r="AZ59" s="205">
        <f t="shared" si="76"/>
        <v>2148.1111462090703</v>
      </c>
      <c r="BA59" s="205">
        <f t="shared" si="76"/>
        <v>2174.9075683840765</v>
      </c>
      <c r="BB59" s="205">
        <f t="shared" si="76"/>
        <v>2201.7039905590823</v>
      </c>
      <c r="BC59" s="205">
        <f t="shared" si="76"/>
        <v>2228.5004127340885</v>
      </c>
      <c r="BD59" s="205">
        <f t="shared" si="76"/>
        <v>2255.2968349090947</v>
      </c>
      <c r="BE59" s="205">
        <f t="shared" si="76"/>
        <v>2234.4314855981738</v>
      </c>
      <c r="BF59" s="205">
        <f t="shared" si="76"/>
        <v>2213.5661362872529</v>
      </c>
      <c r="BG59" s="205">
        <f t="shared" si="76"/>
        <v>2192.700786976332</v>
      </c>
      <c r="BH59" s="205">
        <f t="shared" si="76"/>
        <v>2171.8354376654106</v>
      </c>
      <c r="BI59" s="205">
        <f t="shared" si="76"/>
        <v>2150.9700883544897</v>
      </c>
      <c r="BJ59" s="205">
        <f t="shared" si="76"/>
        <v>2130.1047390435688</v>
      </c>
      <c r="BK59" s="205">
        <f t="shared" si="76"/>
        <v>2109.2393897326479</v>
      </c>
      <c r="BL59" s="205">
        <f t="shared" si="76"/>
        <v>2088.3740404217269</v>
      </c>
      <c r="BM59" s="205">
        <f t="shared" si="76"/>
        <v>2067.508691110806</v>
      </c>
      <c r="BN59" s="205">
        <f t="shared" si="76"/>
        <v>2046.6433417998849</v>
      </c>
      <c r="BO59" s="205">
        <f t="shared" si="76"/>
        <v>2025.7779924889639</v>
      </c>
      <c r="BP59" s="205">
        <f t="shared" si="76"/>
        <v>2004.912643178043</v>
      </c>
      <c r="BQ59" s="205">
        <f t="shared" si="76"/>
        <v>1984.0472938671219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1963.181944556201</v>
      </c>
      <c r="BS59" s="205">
        <f t="shared" si="77"/>
        <v>1942.31659524528</v>
      </c>
      <c r="BT59" s="205">
        <f t="shared" si="77"/>
        <v>1921.4512459343591</v>
      </c>
      <c r="BU59" s="205">
        <f t="shared" si="77"/>
        <v>1900.5858966234382</v>
      </c>
      <c r="BV59" s="205">
        <f t="shared" si="77"/>
        <v>1879.7205473125171</v>
      </c>
      <c r="BW59" s="205">
        <f t="shared" si="77"/>
        <v>1858.8551980015961</v>
      </c>
      <c r="BX59" s="205">
        <f t="shared" si="77"/>
        <v>1837.9898486906752</v>
      </c>
      <c r="BY59" s="205">
        <f t="shared" si="77"/>
        <v>1817.1244993797541</v>
      </c>
      <c r="BZ59" s="205">
        <f t="shared" si="77"/>
        <v>1796.2591500688332</v>
      </c>
      <c r="CA59" s="205">
        <f t="shared" si="77"/>
        <v>1775.3938007579122</v>
      </c>
      <c r="CB59" s="205">
        <f t="shared" si="77"/>
        <v>1754.5284514469913</v>
      </c>
      <c r="CC59" s="205">
        <f t="shared" si="77"/>
        <v>1733.6631021360704</v>
      </c>
      <c r="CD59" s="205">
        <f t="shared" si="77"/>
        <v>1712.7977528251492</v>
      </c>
      <c r="CE59" s="205">
        <f t="shared" si="77"/>
        <v>1691.9324035142283</v>
      </c>
      <c r="CF59" s="205">
        <f t="shared" si="77"/>
        <v>1671.0670542033072</v>
      </c>
      <c r="CG59" s="205">
        <f t="shared" si="77"/>
        <v>1650.2017048923863</v>
      </c>
      <c r="CH59" s="205">
        <f t="shared" si="77"/>
        <v>1629.3363555814653</v>
      </c>
      <c r="CI59" s="205">
        <f t="shared" si="77"/>
        <v>1612.2756411825371</v>
      </c>
      <c r="CJ59" s="205">
        <f t="shared" si="77"/>
        <v>1595.2149267836091</v>
      </c>
      <c r="CK59" s="205">
        <f t="shared" si="77"/>
        <v>1578.1542123846809</v>
      </c>
      <c r="CL59" s="205">
        <f t="shared" si="77"/>
        <v>1561.0934979857529</v>
      </c>
      <c r="CM59" s="205">
        <f t="shared" si="77"/>
        <v>1544.0327835868247</v>
      </c>
      <c r="CN59" s="205">
        <f t="shared" si="77"/>
        <v>1526.9720691878965</v>
      </c>
      <c r="CO59" s="205">
        <f t="shared" si="77"/>
        <v>1509.9113547889685</v>
      </c>
      <c r="CP59" s="205">
        <f t="shared" si="77"/>
        <v>1492.8506403900403</v>
      </c>
      <c r="CQ59" s="205">
        <f t="shared" si="77"/>
        <v>1475.7899259911123</v>
      </c>
      <c r="CR59" s="205">
        <f t="shared" si="77"/>
        <v>1458.7292115921841</v>
      </c>
      <c r="CS59" s="205">
        <f t="shared" si="77"/>
        <v>1441.6684971932559</v>
      </c>
      <c r="CT59" s="205">
        <f t="shared" si="77"/>
        <v>1424.6077827943279</v>
      </c>
      <c r="CU59" s="205">
        <f t="shared" si="77"/>
        <v>1407.5470683953997</v>
      </c>
      <c r="CV59" s="205">
        <f t="shared" si="77"/>
        <v>1390.4863539964717</v>
      </c>
      <c r="CW59" s="205">
        <f t="shared" si="77"/>
        <v>1435.1359967970077</v>
      </c>
      <c r="CX59" s="205">
        <f t="shared" si="77"/>
        <v>1541.4959967970078</v>
      </c>
      <c r="CY59" s="205">
        <f t="shared" si="77"/>
        <v>1647.8559967970077</v>
      </c>
      <c r="CZ59" s="205">
        <f t="shared" si="77"/>
        <v>1754.2159967970078</v>
      </c>
      <c r="DA59" s="205">
        <f t="shared" si="77"/>
        <v>1860.575996797008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4981.7699999999995</v>
      </c>
      <c r="G60" s="205">
        <f t="shared" si="78"/>
        <v>4641.5099999999993</v>
      </c>
      <c r="H60" s="205">
        <f t="shared" si="78"/>
        <v>4301.2499999999991</v>
      </c>
      <c r="I60" s="205">
        <f t="shared" si="78"/>
        <v>3960.9899999999993</v>
      </c>
      <c r="J60" s="205">
        <f t="shared" si="78"/>
        <v>3620.7299999999991</v>
      </c>
      <c r="K60" s="205">
        <f t="shared" si="78"/>
        <v>3280.4699999999993</v>
      </c>
      <c r="L60" s="205">
        <f t="shared" si="78"/>
        <v>2940.2099999999991</v>
      </c>
      <c r="M60" s="205">
        <f t="shared" si="78"/>
        <v>2599.9499999999994</v>
      </c>
      <c r="N60" s="205">
        <f t="shared" si="78"/>
        <v>2259.6899999999991</v>
      </c>
      <c r="O60" s="205">
        <f t="shared" si="78"/>
        <v>1919.4299999999994</v>
      </c>
      <c r="P60" s="205">
        <f t="shared" si="78"/>
        <v>1579.1699999999994</v>
      </c>
      <c r="Q60" s="205">
        <f t="shared" si="78"/>
        <v>1238.9099999999994</v>
      </c>
      <c r="R60" s="205">
        <f t="shared" si="78"/>
        <v>898.64999999999941</v>
      </c>
      <c r="S60" s="205">
        <f t="shared" si="78"/>
        <v>558.38999999999942</v>
      </c>
      <c r="T60" s="205">
        <f t="shared" si="78"/>
        <v>218.1299999999994</v>
      </c>
      <c r="U60" s="205">
        <f t="shared" si="78"/>
        <v>74.098591549295861</v>
      </c>
      <c r="V60" s="205">
        <f t="shared" si="78"/>
        <v>126.29577464788743</v>
      </c>
      <c r="W60" s="205">
        <f t="shared" si="78"/>
        <v>178.49295774647896</v>
      </c>
      <c r="X60" s="205">
        <f t="shared" si="78"/>
        <v>230.69014084507052</v>
      </c>
      <c r="Y60" s="205">
        <f t="shared" si="78"/>
        <v>282.88732394366207</v>
      </c>
      <c r="Z60" s="205">
        <f t="shared" si="78"/>
        <v>335.08450704225362</v>
      </c>
      <c r="AA60" s="205">
        <f t="shared" si="78"/>
        <v>387.28169014084517</v>
      </c>
      <c r="AB60" s="205">
        <f t="shared" si="78"/>
        <v>439.47887323943672</v>
      </c>
      <c r="AC60" s="205">
        <f t="shared" si="78"/>
        <v>491.67605633802827</v>
      </c>
      <c r="AD60" s="205">
        <f t="shared" si="78"/>
        <v>543.87323943661977</v>
      </c>
      <c r="AE60" s="205">
        <f t="shared" si="78"/>
        <v>596.07042253521138</v>
      </c>
      <c r="AF60" s="205">
        <f t="shared" si="78"/>
        <v>648.26760563380299</v>
      </c>
      <c r="AG60" s="205">
        <f t="shared" si="78"/>
        <v>700.46478873239448</v>
      </c>
      <c r="AH60" s="205">
        <f t="shared" si="78"/>
        <v>752.66197183098609</v>
      </c>
      <c r="AI60" s="205">
        <f t="shared" si="78"/>
        <v>804.85915492957758</v>
      </c>
      <c r="AJ60" s="205">
        <f t="shared" si="78"/>
        <v>857.05633802816919</v>
      </c>
      <c r="AK60" s="205">
        <f t="shared" si="78"/>
        <v>909.25352112676057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961.45070422535218</v>
      </c>
      <c r="AM60" s="205">
        <f t="shared" si="79"/>
        <v>1013.6478873239437</v>
      </c>
      <c r="AN60" s="205">
        <f t="shared" si="79"/>
        <v>1065.8450704225352</v>
      </c>
      <c r="AO60" s="205">
        <f t="shared" si="79"/>
        <v>1118.0422535211269</v>
      </c>
      <c r="AP60" s="205">
        <f t="shared" si="79"/>
        <v>1170.2394366197184</v>
      </c>
      <c r="AQ60" s="205">
        <f t="shared" si="79"/>
        <v>1222.4366197183099</v>
      </c>
      <c r="AR60" s="205">
        <f t="shared" si="79"/>
        <v>1274.6338028169014</v>
      </c>
      <c r="AS60" s="205">
        <f t="shared" si="79"/>
        <v>1326.8309859154931</v>
      </c>
      <c r="AT60" s="205">
        <f t="shared" si="79"/>
        <v>1379.0281690140846</v>
      </c>
      <c r="AU60" s="205">
        <f t="shared" si="79"/>
        <v>1431.2253521126761</v>
      </c>
      <c r="AV60" s="205">
        <f t="shared" si="79"/>
        <v>1483.4225352112676</v>
      </c>
      <c r="AW60" s="205">
        <f t="shared" si="79"/>
        <v>1535.6197183098593</v>
      </c>
      <c r="AX60" s="205">
        <f t="shared" si="79"/>
        <v>1587.8169014084508</v>
      </c>
      <c r="AY60" s="205">
        <f t="shared" si="79"/>
        <v>1640.0140845070423</v>
      </c>
      <c r="AZ60" s="205">
        <f t="shared" si="79"/>
        <v>1692.2112676056338</v>
      </c>
      <c r="BA60" s="205">
        <f t="shared" si="79"/>
        <v>1744.4084507042255</v>
      </c>
      <c r="BB60" s="205">
        <f t="shared" si="79"/>
        <v>1796.605633802817</v>
      </c>
      <c r="BC60" s="205">
        <f t="shared" si="79"/>
        <v>1848.8028169014085</v>
      </c>
      <c r="BD60" s="205">
        <f t="shared" si="79"/>
        <v>1901</v>
      </c>
      <c r="BE60" s="205">
        <f t="shared" si="79"/>
        <v>1871.5380952380951</v>
      </c>
      <c r="BF60" s="205">
        <f t="shared" si="79"/>
        <v>1842.0761904761905</v>
      </c>
      <c r="BG60" s="205">
        <f t="shared" si="79"/>
        <v>1812.6142857142856</v>
      </c>
      <c r="BH60" s="205">
        <f t="shared" si="79"/>
        <v>1783.152380952381</v>
      </c>
      <c r="BI60" s="205">
        <f t="shared" si="79"/>
        <v>1753.6904761904761</v>
      </c>
      <c r="BJ60" s="205">
        <f t="shared" si="79"/>
        <v>1724.2285714285715</v>
      </c>
      <c r="BK60" s="205">
        <f t="shared" si="79"/>
        <v>1694.7666666666667</v>
      </c>
      <c r="BL60" s="205">
        <f t="shared" si="79"/>
        <v>1665.304761904762</v>
      </c>
      <c r="BM60" s="205">
        <f t="shared" si="79"/>
        <v>1635.8428571428572</v>
      </c>
      <c r="BN60" s="205">
        <f t="shared" si="79"/>
        <v>1606.3809523809523</v>
      </c>
      <c r="BO60" s="205">
        <f t="shared" si="79"/>
        <v>1576.9190476190477</v>
      </c>
      <c r="BP60" s="205">
        <f t="shared" si="79"/>
        <v>1547.4571428571428</v>
      </c>
      <c r="BQ60" s="205">
        <f t="shared" si="79"/>
        <v>1517.9952380952382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1488.5333333333333</v>
      </c>
      <c r="BS60" s="205">
        <f t="shared" si="80"/>
        <v>1459.0714285714284</v>
      </c>
      <c r="BT60" s="205">
        <f t="shared" si="80"/>
        <v>1429.6095238095238</v>
      </c>
      <c r="BU60" s="205">
        <f t="shared" si="80"/>
        <v>1400.1476190476192</v>
      </c>
      <c r="BV60" s="205">
        <f t="shared" si="80"/>
        <v>1370.6857142857143</v>
      </c>
      <c r="BW60" s="205">
        <f t="shared" si="80"/>
        <v>1341.2238095238095</v>
      </c>
      <c r="BX60" s="205">
        <f t="shared" si="80"/>
        <v>1311.7619047619048</v>
      </c>
      <c r="BY60" s="205">
        <f t="shared" si="80"/>
        <v>1282.3</v>
      </c>
      <c r="BZ60" s="205">
        <f t="shared" si="80"/>
        <v>1252.8380952380953</v>
      </c>
      <c r="CA60" s="205">
        <f t="shared" si="80"/>
        <v>1223.3761904761905</v>
      </c>
      <c r="CB60" s="205">
        <f t="shared" si="80"/>
        <v>1193.9142857142856</v>
      </c>
      <c r="CC60" s="205">
        <f t="shared" si="80"/>
        <v>1164.452380952381</v>
      </c>
      <c r="CD60" s="205">
        <f t="shared" si="80"/>
        <v>1134.9904761904763</v>
      </c>
      <c r="CE60" s="205">
        <f t="shared" si="80"/>
        <v>1105.5285714285715</v>
      </c>
      <c r="CF60" s="205">
        <f t="shared" si="80"/>
        <v>1076.0666666666666</v>
      </c>
      <c r="CG60" s="205">
        <f t="shared" si="80"/>
        <v>1046.6047619047617</v>
      </c>
      <c r="CH60" s="205">
        <f t="shared" si="80"/>
        <v>1017.1428571428571</v>
      </c>
      <c r="CI60" s="205">
        <f t="shared" si="80"/>
        <v>3310.80197044335</v>
      </c>
      <c r="CJ60" s="205">
        <f t="shared" si="80"/>
        <v>5604.4610837438422</v>
      </c>
      <c r="CK60" s="205">
        <f t="shared" si="80"/>
        <v>7898.1201970443344</v>
      </c>
      <c r="CL60" s="205">
        <f t="shared" si="80"/>
        <v>10191.779310344828</v>
      </c>
      <c r="CM60" s="205">
        <f t="shared" si="80"/>
        <v>12485.438423645321</v>
      </c>
      <c r="CN60" s="205">
        <f t="shared" si="80"/>
        <v>14779.097536945812</v>
      </c>
      <c r="CO60" s="205">
        <f t="shared" si="80"/>
        <v>17072.756650246305</v>
      </c>
      <c r="CP60" s="205">
        <f t="shared" si="80"/>
        <v>19366.4157635468</v>
      </c>
      <c r="CQ60" s="205">
        <f t="shared" si="80"/>
        <v>21660.074876847291</v>
      </c>
      <c r="CR60" s="205">
        <f t="shared" si="80"/>
        <v>23953.733990147786</v>
      </c>
      <c r="CS60" s="205">
        <f t="shared" si="80"/>
        <v>26247.393103448278</v>
      </c>
      <c r="CT60" s="205">
        <f t="shared" si="80"/>
        <v>28541.052216748769</v>
      </c>
      <c r="CU60" s="205">
        <f t="shared" si="80"/>
        <v>30834.711330049264</v>
      </c>
      <c r="CV60" s="205">
        <f t="shared" si="80"/>
        <v>33128.370443349755</v>
      </c>
      <c r="CW60" s="205">
        <f t="shared" si="80"/>
        <v>34637.629999999997</v>
      </c>
      <c r="CX60" s="205">
        <f t="shared" si="80"/>
        <v>35362.49</v>
      </c>
      <c r="CY60" s="205">
        <f t="shared" si="80"/>
        <v>36087.35</v>
      </c>
      <c r="CZ60" s="205">
        <f t="shared" si="80"/>
        <v>36812.21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37537.07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5.8996312291252169</v>
      </c>
      <c r="V61" s="205">
        <f t="shared" si="81"/>
        <v>17.698893687375609</v>
      </c>
      <c r="W61" s="205">
        <f t="shared" si="81"/>
        <v>29.498156145625998</v>
      </c>
      <c r="X61" s="205">
        <f t="shared" si="81"/>
        <v>41.297418603876388</v>
      </c>
      <c r="Y61" s="205">
        <f t="shared" si="81"/>
        <v>53.096681062126784</v>
      </c>
      <c r="Z61" s="205">
        <f t="shared" si="81"/>
        <v>64.895943520377173</v>
      </c>
      <c r="AA61" s="205">
        <f t="shared" si="81"/>
        <v>76.69520597862757</v>
      </c>
      <c r="AB61" s="205">
        <f t="shared" si="81"/>
        <v>88.494468436877952</v>
      </c>
      <c r="AC61" s="205">
        <f t="shared" si="81"/>
        <v>100.29373089512835</v>
      </c>
      <c r="AD61" s="205">
        <f t="shared" si="81"/>
        <v>112.09299335337873</v>
      </c>
      <c r="AE61" s="205">
        <f t="shared" si="81"/>
        <v>123.89225581162913</v>
      </c>
      <c r="AF61" s="205">
        <f t="shared" si="81"/>
        <v>135.69151826987951</v>
      </c>
      <c r="AG61" s="205">
        <f t="shared" si="81"/>
        <v>147.49078072812992</v>
      </c>
      <c r="AH61" s="205">
        <f t="shared" si="81"/>
        <v>159.2900431863803</v>
      </c>
      <c r="AI61" s="205">
        <f t="shared" si="81"/>
        <v>171.08930564463068</v>
      </c>
      <c r="AJ61" s="205">
        <f t="shared" si="81"/>
        <v>182.8885681028811</v>
      </c>
      <c r="AK61" s="205">
        <f t="shared" si="81"/>
        <v>194.68783056113145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206.48709301938183</v>
      </c>
      <c r="AM61" s="205">
        <f t="shared" si="82"/>
        <v>218.28635547763224</v>
      </c>
      <c r="AN61" s="205">
        <f t="shared" si="82"/>
        <v>230.08561793588262</v>
      </c>
      <c r="AO61" s="205">
        <f t="shared" si="82"/>
        <v>241.88488039413301</v>
      </c>
      <c r="AP61" s="205">
        <f t="shared" si="82"/>
        <v>253.68414285238342</v>
      </c>
      <c r="AQ61" s="205">
        <f t="shared" si="82"/>
        <v>265.48340531063383</v>
      </c>
      <c r="AR61" s="205">
        <f t="shared" si="82"/>
        <v>277.28266776888421</v>
      </c>
      <c r="AS61" s="205">
        <f t="shared" si="82"/>
        <v>289.08193022713459</v>
      </c>
      <c r="AT61" s="205">
        <f t="shared" si="82"/>
        <v>300.88119268538497</v>
      </c>
      <c r="AU61" s="205">
        <f t="shared" si="82"/>
        <v>312.68045514363536</v>
      </c>
      <c r="AV61" s="205">
        <f t="shared" si="82"/>
        <v>324.47971760188574</v>
      </c>
      <c r="AW61" s="205">
        <f t="shared" si="82"/>
        <v>336.27898006013612</v>
      </c>
      <c r="AX61" s="205">
        <f t="shared" si="82"/>
        <v>348.07824251838656</v>
      </c>
      <c r="AY61" s="205">
        <f t="shared" si="82"/>
        <v>359.87750497663694</v>
      </c>
      <c r="AZ61" s="205">
        <f t="shared" si="82"/>
        <v>371.67676743488732</v>
      </c>
      <c r="BA61" s="205">
        <f t="shared" si="82"/>
        <v>383.47602989313771</v>
      </c>
      <c r="BB61" s="205">
        <f t="shared" si="82"/>
        <v>395.27529235138809</v>
      </c>
      <c r="BC61" s="205">
        <f t="shared" si="82"/>
        <v>407.07455480963847</v>
      </c>
      <c r="BD61" s="205">
        <f t="shared" si="82"/>
        <v>418.87381726788891</v>
      </c>
      <c r="BE61" s="205">
        <f t="shared" si="82"/>
        <v>420.86845449297408</v>
      </c>
      <c r="BF61" s="205">
        <f t="shared" si="82"/>
        <v>422.86309171805925</v>
      </c>
      <c r="BG61" s="205">
        <f t="shared" si="82"/>
        <v>424.85772894314448</v>
      </c>
      <c r="BH61" s="205">
        <f t="shared" si="82"/>
        <v>426.85236616822965</v>
      </c>
      <c r="BI61" s="205">
        <f t="shared" si="82"/>
        <v>428.84700339331482</v>
      </c>
      <c r="BJ61" s="205">
        <f t="shared" si="82"/>
        <v>430.84164061839999</v>
      </c>
      <c r="BK61" s="205">
        <f t="shared" si="82"/>
        <v>432.83627784348516</v>
      </c>
      <c r="BL61" s="205">
        <f t="shared" si="82"/>
        <v>434.83091506857039</v>
      </c>
      <c r="BM61" s="205">
        <f t="shared" si="82"/>
        <v>436.82555229365556</v>
      </c>
      <c r="BN61" s="205">
        <f t="shared" si="82"/>
        <v>438.82018951874073</v>
      </c>
      <c r="BO61" s="205">
        <f t="shared" si="82"/>
        <v>440.8148267438259</v>
      </c>
      <c r="BP61" s="205">
        <f t="shared" si="82"/>
        <v>442.80946396891107</v>
      </c>
      <c r="BQ61" s="205">
        <f t="shared" si="82"/>
        <v>444.8041011939963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446.79873841908147</v>
      </c>
      <c r="BS61" s="205">
        <f t="shared" si="83"/>
        <v>448.79337564416664</v>
      </c>
      <c r="BT61" s="205">
        <f t="shared" si="83"/>
        <v>450.78801286925182</v>
      </c>
      <c r="BU61" s="205">
        <f t="shared" si="83"/>
        <v>452.78265009433699</v>
      </c>
      <c r="BV61" s="205">
        <f t="shared" si="83"/>
        <v>454.77728731942221</v>
      </c>
      <c r="BW61" s="205">
        <f t="shared" si="83"/>
        <v>456.77192454450739</v>
      </c>
      <c r="BX61" s="205">
        <f t="shared" si="83"/>
        <v>458.76656176959256</v>
      </c>
      <c r="BY61" s="205">
        <f t="shared" si="83"/>
        <v>460.76119899467773</v>
      </c>
      <c r="BZ61" s="205">
        <f t="shared" si="83"/>
        <v>462.7558362197629</v>
      </c>
      <c r="CA61" s="205">
        <f t="shared" si="83"/>
        <v>464.75047344484813</v>
      </c>
      <c r="CB61" s="205">
        <f t="shared" si="83"/>
        <v>466.7451106699333</v>
      </c>
      <c r="CC61" s="205">
        <f t="shared" si="83"/>
        <v>468.73974789501847</v>
      </c>
      <c r="CD61" s="205">
        <f t="shared" si="83"/>
        <v>470.73438512010364</v>
      </c>
      <c r="CE61" s="205">
        <f t="shared" si="83"/>
        <v>472.72902234518881</v>
      </c>
      <c r="CF61" s="205">
        <f t="shared" si="83"/>
        <v>474.72365957027404</v>
      </c>
      <c r="CG61" s="205">
        <f t="shared" si="83"/>
        <v>476.71829679535921</v>
      </c>
      <c r="CH61" s="205">
        <f t="shared" si="83"/>
        <v>478.71293402044438</v>
      </c>
      <c r="CI61" s="205">
        <f t="shared" si="83"/>
        <v>567.98530615574191</v>
      </c>
      <c r="CJ61" s="205">
        <f t="shared" si="83"/>
        <v>657.2576782910395</v>
      </c>
      <c r="CK61" s="205">
        <f t="shared" si="83"/>
        <v>746.53005042633708</v>
      </c>
      <c r="CL61" s="205">
        <f t="shared" si="83"/>
        <v>835.80242256163456</v>
      </c>
      <c r="CM61" s="205">
        <f t="shared" si="83"/>
        <v>925.07479469693226</v>
      </c>
      <c r="CN61" s="205">
        <f t="shared" si="83"/>
        <v>1014.3471668322297</v>
      </c>
      <c r="CO61" s="205">
        <f t="shared" si="83"/>
        <v>1103.6195389675272</v>
      </c>
      <c r="CP61" s="205">
        <f t="shared" si="83"/>
        <v>1192.8919111028249</v>
      </c>
      <c r="CQ61" s="205">
        <f t="shared" si="83"/>
        <v>1282.1642832381224</v>
      </c>
      <c r="CR61" s="205">
        <f t="shared" si="83"/>
        <v>1371.4366553734201</v>
      </c>
      <c r="CS61" s="205">
        <f t="shared" si="83"/>
        <v>1460.7090275087176</v>
      </c>
      <c r="CT61" s="205">
        <f t="shared" si="83"/>
        <v>1549.981399644015</v>
      </c>
      <c r="CU61" s="205">
        <f t="shared" si="83"/>
        <v>1639.2537717793127</v>
      </c>
      <c r="CV61" s="205">
        <f t="shared" si="83"/>
        <v>1728.5261439146102</v>
      </c>
      <c r="CW61" s="205">
        <f t="shared" si="83"/>
        <v>1777.3778299822591</v>
      </c>
      <c r="CX61" s="205">
        <f t="shared" si="83"/>
        <v>1785.8088299822591</v>
      </c>
      <c r="CY61" s="205">
        <f t="shared" si="83"/>
        <v>1794.2398299822592</v>
      </c>
      <c r="CZ61" s="205">
        <f t="shared" si="83"/>
        <v>1802.670829982259</v>
      </c>
      <c r="DA61" s="205">
        <f t="shared" si="83"/>
        <v>1811.101829982259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68.295774647887569</v>
      </c>
      <c r="V63" s="205">
        <f t="shared" si="87"/>
        <v>204.88732394366224</v>
      </c>
      <c r="W63" s="205">
        <f t="shared" si="87"/>
        <v>341.47887323943689</v>
      </c>
      <c r="X63" s="205">
        <f t="shared" si="87"/>
        <v>478.07042253521155</v>
      </c>
      <c r="Y63" s="205">
        <f t="shared" si="87"/>
        <v>614.6619718309862</v>
      </c>
      <c r="Z63" s="205">
        <f t="shared" si="87"/>
        <v>751.2535211267608</v>
      </c>
      <c r="AA63" s="205">
        <f t="shared" si="87"/>
        <v>887.84507042253551</v>
      </c>
      <c r="AB63" s="205">
        <f t="shared" si="87"/>
        <v>1024.4366197183101</v>
      </c>
      <c r="AC63" s="205">
        <f t="shared" si="87"/>
        <v>1161.0281690140848</v>
      </c>
      <c r="AD63" s="205">
        <f t="shared" si="87"/>
        <v>1297.6197183098595</v>
      </c>
      <c r="AE63" s="205">
        <f t="shared" si="87"/>
        <v>1434.211267605634</v>
      </c>
      <c r="AF63" s="205">
        <f t="shared" si="87"/>
        <v>1570.8028169014087</v>
      </c>
      <c r="AG63" s="205">
        <f t="shared" si="87"/>
        <v>1707.3943661971834</v>
      </c>
      <c r="AH63" s="205">
        <f t="shared" si="87"/>
        <v>1843.9859154929582</v>
      </c>
      <c r="AI63" s="205">
        <f t="shared" si="87"/>
        <v>1980.5774647887326</v>
      </c>
      <c r="AJ63" s="205">
        <f t="shared" si="87"/>
        <v>2117.1690140845076</v>
      </c>
      <c r="AK63" s="205">
        <f t="shared" si="87"/>
        <v>2253.7605633802818</v>
      </c>
      <c r="AL63" s="205">
        <f t="shared" si="87"/>
        <v>2390.3521126760565</v>
      </c>
      <c r="AM63" s="205">
        <f t="shared" si="87"/>
        <v>2526.9436619718313</v>
      </c>
      <c r="AN63" s="205">
        <f t="shared" si="87"/>
        <v>2663.535211267606</v>
      </c>
      <c r="AO63" s="205">
        <f t="shared" si="87"/>
        <v>2800.1267605633802</v>
      </c>
      <c r="AP63" s="205">
        <f t="shared" si="87"/>
        <v>2936.7183098591549</v>
      </c>
      <c r="AQ63" s="205">
        <f t="shared" si="87"/>
        <v>3073.3098591549297</v>
      </c>
      <c r="AR63" s="205">
        <f t="shared" si="87"/>
        <v>3209.9014084507044</v>
      </c>
      <c r="AS63" s="205">
        <f t="shared" si="87"/>
        <v>3346.4929577464791</v>
      </c>
      <c r="AT63" s="205">
        <f t="shared" si="87"/>
        <v>3483.0845070422538</v>
      </c>
      <c r="AU63" s="205">
        <f t="shared" si="87"/>
        <v>3619.6760563380285</v>
      </c>
      <c r="AV63" s="205">
        <f t="shared" si="87"/>
        <v>3756.2676056338032</v>
      </c>
      <c r="AW63" s="205">
        <f t="shared" si="87"/>
        <v>3892.8591549295775</v>
      </c>
      <c r="AX63" s="205">
        <f t="shared" si="87"/>
        <v>4029.4507042253522</v>
      </c>
      <c r="AY63" s="205">
        <f t="shared" si="87"/>
        <v>4166.0422535211273</v>
      </c>
      <c r="AZ63" s="205">
        <f t="shared" si="87"/>
        <v>4302.6338028169021</v>
      </c>
      <c r="BA63" s="205">
        <f t="shared" si="87"/>
        <v>4439.2253521126759</v>
      </c>
      <c r="BB63" s="205">
        <f t="shared" si="87"/>
        <v>4575.8169014084506</v>
      </c>
      <c r="BC63" s="205">
        <f t="shared" si="87"/>
        <v>4712.4084507042253</v>
      </c>
      <c r="BD63" s="205">
        <f t="shared" si="87"/>
        <v>4849</v>
      </c>
      <c r="BE63" s="205">
        <f t="shared" si="87"/>
        <v>5018.7952380952383</v>
      </c>
      <c r="BF63" s="205">
        <f t="shared" si="87"/>
        <v>5188.5904761904758</v>
      </c>
      <c r="BG63" s="205">
        <f t="shared" si="87"/>
        <v>5358.3857142857141</v>
      </c>
      <c r="BH63" s="205">
        <f t="shared" si="87"/>
        <v>5528.1809523809525</v>
      </c>
      <c r="BI63" s="205">
        <f t="shared" si="87"/>
        <v>5697.9761904761908</v>
      </c>
      <c r="BJ63" s="205">
        <f t="shared" si="87"/>
        <v>5867.7714285714283</v>
      </c>
      <c r="BK63" s="205">
        <f t="shared" si="87"/>
        <v>6037.5666666666666</v>
      </c>
      <c r="BL63" s="205">
        <f t="shared" si="87"/>
        <v>6207.361904761905</v>
      </c>
      <c r="BM63" s="205">
        <f t="shared" si="87"/>
        <v>6377.1571428571424</v>
      </c>
      <c r="BN63" s="205">
        <f t="shared" si="87"/>
        <v>6546.9523809523807</v>
      </c>
      <c r="BO63" s="205">
        <f t="shared" si="87"/>
        <v>6716.7476190476191</v>
      </c>
      <c r="BP63" s="205">
        <f t="shared" si="87"/>
        <v>6886.5428571428565</v>
      </c>
      <c r="BQ63" s="205">
        <f t="shared" si="87"/>
        <v>7056.3380952380958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7226.1333333333332</v>
      </c>
      <c r="BS63" s="205">
        <f t="shared" si="89"/>
        <v>7395.9285714285716</v>
      </c>
      <c r="BT63" s="205">
        <f t="shared" si="89"/>
        <v>7565.7238095238099</v>
      </c>
      <c r="BU63" s="205">
        <f t="shared" si="89"/>
        <v>7735.5190476190473</v>
      </c>
      <c r="BV63" s="205">
        <f t="shared" si="89"/>
        <v>7905.3142857142857</v>
      </c>
      <c r="BW63" s="205">
        <f t="shared" si="89"/>
        <v>8075.109523809524</v>
      </c>
      <c r="BX63" s="205">
        <f t="shared" si="89"/>
        <v>8244.9047619047615</v>
      </c>
      <c r="BY63" s="205">
        <f t="shared" si="89"/>
        <v>8414.7000000000007</v>
      </c>
      <c r="BZ63" s="205">
        <f t="shared" si="89"/>
        <v>8584.4952380952382</v>
      </c>
      <c r="CA63" s="205">
        <f t="shared" si="89"/>
        <v>8754.2904761904756</v>
      </c>
      <c r="CB63" s="205">
        <f t="shared" si="89"/>
        <v>8924.085714285713</v>
      </c>
      <c r="CC63" s="205">
        <f t="shared" si="89"/>
        <v>9093.8809523809523</v>
      </c>
      <c r="CD63" s="205">
        <f t="shared" si="89"/>
        <v>9263.6761904761916</v>
      </c>
      <c r="CE63" s="205">
        <f t="shared" si="89"/>
        <v>9433.471428571429</v>
      </c>
      <c r="CF63" s="205">
        <f t="shared" si="89"/>
        <v>9603.2666666666664</v>
      </c>
      <c r="CG63" s="205">
        <f t="shared" si="89"/>
        <v>9773.0619047619039</v>
      </c>
      <c r="CH63" s="205">
        <f t="shared" si="89"/>
        <v>9942.8571428571431</v>
      </c>
      <c r="CI63" s="205">
        <f t="shared" si="89"/>
        <v>10559.211822660098</v>
      </c>
      <c r="CJ63" s="205">
        <f t="shared" si="89"/>
        <v>11175.566502463054</v>
      </c>
      <c r="CK63" s="205">
        <f t="shared" si="89"/>
        <v>11791.921182266011</v>
      </c>
      <c r="CL63" s="205">
        <f t="shared" si="89"/>
        <v>12408.275862068966</v>
      </c>
      <c r="CM63" s="205">
        <f t="shared" si="89"/>
        <v>13024.63054187192</v>
      </c>
      <c r="CN63" s="205">
        <f t="shared" si="89"/>
        <v>13640.985221674877</v>
      </c>
      <c r="CO63" s="205">
        <f t="shared" si="89"/>
        <v>14257.339901477833</v>
      </c>
      <c r="CP63" s="205">
        <f t="shared" si="89"/>
        <v>14873.694581280788</v>
      </c>
      <c r="CQ63" s="205">
        <f t="shared" si="89"/>
        <v>15490.049261083743</v>
      </c>
      <c r="CR63" s="205">
        <f t="shared" si="89"/>
        <v>16106.403940886699</v>
      </c>
      <c r="CS63" s="205">
        <f t="shared" si="89"/>
        <v>16722.758620689656</v>
      </c>
      <c r="CT63" s="205">
        <f t="shared" si="89"/>
        <v>17339.113300492609</v>
      </c>
      <c r="CU63" s="205">
        <f t="shared" si="89"/>
        <v>17955.467980295565</v>
      </c>
      <c r="CV63" s="205">
        <f t="shared" si="89"/>
        <v>18571.822660098522</v>
      </c>
      <c r="CW63" s="205">
        <f t="shared" si="89"/>
        <v>18880</v>
      </c>
      <c r="CX63" s="205">
        <f t="shared" si="89"/>
        <v>18880</v>
      </c>
      <c r="CY63" s="205">
        <f t="shared" si="89"/>
        <v>18880</v>
      </c>
      <c r="CZ63" s="205">
        <f t="shared" si="89"/>
        <v>18880</v>
      </c>
      <c r="DA63" s="205">
        <f t="shared" si="89"/>
        <v>18880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71.082538870580677</v>
      </c>
      <c r="G64" s="205">
        <f t="shared" si="90"/>
        <v>71.082538870580677</v>
      </c>
      <c r="H64" s="205">
        <f t="shared" si="90"/>
        <v>71.082538870580677</v>
      </c>
      <c r="I64" s="205">
        <f t="shared" si="90"/>
        <v>71.082538870580677</v>
      </c>
      <c r="J64" s="205">
        <f t="shared" si="90"/>
        <v>71.082538870580677</v>
      </c>
      <c r="K64" s="205">
        <f t="shared" si="90"/>
        <v>71.082538870580677</v>
      </c>
      <c r="L64" s="205">
        <f t="shared" si="88"/>
        <v>71.082538870580677</v>
      </c>
      <c r="M64" s="205">
        <f t="shared" si="90"/>
        <v>71.082538870580677</v>
      </c>
      <c r="N64" s="205">
        <f t="shared" si="90"/>
        <v>71.082538870580677</v>
      </c>
      <c r="O64" s="205">
        <f t="shared" si="90"/>
        <v>71.082538870580677</v>
      </c>
      <c r="P64" s="205">
        <f t="shared" si="90"/>
        <v>71.082538870580677</v>
      </c>
      <c r="Q64" s="205">
        <f t="shared" si="90"/>
        <v>71.082538870580677</v>
      </c>
      <c r="R64" s="205">
        <f t="shared" si="90"/>
        <v>71.082538870580677</v>
      </c>
      <c r="S64" s="205">
        <f t="shared" si="90"/>
        <v>71.082538870580677</v>
      </c>
      <c r="T64" s="205">
        <f t="shared" si="90"/>
        <v>71.082538870580677</v>
      </c>
      <c r="U64" s="205">
        <f t="shared" si="90"/>
        <v>73.445412931621249</v>
      </c>
      <c r="V64" s="205">
        <f t="shared" si="90"/>
        <v>78.171161053702377</v>
      </c>
      <c r="W64" s="205">
        <f t="shared" si="90"/>
        <v>82.896909175783506</v>
      </c>
      <c r="X64" s="205">
        <f t="shared" si="90"/>
        <v>87.622657297864635</v>
      </c>
      <c r="Y64" s="205">
        <f t="shared" si="90"/>
        <v>92.348405419945749</v>
      </c>
      <c r="Z64" s="205">
        <f t="shared" si="90"/>
        <v>97.074153542026878</v>
      </c>
      <c r="AA64" s="205">
        <f t="shared" si="90"/>
        <v>101.79990166410801</v>
      </c>
      <c r="AB64" s="205">
        <f t="shared" si="90"/>
        <v>106.52564978618912</v>
      </c>
      <c r="AC64" s="205">
        <f t="shared" si="90"/>
        <v>111.25139790827026</v>
      </c>
      <c r="AD64" s="205">
        <f t="shared" si="90"/>
        <v>115.97714603035138</v>
      </c>
      <c r="AE64" s="205">
        <f t="shared" si="90"/>
        <v>120.70289415243251</v>
      </c>
      <c r="AF64" s="205">
        <f t="shared" si="90"/>
        <v>125.42864227451363</v>
      </c>
      <c r="AG64" s="205">
        <f t="shared" si="90"/>
        <v>130.15439039659475</v>
      </c>
      <c r="AH64" s="205">
        <f t="shared" si="90"/>
        <v>134.88013851867589</v>
      </c>
      <c r="AI64" s="205">
        <f t="shared" si="90"/>
        <v>139.60588664075701</v>
      </c>
      <c r="AJ64" s="205">
        <f t="shared" si="90"/>
        <v>144.33163476283812</v>
      </c>
      <c r="AK64" s="205">
        <f t="shared" si="90"/>
        <v>149.05738288491926</v>
      </c>
      <c r="AL64" s="205">
        <f t="shared" si="90"/>
        <v>153.78313100700038</v>
      </c>
      <c r="AM64" s="205">
        <f t="shared" si="90"/>
        <v>158.50887912908149</v>
      </c>
      <c r="AN64" s="205">
        <f t="shared" si="90"/>
        <v>163.23462725116264</v>
      </c>
      <c r="AO64" s="205">
        <f t="shared" si="90"/>
        <v>167.96037537324378</v>
      </c>
      <c r="AP64" s="205">
        <f t="shared" si="90"/>
        <v>172.68612349532486</v>
      </c>
      <c r="AQ64" s="205">
        <f t="shared" si="90"/>
        <v>177.41187161740601</v>
      </c>
      <c r="AR64" s="205">
        <f t="shared" si="90"/>
        <v>182.13761973948715</v>
      </c>
      <c r="AS64" s="205">
        <f t="shared" si="90"/>
        <v>186.86336786156826</v>
      </c>
      <c r="AT64" s="205">
        <f t="shared" si="90"/>
        <v>191.58911598364938</v>
      </c>
      <c r="AU64" s="205">
        <f t="shared" si="90"/>
        <v>196.31486410573052</v>
      </c>
      <c r="AV64" s="205">
        <f t="shared" si="90"/>
        <v>201.04061222781166</v>
      </c>
      <c r="AW64" s="205">
        <f t="shared" si="90"/>
        <v>205.76636034989275</v>
      </c>
      <c r="AX64" s="205">
        <f t="shared" si="90"/>
        <v>210.49210847197389</v>
      </c>
      <c r="AY64" s="205">
        <f t="shared" si="90"/>
        <v>215.21785659405504</v>
      </c>
      <c r="AZ64" s="205">
        <f t="shared" si="90"/>
        <v>219.94360471613612</v>
      </c>
      <c r="BA64" s="205">
        <f t="shared" si="90"/>
        <v>224.66935283821726</v>
      </c>
      <c r="BB64" s="205">
        <f t="shared" si="90"/>
        <v>229.39510096029841</v>
      </c>
      <c r="BC64" s="205">
        <f t="shared" si="90"/>
        <v>234.12084908237955</v>
      </c>
      <c r="BD64" s="205">
        <f t="shared" si="90"/>
        <v>238.84659720446064</v>
      </c>
      <c r="BE64" s="205">
        <f t="shared" si="90"/>
        <v>230.88504396431196</v>
      </c>
      <c r="BF64" s="205">
        <f t="shared" si="90"/>
        <v>222.92349072416326</v>
      </c>
      <c r="BG64" s="205">
        <f t="shared" si="90"/>
        <v>214.96193748401458</v>
      </c>
      <c r="BH64" s="205">
        <f t="shared" si="90"/>
        <v>207.00038424386588</v>
      </c>
      <c r="BI64" s="205">
        <f t="shared" si="90"/>
        <v>199.03883100371721</v>
      </c>
      <c r="BJ64" s="205">
        <f t="shared" si="90"/>
        <v>191.0772777635685</v>
      </c>
      <c r="BK64" s="205">
        <f t="shared" si="90"/>
        <v>183.11572452341983</v>
      </c>
      <c r="BL64" s="205">
        <f t="shared" si="90"/>
        <v>175.15417128327113</v>
      </c>
      <c r="BM64" s="205">
        <f t="shared" si="90"/>
        <v>167.19261804312245</v>
      </c>
      <c r="BN64" s="205">
        <f t="shared" si="90"/>
        <v>159.23106480297378</v>
      </c>
      <c r="BO64" s="205">
        <f t="shared" si="90"/>
        <v>151.26951156282507</v>
      </c>
      <c r="BP64" s="205">
        <f t="shared" si="90"/>
        <v>143.30795832267637</v>
      </c>
      <c r="BQ64" s="205">
        <f t="shared" si="90"/>
        <v>135.3464050825277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127.38485184237901</v>
      </c>
      <c r="BS64" s="205">
        <f t="shared" si="91"/>
        <v>119.42329860223032</v>
      </c>
      <c r="BT64" s="205">
        <f t="shared" si="91"/>
        <v>111.46174536208163</v>
      </c>
      <c r="BU64" s="205">
        <f t="shared" si="91"/>
        <v>103.50019212193294</v>
      </c>
      <c r="BV64" s="205">
        <f t="shared" si="91"/>
        <v>95.538638881784266</v>
      </c>
      <c r="BW64" s="205">
        <f t="shared" si="91"/>
        <v>87.577085641635563</v>
      </c>
      <c r="BX64" s="205">
        <f t="shared" si="91"/>
        <v>79.615532401486888</v>
      </c>
      <c r="BY64" s="205">
        <f t="shared" si="91"/>
        <v>71.653979161338185</v>
      </c>
      <c r="BZ64" s="205">
        <f t="shared" si="91"/>
        <v>63.692425921189511</v>
      </c>
      <c r="CA64" s="205">
        <f t="shared" si="91"/>
        <v>55.730872681040807</v>
      </c>
      <c r="CB64" s="205">
        <f t="shared" si="91"/>
        <v>47.769319440892133</v>
      </c>
      <c r="CC64" s="205">
        <f t="shared" si="91"/>
        <v>39.80776620074343</v>
      </c>
      <c r="CD64" s="205">
        <f t="shared" si="91"/>
        <v>31.846212960594755</v>
      </c>
      <c r="CE64" s="205">
        <f t="shared" si="91"/>
        <v>23.884659720446052</v>
      </c>
      <c r="CF64" s="205">
        <f t="shared" si="91"/>
        <v>15.923106480297378</v>
      </c>
      <c r="CG64" s="205">
        <f t="shared" si="91"/>
        <v>7.9615532401486746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26.094999999999942</v>
      </c>
      <c r="CX64" s="205">
        <f t="shared" si="91"/>
        <v>78.284999999999826</v>
      </c>
      <c r="CY64" s="205">
        <f t="shared" si="91"/>
        <v>130.47499999999971</v>
      </c>
      <c r="CZ64" s="205">
        <f t="shared" si="91"/>
        <v>182.66499999999959</v>
      </c>
      <c r="DA64" s="205">
        <f t="shared" si="91"/>
        <v>234.85499999999948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4660</v>
      </c>
      <c r="G65" s="205">
        <f t="shared" si="92"/>
        <v>4660</v>
      </c>
      <c r="H65" s="205">
        <f t="shared" si="92"/>
        <v>4660</v>
      </c>
      <c r="I65" s="205">
        <f t="shared" si="92"/>
        <v>4660</v>
      </c>
      <c r="J65" s="205">
        <f t="shared" si="92"/>
        <v>4660</v>
      </c>
      <c r="K65" s="205">
        <f t="shared" si="92"/>
        <v>4660</v>
      </c>
      <c r="L65" s="205">
        <f t="shared" si="88"/>
        <v>4660</v>
      </c>
      <c r="M65" s="205">
        <f t="shared" si="92"/>
        <v>4660</v>
      </c>
      <c r="N65" s="205">
        <f t="shared" si="92"/>
        <v>4660</v>
      </c>
      <c r="O65" s="205">
        <f t="shared" si="92"/>
        <v>4660</v>
      </c>
      <c r="P65" s="205">
        <f t="shared" si="92"/>
        <v>4660</v>
      </c>
      <c r="Q65" s="205">
        <f t="shared" si="92"/>
        <v>4660</v>
      </c>
      <c r="R65" s="205">
        <f t="shared" si="92"/>
        <v>4660</v>
      </c>
      <c r="S65" s="205">
        <f t="shared" si="92"/>
        <v>4660</v>
      </c>
      <c r="T65" s="205">
        <f t="shared" si="92"/>
        <v>4660</v>
      </c>
      <c r="U65" s="205">
        <f t="shared" si="92"/>
        <v>4594.3661971830979</v>
      </c>
      <c r="V65" s="205">
        <f t="shared" si="92"/>
        <v>4463.0985915492956</v>
      </c>
      <c r="W65" s="205">
        <f t="shared" si="92"/>
        <v>4331.8309859154924</v>
      </c>
      <c r="X65" s="205">
        <f t="shared" si="92"/>
        <v>4200.5633802816901</v>
      </c>
      <c r="Y65" s="205">
        <f t="shared" si="92"/>
        <v>4069.2957746478869</v>
      </c>
      <c r="Z65" s="205">
        <f t="shared" si="92"/>
        <v>3938.0281690140841</v>
      </c>
      <c r="AA65" s="205">
        <f t="shared" si="92"/>
        <v>3806.7605633802814</v>
      </c>
      <c r="AB65" s="205">
        <f t="shared" si="92"/>
        <v>3675.4929577464786</v>
      </c>
      <c r="AC65" s="205">
        <f t="shared" si="92"/>
        <v>3544.2253521126759</v>
      </c>
      <c r="AD65" s="205">
        <f t="shared" si="92"/>
        <v>3412.9577464788731</v>
      </c>
      <c r="AE65" s="205">
        <f t="shared" si="92"/>
        <v>3281.6901408450703</v>
      </c>
      <c r="AF65" s="205">
        <f t="shared" si="92"/>
        <v>3150.4225352112671</v>
      </c>
      <c r="AG65" s="205">
        <f t="shared" si="92"/>
        <v>3019.1549295774648</v>
      </c>
      <c r="AH65" s="205">
        <f t="shared" si="92"/>
        <v>2887.8873239436616</v>
      </c>
      <c r="AI65" s="205">
        <f t="shared" si="92"/>
        <v>2756.6197183098589</v>
      </c>
      <c r="AJ65" s="205">
        <f t="shared" si="92"/>
        <v>2625.3521126760561</v>
      </c>
      <c r="AK65" s="205">
        <f t="shared" si="92"/>
        <v>2494.0845070422533</v>
      </c>
      <c r="AL65" s="205">
        <f t="shared" si="92"/>
        <v>2362.8169014084506</v>
      </c>
      <c r="AM65" s="205">
        <f t="shared" si="92"/>
        <v>2231.5492957746478</v>
      </c>
      <c r="AN65" s="205">
        <f t="shared" si="92"/>
        <v>2100.2816901408451</v>
      </c>
      <c r="AO65" s="205">
        <f t="shared" si="92"/>
        <v>1969.0140845070423</v>
      </c>
      <c r="AP65" s="205">
        <f t="shared" si="92"/>
        <v>1837.7464788732395</v>
      </c>
      <c r="AQ65" s="205">
        <f t="shared" si="92"/>
        <v>1706.4788732394368</v>
      </c>
      <c r="AR65" s="205">
        <f t="shared" si="92"/>
        <v>1575.211267605634</v>
      </c>
      <c r="AS65" s="205">
        <f t="shared" si="92"/>
        <v>1443.9436619718308</v>
      </c>
      <c r="AT65" s="205">
        <f t="shared" si="92"/>
        <v>1312.676056338028</v>
      </c>
      <c r="AU65" s="205">
        <f t="shared" si="92"/>
        <v>1181.4084507042253</v>
      </c>
      <c r="AV65" s="205">
        <f t="shared" si="92"/>
        <v>1050.1408450704225</v>
      </c>
      <c r="AW65" s="205">
        <f t="shared" si="92"/>
        <v>918.87323943661977</v>
      </c>
      <c r="AX65" s="205">
        <f t="shared" si="92"/>
        <v>787.60563380281701</v>
      </c>
      <c r="AY65" s="205">
        <f t="shared" si="92"/>
        <v>656.33802816901425</v>
      </c>
      <c r="AZ65" s="205">
        <f t="shared" si="92"/>
        <v>525.07042253521104</v>
      </c>
      <c r="BA65" s="205">
        <f t="shared" si="92"/>
        <v>393.80281690140873</v>
      </c>
      <c r="BB65" s="205">
        <f t="shared" si="92"/>
        <v>262.53521126760552</v>
      </c>
      <c r="BC65" s="205">
        <f t="shared" si="92"/>
        <v>131.26760563380321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4114.2857142857147</v>
      </c>
      <c r="BF66" s="205">
        <f t="shared" si="94"/>
        <v>8228.5714285714294</v>
      </c>
      <c r="BG66" s="205">
        <f t="shared" si="94"/>
        <v>12342.857142857145</v>
      </c>
      <c r="BH66" s="205">
        <f t="shared" si="94"/>
        <v>16457.142857142859</v>
      </c>
      <c r="BI66" s="205">
        <f t="shared" si="94"/>
        <v>20571.428571428572</v>
      </c>
      <c r="BJ66" s="205">
        <f t="shared" si="94"/>
        <v>24685.71428571429</v>
      </c>
      <c r="BK66" s="205">
        <f t="shared" si="94"/>
        <v>28800.000000000004</v>
      </c>
      <c r="BL66" s="205">
        <f t="shared" si="94"/>
        <v>32914.285714285717</v>
      </c>
      <c r="BM66" s="205">
        <f t="shared" si="94"/>
        <v>37028.571428571435</v>
      </c>
      <c r="BN66" s="205">
        <f t="shared" si="94"/>
        <v>41142.857142857145</v>
      </c>
      <c r="BO66" s="205">
        <f t="shared" si="94"/>
        <v>45257.142857142862</v>
      </c>
      <c r="BP66" s="205">
        <f t="shared" si="94"/>
        <v>49371.42857142858</v>
      </c>
      <c r="BQ66" s="205">
        <f t="shared" si="94"/>
        <v>53485.71428571429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57600.000000000007</v>
      </c>
      <c r="BS66" s="205">
        <f t="shared" si="95"/>
        <v>61714.285714285717</v>
      </c>
      <c r="BT66" s="205">
        <f t="shared" si="95"/>
        <v>65828.571428571435</v>
      </c>
      <c r="BU66" s="205">
        <f t="shared" si="95"/>
        <v>69942.857142857145</v>
      </c>
      <c r="BV66" s="205">
        <f t="shared" si="95"/>
        <v>74057.14285714287</v>
      </c>
      <c r="BW66" s="205">
        <f t="shared" si="95"/>
        <v>78171.42857142858</v>
      </c>
      <c r="BX66" s="205">
        <f t="shared" si="95"/>
        <v>82285.71428571429</v>
      </c>
      <c r="BY66" s="205">
        <f t="shared" si="95"/>
        <v>86400.000000000015</v>
      </c>
      <c r="BZ66" s="205">
        <f t="shared" si="95"/>
        <v>90514.285714285725</v>
      </c>
      <c r="CA66" s="205">
        <f t="shared" si="95"/>
        <v>94628.571428571435</v>
      </c>
      <c r="CB66" s="205">
        <f t="shared" si="95"/>
        <v>98742.857142857159</v>
      </c>
      <c r="CC66" s="205">
        <f t="shared" si="95"/>
        <v>102857.14285714287</v>
      </c>
      <c r="CD66" s="205">
        <f t="shared" si="95"/>
        <v>106971.42857142858</v>
      </c>
      <c r="CE66" s="205">
        <f t="shared" si="95"/>
        <v>111085.71428571429</v>
      </c>
      <c r="CF66" s="205">
        <f t="shared" si="95"/>
        <v>115200.00000000001</v>
      </c>
      <c r="CG66" s="205">
        <f t="shared" si="95"/>
        <v>119314.28571428572</v>
      </c>
      <c r="CH66" s="205">
        <f t="shared" si="95"/>
        <v>123428.57142857143</v>
      </c>
      <c r="CI66" s="205">
        <f t="shared" si="95"/>
        <v>130805.91133004926</v>
      </c>
      <c r="CJ66" s="205">
        <f t="shared" si="95"/>
        <v>138183.2512315271</v>
      </c>
      <c r="CK66" s="205">
        <f t="shared" si="95"/>
        <v>145560.59113300493</v>
      </c>
      <c r="CL66" s="205">
        <f t="shared" si="95"/>
        <v>152937.93103448275</v>
      </c>
      <c r="CM66" s="205">
        <f t="shared" si="95"/>
        <v>160315.27093596058</v>
      </c>
      <c r="CN66" s="205">
        <f t="shared" si="95"/>
        <v>167692.61083743843</v>
      </c>
      <c r="CO66" s="205">
        <f t="shared" si="95"/>
        <v>175069.95073891626</v>
      </c>
      <c r="CP66" s="205">
        <f t="shared" si="95"/>
        <v>182447.29064039409</v>
      </c>
      <c r="CQ66" s="205">
        <f t="shared" si="95"/>
        <v>189824.63054187194</v>
      </c>
      <c r="CR66" s="205">
        <f t="shared" si="95"/>
        <v>197201.97044334974</v>
      </c>
      <c r="CS66" s="205">
        <f t="shared" si="95"/>
        <v>204579.31034482759</v>
      </c>
      <c r="CT66" s="205">
        <f t="shared" si="95"/>
        <v>211956.65024630542</v>
      </c>
      <c r="CU66" s="205">
        <f t="shared" si="95"/>
        <v>219333.99014778325</v>
      </c>
      <c r="CV66" s="205">
        <f t="shared" si="95"/>
        <v>226711.3300492611</v>
      </c>
      <c r="CW66" s="205">
        <f t="shared" si="95"/>
        <v>231735.85</v>
      </c>
      <c r="CX66" s="205">
        <f t="shared" si="95"/>
        <v>234407.55</v>
      </c>
      <c r="CY66" s="205">
        <f t="shared" si="95"/>
        <v>237079.25</v>
      </c>
      <c r="CZ66" s="205">
        <f t="shared" si="95"/>
        <v>239750.95</v>
      </c>
      <c r="DA66" s="205">
        <f t="shared" si="95"/>
        <v>242422.65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414.76499999999999</v>
      </c>
      <c r="CX67" s="205">
        <f t="shared" si="97"/>
        <v>1244.2950000000001</v>
      </c>
      <c r="CY67" s="205">
        <f t="shared" si="97"/>
        <v>2073.8249999999998</v>
      </c>
      <c r="CZ67" s="205">
        <f t="shared" si="97"/>
        <v>2903.355</v>
      </c>
      <c r="DA67" s="205">
        <f t="shared" si="97"/>
        <v>3732.8849999999998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3840</v>
      </c>
      <c r="G68" s="205">
        <f t="shared" si="98"/>
        <v>3840</v>
      </c>
      <c r="H68" s="205">
        <f t="shared" si="98"/>
        <v>3840</v>
      </c>
      <c r="I68" s="205">
        <f t="shared" si="98"/>
        <v>3840</v>
      </c>
      <c r="J68" s="205">
        <f t="shared" si="98"/>
        <v>3840</v>
      </c>
      <c r="K68" s="205">
        <f t="shared" si="98"/>
        <v>3840</v>
      </c>
      <c r="L68" s="205">
        <f t="shared" si="88"/>
        <v>3840</v>
      </c>
      <c r="M68" s="205">
        <f t="shared" si="98"/>
        <v>3840</v>
      </c>
      <c r="N68" s="205">
        <f t="shared" si="98"/>
        <v>3840</v>
      </c>
      <c r="O68" s="205">
        <f t="shared" si="98"/>
        <v>3840</v>
      </c>
      <c r="P68" s="205">
        <f t="shared" si="98"/>
        <v>3840</v>
      </c>
      <c r="Q68" s="205">
        <f t="shared" si="98"/>
        <v>3840</v>
      </c>
      <c r="R68" s="205">
        <f t="shared" si="98"/>
        <v>3840</v>
      </c>
      <c r="S68" s="205">
        <f t="shared" si="98"/>
        <v>3840</v>
      </c>
      <c r="T68" s="205">
        <f t="shared" si="98"/>
        <v>3840</v>
      </c>
      <c r="U68" s="205">
        <f t="shared" si="98"/>
        <v>3785.9154929577462</v>
      </c>
      <c r="V68" s="205">
        <f t="shared" si="98"/>
        <v>3677.7464788732391</v>
      </c>
      <c r="W68" s="205">
        <f t="shared" si="98"/>
        <v>3569.577464788732</v>
      </c>
      <c r="X68" s="205">
        <f t="shared" si="98"/>
        <v>3461.4084507042253</v>
      </c>
      <c r="Y68" s="205">
        <f t="shared" si="98"/>
        <v>3353.2394366197182</v>
      </c>
      <c r="Z68" s="205">
        <f t="shared" si="98"/>
        <v>3245.070422535211</v>
      </c>
      <c r="AA68" s="205">
        <f t="shared" si="98"/>
        <v>3136.9014084507039</v>
      </c>
      <c r="AB68" s="205">
        <f t="shared" si="98"/>
        <v>3028.7323943661968</v>
      </c>
      <c r="AC68" s="205">
        <f t="shared" si="98"/>
        <v>2920.5633802816901</v>
      </c>
      <c r="AD68" s="205">
        <f t="shared" si="98"/>
        <v>2812.394366197183</v>
      </c>
      <c r="AE68" s="205">
        <f t="shared" si="98"/>
        <v>2704.2253521126759</v>
      </c>
      <c r="AF68" s="205">
        <f t="shared" si="98"/>
        <v>2596.0563380281687</v>
      </c>
      <c r="AG68" s="205">
        <f t="shared" si="98"/>
        <v>2487.8873239436616</v>
      </c>
      <c r="AH68" s="205">
        <f t="shared" si="98"/>
        <v>2379.7183098591549</v>
      </c>
      <c r="AI68" s="205">
        <f t="shared" si="98"/>
        <v>2271.5492957746478</v>
      </c>
      <c r="AJ68" s="205">
        <f t="shared" si="98"/>
        <v>2163.3802816901407</v>
      </c>
      <c r="AK68" s="205">
        <f t="shared" si="98"/>
        <v>2055.211267605634</v>
      </c>
      <c r="AL68" s="205">
        <f t="shared" si="98"/>
        <v>1947.0422535211269</v>
      </c>
      <c r="AM68" s="205">
        <f t="shared" si="98"/>
        <v>1838.8732394366198</v>
      </c>
      <c r="AN68" s="205">
        <f t="shared" si="98"/>
        <v>1730.7042253521126</v>
      </c>
      <c r="AO68" s="205">
        <f t="shared" si="98"/>
        <v>1622.5352112676055</v>
      </c>
      <c r="AP68" s="205">
        <f t="shared" si="98"/>
        <v>1514.3661971830988</v>
      </c>
      <c r="AQ68" s="205">
        <f t="shared" si="98"/>
        <v>1406.1971830985917</v>
      </c>
      <c r="AR68" s="205">
        <f t="shared" si="98"/>
        <v>1298.0281690140846</v>
      </c>
      <c r="AS68" s="205">
        <f t="shared" si="98"/>
        <v>1189.8591549295775</v>
      </c>
      <c r="AT68" s="205">
        <f t="shared" si="98"/>
        <v>1081.6901408450703</v>
      </c>
      <c r="AU68" s="205">
        <f t="shared" si="98"/>
        <v>973.52112676056322</v>
      </c>
      <c r="AV68" s="205">
        <f t="shared" si="98"/>
        <v>865.35211267605655</v>
      </c>
      <c r="AW68" s="205">
        <f t="shared" si="98"/>
        <v>757.18309859154942</v>
      </c>
      <c r="AX68" s="205">
        <f t="shared" si="98"/>
        <v>649.0140845070423</v>
      </c>
      <c r="AY68" s="205">
        <f t="shared" si="98"/>
        <v>540.84507042253517</v>
      </c>
      <c r="AZ68" s="205">
        <f t="shared" si="98"/>
        <v>432.67605633802805</v>
      </c>
      <c r="BA68" s="205">
        <f t="shared" si="98"/>
        <v>324.50704225352138</v>
      </c>
      <c r="BB68" s="205">
        <f t="shared" si="98"/>
        <v>216.33802816901425</v>
      </c>
      <c r="BC68" s="205">
        <f t="shared" si="98"/>
        <v>108.16901408450713</v>
      </c>
      <c r="BD68" s="205">
        <f t="shared" si="98"/>
        <v>0</v>
      </c>
      <c r="BE68" s="205">
        <f t="shared" si="98"/>
        <v>0</v>
      </c>
      <c r="BF68" s="205">
        <f t="shared" si="98"/>
        <v>0</v>
      </c>
      <c r="BG68" s="205">
        <f t="shared" si="98"/>
        <v>0</v>
      </c>
      <c r="BH68" s="205">
        <f t="shared" si="98"/>
        <v>0</v>
      </c>
      <c r="BI68" s="205">
        <f t="shared" si="98"/>
        <v>0</v>
      </c>
      <c r="BJ68" s="205">
        <f t="shared" si="98"/>
        <v>0</v>
      </c>
      <c r="BK68" s="205">
        <f t="shared" si="98"/>
        <v>0</v>
      </c>
      <c r="BL68" s="205">
        <f t="shared" si="98"/>
        <v>0</v>
      </c>
      <c r="BM68" s="205">
        <f t="shared" si="98"/>
        <v>0</v>
      </c>
      <c r="BN68" s="205">
        <f t="shared" si="98"/>
        <v>0</v>
      </c>
      <c r="BO68" s="205">
        <f t="shared" si="98"/>
        <v>0</v>
      </c>
      <c r="BP68" s="205">
        <f t="shared" si="98"/>
        <v>0</v>
      </c>
      <c r="BQ68" s="205">
        <f t="shared" si="98"/>
        <v>0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5">
        <f t="shared" si="99"/>
        <v>0</v>
      </c>
      <c r="BT68" s="205">
        <f t="shared" si="99"/>
        <v>0</v>
      </c>
      <c r="BU68" s="205">
        <f t="shared" si="99"/>
        <v>0</v>
      </c>
      <c r="BV68" s="205">
        <f t="shared" si="99"/>
        <v>0</v>
      </c>
      <c r="BW68" s="205">
        <f t="shared" si="99"/>
        <v>0</v>
      </c>
      <c r="BX68" s="205">
        <f t="shared" si="99"/>
        <v>0</v>
      </c>
      <c r="BY68" s="205">
        <f t="shared" si="99"/>
        <v>0</v>
      </c>
      <c r="BZ68" s="205">
        <f t="shared" si="99"/>
        <v>0</v>
      </c>
      <c r="CA68" s="205">
        <f t="shared" si="99"/>
        <v>0</v>
      </c>
      <c r="CB68" s="205">
        <f t="shared" si="99"/>
        <v>0</v>
      </c>
      <c r="CC68" s="205">
        <f t="shared" si="99"/>
        <v>0</v>
      </c>
      <c r="CD68" s="205">
        <f t="shared" si="99"/>
        <v>0</v>
      </c>
      <c r="CE68" s="205">
        <f t="shared" si="99"/>
        <v>0</v>
      </c>
      <c r="CF68" s="205">
        <f t="shared" si="99"/>
        <v>0</v>
      </c>
      <c r="CG68" s="205">
        <f t="shared" si="99"/>
        <v>0</v>
      </c>
      <c r="CH68" s="205">
        <f t="shared" si="99"/>
        <v>0</v>
      </c>
      <c r="CI68" s="205">
        <f t="shared" si="99"/>
        <v>2648.2758620689656</v>
      </c>
      <c r="CJ68" s="205">
        <f t="shared" si="99"/>
        <v>5296.5517241379312</v>
      </c>
      <c r="CK68" s="205">
        <f t="shared" si="99"/>
        <v>7944.8275862068967</v>
      </c>
      <c r="CL68" s="205">
        <f t="shared" si="99"/>
        <v>10593.103448275862</v>
      </c>
      <c r="CM68" s="205">
        <f t="shared" si="99"/>
        <v>13241.379310344828</v>
      </c>
      <c r="CN68" s="205">
        <f t="shared" si="99"/>
        <v>15889.655172413793</v>
      </c>
      <c r="CO68" s="205">
        <f t="shared" si="99"/>
        <v>18537.931034482761</v>
      </c>
      <c r="CP68" s="205">
        <f t="shared" si="99"/>
        <v>21186.206896551725</v>
      </c>
      <c r="CQ68" s="205">
        <f t="shared" si="99"/>
        <v>23834.482758620688</v>
      </c>
      <c r="CR68" s="205">
        <f t="shared" si="99"/>
        <v>26482.758620689656</v>
      </c>
      <c r="CS68" s="205">
        <f t="shared" si="99"/>
        <v>29131.034482758623</v>
      </c>
      <c r="CT68" s="205">
        <f t="shared" si="99"/>
        <v>31779.310344827587</v>
      </c>
      <c r="CU68" s="205">
        <f t="shared" si="99"/>
        <v>34427.586206896551</v>
      </c>
      <c r="CV68" s="205">
        <f t="shared" si="99"/>
        <v>37075.862068965522</v>
      </c>
      <c r="CW68" s="205">
        <f t="shared" si="99"/>
        <v>41501.75</v>
      </c>
      <c r="CX68" s="205">
        <f t="shared" si="99"/>
        <v>47705.25</v>
      </c>
      <c r="CY68" s="205">
        <f t="shared" si="99"/>
        <v>53908.75</v>
      </c>
      <c r="CZ68" s="205">
        <f t="shared" si="99"/>
        <v>60112.25</v>
      </c>
      <c r="DA68" s="205">
        <f t="shared" si="99"/>
        <v>66315.75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3756.6351268547778</v>
      </c>
      <c r="G69" s="205">
        <f t="shared" si="100"/>
        <v>3756.6351268547778</v>
      </c>
      <c r="H69" s="205">
        <f t="shared" si="100"/>
        <v>3756.6351268547778</v>
      </c>
      <c r="I69" s="205">
        <f t="shared" si="100"/>
        <v>3756.6351268547778</v>
      </c>
      <c r="J69" s="205">
        <f t="shared" si="100"/>
        <v>3756.6351268547778</v>
      </c>
      <c r="K69" s="205">
        <f t="shared" si="100"/>
        <v>3756.6351268547778</v>
      </c>
      <c r="L69" s="205">
        <f t="shared" si="88"/>
        <v>3756.6351268547778</v>
      </c>
      <c r="M69" s="205">
        <f t="shared" si="100"/>
        <v>3756.6351268547778</v>
      </c>
      <c r="N69" s="205">
        <f t="shared" si="100"/>
        <v>3756.6351268547778</v>
      </c>
      <c r="O69" s="205">
        <f t="shared" si="100"/>
        <v>3756.6351268547778</v>
      </c>
      <c r="P69" s="205">
        <f t="shared" si="100"/>
        <v>3756.6351268547778</v>
      </c>
      <c r="Q69" s="205">
        <f t="shared" si="100"/>
        <v>3756.6351268547778</v>
      </c>
      <c r="R69" s="205">
        <f t="shared" si="100"/>
        <v>3756.6351268547778</v>
      </c>
      <c r="S69" s="205">
        <f t="shared" si="100"/>
        <v>3756.6351268547778</v>
      </c>
      <c r="T69" s="205">
        <f t="shared" si="100"/>
        <v>3756.6351268547778</v>
      </c>
      <c r="U69" s="205">
        <f t="shared" si="100"/>
        <v>3759.20755190092</v>
      </c>
      <c r="V69" s="205">
        <f t="shared" si="100"/>
        <v>3764.3524019932042</v>
      </c>
      <c r="W69" s="205">
        <f t="shared" si="100"/>
        <v>3769.4972520854885</v>
      </c>
      <c r="X69" s="205">
        <f t="shared" si="100"/>
        <v>3774.6421021777728</v>
      </c>
      <c r="Y69" s="205">
        <f t="shared" si="100"/>
        <v>3779.7869522700571</v>
      </c>
      <c r="Z69" s="205">
        <f t="shared" si="100"/>
        <v>3784.9318023623414</v>
      </c>
      <c r="AA69" s="205">
        <f t="shared" si="100"/>
        <v>3790.0766524546261</v>
      </c>
      <c r="AB69" s="205">
        <f t="shared" si="100"/>
        <v>3795.2215025469104</v>
      </c>
      <c r="AC69" s="205">
        <f t="shared" si="100"/>
        <v>3800.3663526391947</v>
      </c>
      <c r="AD69" s="205">
        <f t="shared" si="100"/>
        <v>3805.511202731479</v>
      </c>
      <c r="AE69" s="205">
        <f t="shared" si="100"/>
        <v>3810.6560528237633</v>
      </c>
      <c r="AF69" s="205">
        <f t="shared" si="100"/>
        <v>3815.8009029160476</v>
      </c>
      <c r="AG69" s="205">
        <f t="shared" si="100"/>
        <v>3820.9457530083318</v>
      </c>
      <c r="AH69" s="205">
        <f t="shared" si="100"/>
        <v>3826.0906031006161</v>
      </c>
      <c r="AI69" s="205">
        <f t="shared" si="100"/>
        <v>3831.2354531929004</v>
      </c>
      <c r="AJ69" s="205">
        <f t="shared" si="100"/>
        <v>3836.3803032851847</v>
      </c>
      <c r="AK69" s="205">
        <f t="shared" si="100"/>
        <v>3841.525153377469</v>
      </c>
      <c r="AL69" s="205">
        <f t="shared" si="100"/>
        <v>3846.6700034697533</v>
      </c>
      <c r="AM69" s="205">
        <f t="shared" si="100"/>
        <v>3851.814853562038</v>
      </c>
      <c r="AN69" s="205">
        <f t="shared" si="100"/>
        <v>3856.9597036543223</v>
      </c>
      <c r="AO69" s="205">
        <f t="shared" si="100"/>
        <v>3862.1045537466066</v>
      </c>
      <c r="AP69" s="205">
        <f t="shared" si="100"/>
        <v>3867.2494038388909</v>
      </c>
      <c r="AQ69" s="205">
        <f t="shared" si="100"/>
        <v>3872.3942539311752</v>
      </c>
      <c r="AR69" s="205">
        <f t="shared" si="100"/>
        <v>3877.5391040234595</v>
      </c>
      <c r="AS69" s="205">
        <f t="shared" si="100"/>
        <v>3882.6839541157437</v>
      </c>
      <c r="AT69" s="205">
        <f t="shared" si="100"/>
        <v>3887.828804208028</v>
      </c>
      <c r="AU69" s="205">
        <f t="shared" si="100"/>
        <v>3892.9736543003123</v>
      </c>
      <c r="AV69" s="205">
        <f t="shared" si="100"/>
        <v>3898.1185043925966</v>
      </c>
      <c r="AW69" s="205">
        <f t="shared" si="100"/>
        <v>3903.2633544848809</v>
      </c>
      <c r="AX69" s="205">
        <f t="shared" si="100"/>
        <v>3908.4082045771656</v>
      </c>
      <c r="AY69" s="205">
        <f t="shared" si="100"/>
        <v>3913.5530546694499</v>
      </c>
      <c r="AZ69" s="205">
        <f t="shared" si="100"/>
        <v>3918.6979047617342</v>
      </c>
      <c r="BA69" s="205">
        <f t="shared" si="100"/>
        <v>3923.8427548540185</v>
      </c>
      <c r="BB69" s="205">
        <f t="shared" si="100"/>
        <v>3928.9876049463028</v>
      </c>
      <c r="BC69" s="205">
        <f t="shared" si="100"/>
        <v>3934.1324550385871</v>
      </c>
      <c r="BD69" s="205">
        <f t="shared" si="100"/>
        <v>3939.2773051308714</v>
      </c>
      <c r="BE69" s="205">
        <f t="shared" si="100"/>
        <v>3913.3152680248681</v>
      </c>
      <c r="BF69" s="205">
        <f t="shared" si="100"/>
        <v>3887.3532309188654</v>
      </c>
      <c r="BG69" s="205">
        <f t="shared" si="100"/>
        <v>3861.3911938128622</v>
      </c>
      <c r="BH69" s="205">
        <f t="shared" si="100"/>
        <v>3835.4291567068594</v>
      </c>
      <c r="BI69" s="205">
        <f t="shared" si="100"/>
        <v>3809.4671196008562</v>
      </c>
      <c r="BJ69" s="205">
        <f t="shared" si="100"/>
        <v>3783.5050824948535</v>
      </c>
      <c r="BK69" s="205">
        <f t="shared" si="100"/>
        <v>3757.5430453888503</v>
      </c>
      <c r="BL69" s="205">
        <f t="shared" si="100"/>
        <v>3731.5810082828471</v>
      </c>
      <c r="BM69" s="205">
        <f t="shared" si="100"/>
        <v>3705.6189711768443</v>
      </c>
      <c r="BN69" s="205">
        <f t="shared" si="100"/>
        <v>3679.6569340708411</v>
      </c>
      <c r="BO69" s="205">
        <f t="shared" si="100"/>
        <v>3653.6948969648383</v>
      </c>
      <c r="BP69" s="205">
        <f t="shared" si="100"/>
        <v>3627.7328598588351</v>
      </c>
      <c r="BQ69" s="205">
        <f t="shared" si="100"/>
        <v>3601.7708227528324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3575.8087856468292</v>
      </c>
      <c r="BS69" s="205">
        <f t="shared" si="101"/>
        <v>3549.8467485408264</v>
      </c>
      <c r="BT69" s="205">
        <f t="shared" si="101"/>
        <v>3523.8847114348232</v>
      </c>
      <c r="BU69" s="205">
        <f t="shared" si="101"/>
        <v>3497.92267432882</v>
      </c>
      <c r="BV69" s="205">
        <f t="shared" si="101"/>
        <v>3471.9606372228172</v>
      </c>
      <c r="BW69" s="205">
        <f t="shared" si="101"/>
        <v>3445.998600116814</v>
      </c>
      <c r="BX69" s="205">
        <f t="shared" si="101"/>
        <v>3420.0365630108108</v>
      </c>
      <c r="BY69" s="205">
        <f t="shared" si="101"/>
        <v>3394.0745259048081</v>
      </c>
      <c r="BZ69" s="205">
        <f t="shared" si="101"/>
        <v>3368.1124887988053</v>
      </c>
      <c r="CA69" s="205">
        <f t="shared" si="101"/>
        <v>3342.1504516928021</v>
      </c>
      <c r="CB69" s="205">
        <f t="shared" si="101"/>
        <v>3316.1884145867989</v>
      </c>
      <c r="CC69" s="205">
        <f t="shared" si="101"/>
        <v>3290.2263774807961</v>
      </c>
      <c r="CD69" s="205">
        <f t="shared" si="101"/>
        <v>3264.2643403747929</v>
      </c>
      <c r="CE69" s="205">
        <f t="shared" si="101"/>
        <v>3238.3023032687897</v>
      </c>
      <c r="CF69" s="205">
        <f t="shared" si="101"/>
        <v>3212.340266162787</v>
      </c>
      <c r="CG69" s="205">
        <f t="shared" si="101"/>
        <v>3186.3782290567842</v>
      </c>
      <c r="CH69" s="205">
        <f t="shared" si="101"/>
        <v>3160.416191950781</v>
      </c>
      <c r="CI69" s="205">
        <f t="shared" si="101"/>
        <v>3010.3371264011184</v>
      </c>
      <c r="CJ69" s="205">
        <f t="shared" si="101"/>
        <v>2860.2580608514554</v>
      </c>
      <c r="CK69" s="205">
        <f t="shared" si="101"/>
        <v>2710.1789953017924</v>
      </c>
      <c r="CL69" s="205">
        <f t="shared" si="101"/>
        <v>2560.0999297521298</v>
      </c>
      <c r="CM69" s="205">
        <f t="shared" si="101"/>
        <v>2410.0208642024672</v>
      </c>
      <c r="CN69" s="205">
        <f t="shared" si="101"/>
        <v>2259.9417986528042</v>
      </c>
      <c r="CO69" s="205">
        <f t="shared" si="101"/>
        <v>2109.8627331031412</v>
      </c>
      <c r="CP69" s="205">
        <f t="shared" si="101"/>
        <v>1959.7836675534786</v>
      </c>
      <c r="CQ69" s="205">
        <f t="shared" si="101"/>
        <v>1809.7046020038158</v>
      </c>
      <c r="CR69" s="205">
        <f t="shared" si="101"/>
        <v>1659.625536454153</v>
      </c>
      <c r="CS69" s="205">
        <f t="shared" si="101"/>
        <v>1509.5464709044902</v>
      </c>
      <c r="CT69" s="205">
        <f t="shared" si="101"/>
        <v>1359.4674053548274</v>
      </c>
      <c r="CU69" s="205">
        <f t="shared" si="101"/>
        <v>1209.3883398051646</v>
      </c>
      <c r="CV69" s="205">
        <f t="shared" si="101"/>
        <v>1059.3092742555018</v>
      </c>
      <c r="CW69" s="205">
        <f t="shared" si="101"/>
        <v>991.63474148067007</v>
      </c>
      <c r="CX69" s="205">
        <f t="shared" si="101"/>
        <v>1006.3647414806701</v>
      </c>
      <c r="CY69" s="205">
        <f t="shared" si="101"/>
        <v>1021.0947414806701</v>
      </c>
      <c r="CZ69" s="205">
        <f t="shared" si="101"/>
        <v>1035.8247414806701</v>
      </c>
      <c r="DA69" s="205">
        <f t="shared" si="101"/>
        <v>1050.5547414806701</v>
      </c>
    </row>
    <row r="70" spans="1:105" s="205" customFormat="1">
      <c r="A70" s="205" t="str">
        <f>Income!A85</f>
        <v>Cash transfer - official</v>
      </c>
      <c r="F70" s="205">
        <f t="shared" si="100"/>
        <v>15840</v>
      </c>
      <c r="G70" s="205">
        <f t="shared" si="100"/>
        <v>15840</v>
      </c>
      <c r="H70" s="205">
        <f t="shared" si="100"/>
        <v>15840</v>
      </c>
      <c r="I70" s="205">
        <f t="shared" si="100"/>
        <v>15840</v>
      </c>
      <c r="J70" s="205">
        <f t="shared" si="100"/>
        <v>15840</v>
      </c>
      <c r="K70" s="205">
        <f t="shared" si="100"/>
        <v>15840</v>
      </c>
      <c r="L70" s="205">
        <f t="shared" si="100"/>
        <v>15840</v>
      </c>
      <c r="M70" s="205">
        <f t="shared" si="100"/>
        <v>15840</v>
      </c>
      <c r="N70" s="205">
        <f t="shared" si="100"/>
        <v>15840</v>
      </c>
      <c r="O70" s="205">
        <f t="shared" si="100"/>
        <v>15840</v>
      </c>
      <c r="P70" s="205">
        <f t="shared" si="100"/>
        <v>15840</v>
      </c>
      <c r="Q70" s="205">
        <f t="shared" si="100"/>
        <v>15840</v>
      </c>
      <c r="R70" s="205">
        <f t="shared" si="100"/>
        <v>15840</v>
      </c>
      <c r="S70" s="205">
        <f t="shared" si="100"/>
        <v>15840</v>
      </c>
      <c r="T70" s="205">
        <f t="shared" si="100"/>
        <v>15840</v>
      </c>
      <c r="U70" s="205">
        <f t="shared" si="100"/>
        <v>16076.619718309859</v>
      </c>
      <c r="V70" s="205">
        <f t="shared" si="100"/>
        <v>16549.859154929578</v>
      </c>
      <c r="W70" s="205">
        <f t="shared" si="100"/>
        <v>17023.098591549297</v>
      </c>
      <c r="X70" s="205">
        <f t="shared" si="100"/>
        <v>17496.338028169015</v>
      </c>
      <c r="Y70" s="205">
        <f t="shared" si="100"/>
        <v>17969.577464788734</v>
      </c>
      <c r="Z70" s="205">
        <f t="shared" si="100"/>
        <v>18442.816901408452</v>
      </c>
      <c r="AA70" s="205">
        <f t="shared" si="100"/>
        <v>18916.056338028171</v>
      </c>
      <c r="AB70" s="205">
        <f t="shared" si="100"/>
        <v>19389.29577464789</v>
      </c>
      <c r="AC70" s="205">
        <f t="shared" si="100"/>
        <v>19862.535211267608</v>
      </c>
      <c r="AD70" s="205">
        <f t="shared" si="100"/>
        <v>20335.774647887323</v>
      </c>
      <c r="AE70" s="205">
        <f t="shared" si="100"/>
        <v>20809.014084507042</v>
      </c>
      <c r="AF70" s="205">
        <f t="shared" si="100"/>
        <v>21282.25352112676</v>
      </c>
      <c r="AG70" s="205">
        <f t="shared" si="100"/>
        <v>21755.492957746479</v>
      </c>
      <c r="AH70" s="205">
        <f t="shared" si="100"/>
        <v>22228.732394366198</v>
      </c>
      <c r="AI70" s="205">
        <f t="shared" si="100"/>
        <v>22701.971830985916</v>
      </c>
      <c r="AJ70" s="205">
        <f t="shared" si="100"/>
        <v>23175.211267605635</v>
      </c>
      <c r="AK70" s="205">
        <f t="shared" si="100"/>
        <v>23648.450704225354</v>
      </c>
      <c r="AL70" s="205">
        <f t="shared" si="100"/>
        <v>24121.690140845072</v>
      </c>
      <c r="AM70" s="205">
        <f t="shared" si="100"/>
        <v>24594.929577464791</v>
      </c>
      <c r="AN70" s="205">
        <f t="shared" si="100"/>
        <v>25068.169014084509</v>
      </c>
      <c r="AO70" s="205">
        <f t="shared" si="100"/>
        <v>25541.408450704228</v>
      </c>
      <c r="AP70" s="205">
        <f t="shared" si="100"/>
        <v>26014.647887323947</v>
      </c>
      <c r="AQ70" s="205">
        <f t="shared" si="100"/>
        <v>26487.887323943662</v>
      </c>
      <c r="AR70" s="205">
        <f t="shared" si="100"/>
        <v>26961.12676056338</v>
      </c>
      <c r="AS70" s="205">
        <f t="shared" si="100"/>
        <v>27434.366197183099</v>
      </c>
      <c r="AT70" s="205">
        <f t="shared" si="100"/>
        <v>27907.605633802817</v>
      </c>
      <c r="AU70" s="205">
        <f t="shared" si="100"/>
        <v>28380.845070422536</v>
      </c>
      <c r="AV70" s="205">
        <f t="shared" si="100"/>
        <v>28854.084507042255</v>
      </c>
      <c r="AW70" s="205">
        <f t="shared" si="100"/>
        <v>29327.323943661973</v>
      </c>
      <c r="AX70" s="205">
        <f t="shared" si="100"/>
        <v>29800.563380281688</v>
      </c>
      <c r="AY70" s="205">
        <f t="shared" si="100"/>
        <v>30273.802816901407</v>
      </c>
      <c r="AZ70" s="205">
        <f t="shared" si="100"/>
        <v>30747.042253521126</v>
      </c>
      <c r="BA70" s="205">
        <f t="shared" si="100"/>
        <v>31220.281690140844</v>
      </c>
      <c r="BB70" s="205">
        <f t="shared" si="100"/>
        <v>31693.521126760563</v>
      </c>
      <c r="BC70" s="205">
        <f t="shared" si="100"/>
        <v>32166.760563380281</v>
      </c>
      <c r="BD70" s="205">
        <f t="shared" si="100"/>
        <v>32640</v>
      </c>
      <c r="BE70" s="205">
        <f t="shared" si="100"/>
        <v>31872</v>
      </c>
      <c r="BF70" s="205">
        <f t="shared" si="100"/>
        <v>31104</v>
      </c>
      <c r="BG70" s="205">
        <f t="shared" si="100"/>
        <v>30336</v>
      </c>
      <c r="BH70" s="205">
        <f t="shared" si="100"/>
        <v>29568</v>
      </c>
      <c r="BI70" s="205">
        <f t="shared" si="100"/>
        <v>28800</v>
      </c>
      <c r="BJ70" s="205">
        <f t="shared" si="100"/>
        <v>28032</v>
      </c>
      <c r="BK70" s="205">
        <f t="shared" si="100"/>
        <v>27264</v>
      </c>
      <c r="BL70" s="205">
        <f t="shared" si="100"/>
        <v>26496</v>
      </c>
      <c r="BM70" s="205">
        <f t="shared" si="100"/>
        <v>25728</v>
      </c>
      <c r="BN70" s="205">
        <f t="shared" si="100"/>
        <v>24960</v>
      </c>
      <c r="BO70" s="205">
        <f t="shared" si="100"/>
        <v>24192</v>
      </c>
      <c r="BP70" s="205">
        <f t="shared" si="100"/>
        <v>23424</v>
      </c>
      <c r="BQ70" s="205">
        <f t="shared" si="100"/>
        <v>22656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21888</v>
      </c>
      <c r="BS70" s="205">
        <f t="shared" si="102"/>
        <v>21120</v>
      </c>
      <c r="BT70" s="205">
        <f t="shared" si="102"/>
        <v>20352</v>
      </c>
      <c r="BU70" s="205">
        <f t="shared" si="102"/>
        <v>19584</v>
      </c>
      <c r="BV70" s="205">
        <f t="shared" si="102"/>
        <v>18816</v>
      </c>
      <c r="BW70" s="205">
        <f t="shared" si="102"/>
        <v>18048</v>
      </c>
      <c r="BX70" s="205">
        <f t="shared" si="102"/>
        <v>17280</v>
      </c>
      <c r="BY70" s="205">
        <f t="shared" si="102"/>
        <v>16512</v>
      </c>
      <c r="BZ70" s="205">
        <f t="shared" si="102"/>
        <v>15744</v>
      </c>
      <c r="CA70" s="205">
        <f t="shared" si="102"/>
        <v>14976</v>
      </c>
      <c r="CB70" s="205">
        <f t="shared" si="102"/>
        <v>14208</v>
      </c>
      <c r="CC70" s="205">
        <f t="shared" si="102"/>
        <v>13440</v>
      </c>
      <c r="CD70" s="205">
        <f t="shared" si="102"/>
        <v>12672</v>
      </c>
      <c r="CE70" s="205">
        <f t="shared" si="102"/>
        <v>11904</v>
      </c>
      <c r="CF70" s="205">
        <f t="shared" si="102"/>
        <v>11136</v>
      </c>
      <c r="CG70" s="205">
        <f t="shared" si="102"/>
        <v>10368</v>
      </c>
      <c r="CH70" s="205">
        <f t="shared" si="102"/>
        <v>9600</v>
      </c>
      <c r="CI70" s="205">
        <f t="shared" si="102"/>
        <v>9864.8275862068967</v>
      </c>
      <c r="CJ70" s="205">
        <f t="shared" si="102"/>
        <v>10129.655172413793</v>
      </c>
      <c r="CK70" s="205">
        <f t="shared" si="102"/>
        <v>10394.48275862069</v>
      </c>
      <c r="CL70" s="205">
        <f t="shared" si="102"/>
        <v>10659.310344827587</v>
      </c>
      <c r="CM70" s="205">
        <f t="shared" si="102"/>
        <v>10924.137931034482</v>
      </c>
      <c r="CN70" s="205">
        <f t="shared" si="102"/>
        <v>11188.96551724138</v>
      </c>
      <c r="CO70" s="205">
        <f t="shared" si="102"/>
        <v>11453.793103448275</v>
      </c>
      <c r="CP70" s="205">
        <f t="shared" si="102"/>
        <v>11718.620689655172</v>
      </c>
      <c r="CQ70" s="205">
        <f t="shared" si="102"/>
        <v>11983.448275862069</v>
      </c>
      <c r="CR70" s="205">
        <f t="shared" si="102"/>
        <v>12248.275862068966</v>
      </c>
      <c r="CS70" s="205">
        <f t="shared" si="102"/>
        <v>12513.103448275862</v>
      </c>
      <c r="CT70" s="205">
        <f t="shared" si="102"/>
        <v>12777.931034482759</v>
      </c>
      <c r="CU70" s="205">
        <f t="shared" si="102"/>
        <v>13042.758620689656</v>
      </c>
      <c r="CV70" s="205">
        <f t="shared" si="102"/>
        <v>13307.586206896553</v>
      </c>
      <c r="CW70" s="205">
        <f t="shared" si="102"/>
        <v>12876.084999999999</v>
      </c>
      <c r="CX70" s="205">
        <f t="shared" si="102"/>
        <v>11748.255000000001</v>
      </c>
      <c r="CY70" s="205">
        <f t="shared" si="102"/>
        <v>10620.424999999999</v>
      </c>
      <c r="CZ70" s="205">
        <f t="shared" si="102"/>
        <v>9492.5950000000012</v>
      </c>
      <c r="DA70" s="205">
        <f t="shared" si="102"/>
        <v>8364.7649999999994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11.971830985915537</v>
      </c>
      <c r="V71" s="205">
        <f t="shared" si="103"/>
        <v>35.915492957746523</v>
      </c>
      <c r="W71" s="205">
        <f t="shared" si="103"/>
        <v>59.859154929577514</v>
      </c>
      <c r="X71" s="205">
        <f t="shared" si="103"/>
        <v>83.802816901408505</v>
      </c>
      <c r="Y71" s="205">
        <f t="shared" si="103"/>
        <v>107.74647887323948</v>
      </c>
      <c r="Z71" s="205">
        <f t="shared" si="103"/>
        <v>131.69014084507049</v>
      </c>
      <c r="AA71" s="205">
        <f t="shared" si="103"/>
        <v>155.63380281690146</v>
      </c>
      <c r="AB71" s="205">
        <f t="shared" si="103"/>
        <v>179.57746478873244</v>
      </c>
      <c r="AC71" s="205">
        <f t="shared" si="103"/>
        <v>203.52112676056345</v>
      </c>
      <c r="AD71" s="205">
        <f t="shared" si="103"/>
        <v>227.46478873239442</v>
      </c>
      <c r="AE71" s="205">
        <f t="shared" si="103"/>
        <v>251.4084507042254</v>
      </c>
      <c r="AF71" s="205">
        <f t="shared" si="103"/>
        <v>275.35211267605638</v>
      </c>
      <c r="AG71" s="205">
        <f t="shared" si="103"/>
        <v>299.29577464788741</v>
      </c>
      <c r="AH71" s="205">
        <f t="shared" si="103"/>
        <v>323.23943661971839</v>
      </c>
      <c r="AI71" s="205">
        <f t="shared" si="103"/>
        <v>347.18309859154937</v>
      </c>
      <c r="AJ71" s="205">
        <f t="shared" si="103"/>
        <v>371.12676056338034</v>
      </c>
      <c r="AK71" s="205">
        <f t="shared" si="103"/>
        <v>395.07042253521132</v>
      </c>
      <c r="AL71" s="205">
        <f t="shared" si="103"/>
        <v>419.0140845070423</v>
      </c>
      <c r="AM71" s="205">
        <f t="shared" si="103"/>
        <v>442.95774647887328</v>
      </c>
      <c r="AN71" s="205">
        <f t="shared" si="103"/>
        <v>466.90140845070425</v>
      </c>
      <c r="AO71" s="205">
        <f t="shared" si="103"/>
        <v>490.84507042253523</v>
      </c>
      <c r="AP71" s="205">
        <f t="shared" si="103"/>
        <v>514.78873239436621</v>
      </c>
      <c r="AQ71" s="205">
        <f t="shared" si="103"/>
        <v>538.73239436619724</v>
      </c>
      <c r="AR71" s="205">
        <f t="shared" si="103"/>
        <v>562.67605633802816</v>
      </c>
      <c r="AS71" s="205">
        <f t="shared" si="103"/>
        <v>586.61971830985919</v>
      </c>
      <c r="AT71" s="205">
        <f t="shared" si="103"/>
        <v>610.56338028169023</v>
      </c>
      <c r="AU71" s="205">
        <f t="shared" si="103"/>
        <v>634.50704225352115</v>
      </c>
      <c r="AV71" s="205">
        <f t="shared" si="103"/>
        <v>658.45070422535218</v>
      </c>
      <c r="AW71" s="205">
        <f t="shared" si="103"/>
        <v>682.3943661971831</v>
      </c>
      <c r="AX71" s="205">
        <f t="shared" si="103"/>
        <v>706.33802816901414</v>
      </c>
      <c r="AY71" s="205">
        <f t="shared" si="103"/>
        <v>730.28169014084517</v>
      </c>
      <c r="AZ71" s="205">
        <f t="shared" si="103"/>
        <v>754.22535211267609</v>
      </c>
      <c r="BA71" s="205">
        <f t="shared" si="103"/>
        <v>778.16901408450713</v>
      </c>
      <c r="BB71" s="205">
        <f t="shared" si="103"/>
        <v>802.11267605633805</v>
      </c>
      <c r="BC71" s="205">
        <f t="shared" si="103"/>
        <v>826.05633802816908</v>
      </c>
      <c r="BD71" s="205">
        <f t="shared" si="103"/>
        <v>850.00000000000011</v>
      </c>
      <c r="BE71" s="205">
        <f t="shared" si="103"/>
        <v>873.09523809523819</v>
      </c>
      <c r="BF71" s="205">
        <f t="shared" si="103"/>
        <v>896.19047619047626</v>
      </c>
      <c r="BG71" s="205">
        <f t="shared" si="103"/>
        <v>919.28571428571445</v>
      </c>
      <c r="BH71" s="205">
        <f t="shared" si="103"/>
        <v>942.38095238095252</v>
      </c>
      <c r="BI71" s="205">
        <f t="shared" si="103"/>
        <v>965.4761904761906</v>
      </c>
      <c r="BJ71" s="205">
        <f t="shared" si="103"/>
        <v>988.57142857142867</v>
      </c>
      <c r="BK71" s="205">
        <f t="shared" si="103"/>
        <v>1011.6666666666667</v>
      </c>
      <c r="BL71" s="205">
        <f t="shared" si="103"/>
        <v>1034.7619047619048</v>
      </c>
      <c r="BM71" s="205">
        <f t="shared" si="103"/>
        <v>1057.8571428571429</v>
      </c>
      <c r="BN71" s="205">
        <f t="shared" si="103"/>
        <v>1080.952380952381</v>
      </c>
      <c r="BO71" s="205">
        <f t="shared" si="103"/>
        <v>1104.047619047619</v>
      </c>
      <c r="BP71" s="205">
        <f t="shared" si="103"/>
        <v>1127.1428571428573</v>
      </c>
      <c r="BQ71" s="205">
        <f t="shared" si="103"/>
        <v>1150.2380952380954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1173.3333333333335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1196.4285714285716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1219.5238095238096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1242.6190476190477</v>
      </c>
      <c r="BV71" s="205">
        <f t="shared" si="104"/>
        <v>1265.7142857142858</v>
      </c>
      <c r="BW71" s="205">
        <f t="shared" si="104"/>
        <v>1288.8095238095239</v>
      </c>
      <c r="BX71" s="205">
        <f t="shared" si="104"/>
        <v>1311.9047619047619</v>
      </c>
      <c r="BY71" s="205">
        <f t="shared" si="104"/>
        <v>1335</v>
      </c>
      <c r="BZ71" s="205">
        <f t="shared" si="104"/>
        <v>1358.0952380952381</v>
      </c>
      <c r="CA71" s="205">
        <f t="shared" si="104"/>
        <v>1381.1904761904761</v>
      </c>
      <c r="CB71" s="205">
        <f t="shared" si="104"/>
        <v>1404.2857142857142</v>
      </c>
      <c r="CC71" s="205">
        <f t="shared" si="104"/>
        <v>1427.3809523809523</v>
      </c>
      <c r="CD71" s="205">
        <f t="shared" si="104"/>
        <v>1450.4761904761904</v>
      </c>
      <c r="CE71" s="205">
        <f t="shared" si="104"/>
        <v>1473.5714285714284</v>
      </c>
      <c r="CF71" s="205">
        <f t="shared" si="104"/>
        <v>1496.6666666666665</v>
      </c>
      <c r="CG71" s="205">
        <f t="shared" si="104"/>
        <v>1519.7619047619048</v>
      </c>
      <c r="CH71" s="205">
        <f t="shared" si="104"/>
        <v>1542.8571428571429</v>
      </c>
      <c r="CI71" s="205">
        <f t="shared" si="104"/>
        <v>2164.729064039409</v>
      </c>
      <c r="CJ71" s="205">
        <f t="shared" si="104"/>
        <v>2786.6009852216748</v>
      </c>
      <c r="CK71" s="205">
        <f t="shared" si="104"/>
        <v>3408.4729064039411</v>
      </c>
      <c r="CL71" s="205">
        <f t="shared" si="104"/>
        <v>4030.3448275862065</v>
      </c>
      <c r="CM71" s="205">
        <f t="shared" si="104"/>
        <v>4652.2167487684728</v>
      </c>
      <c r="CN71" s="205">
        <f t="shared" si="104"/>
        <v>5274.0886699507391</v>
      </c>
      <c r="CO71" s="205">
        <f t="shared" si="104"/>
        <v>5895.9605911330045</v>
      </c>
      <c r="CP71" s="205">
        <f t="shared" si="104"/>
        <v>6517.8325123152708</v>
      </c>
      <c r="CQ71" s="205">
        <f t="shared" si="104"/>
        <v>7139.7044334975371</v>
      </c>
      <c r="CR71" s="205">
        <f t="shared" si="104"/>
        <v>7761.5763546798025</v>
      </c>
      <c r="CS71" s="205">
        <f t="shared" si="104"/>
        <v>8383.4482758620688</v>
      </c>
      <c r="CT71" s="205">
        <f t="shared" si="104"/>
        <v>9005.3201970443351</v>
      </c>
      <c r="CU71" s="205">
        <f t="shared" si="104"/>
        <v>9627.1921182265996</v>
      </c>
      <c r="CV71" s="205">
        <f t="shared" si="104"/>
        <v>10249.064039408866</v>
      </c>
      <c r="CW71" s="205">
        <f t="shared" si="104"/>
        <v>10708.165000000001</v>
      </c>
      <c r="CX71" s="205">
        <f t="shared" si="104"/>
        <v>11004.495000000001</v>
      </c>
      <c r="CY71" s="205">
        <f t="shared" si="104"/>
        <v>11300.825000000001</v>
      </c>
      <c r="CZ71" s="205">
        <f t="shared" si="104"/>
        <v>11597.155000000001</v>
      </c>
      <c r="DA71" s="205">
        <f t="shared" si="104"/>
        <v>11893.485000000001</v>
      </c>
    </row>
    <row r="72" spans="1:105" s="205" customFormat="1">
      <c r="A72" s="205" t="str">
        <f>Income!A88</f>
        <v>TOTAL</v>
      </c>
      <c r="F72" s="205">
        <f>SUM(F59:F71)</f>
        <v>34453.511513421734</v>
      </c>
      <c r="G72" s="205">
        <f t="shared" ref="G72:BR72" si="105">SUM(G59:G71)</f>
        <v>34113.251513421732</v>
      </c>
      <c r="H72" s="205">
        <f t="shared" si="105"/>
        <v>33772.99151342173</v>
      </c>
      <c r="I72" s="205">
        <f t="shared" si="105"/>
        <v>33432.731513421735</v>
      </c>
      <c r="J72" s="205">
        <f t="shared" si="105"/>
        <v>33092.471513421733</v>
      </c>
      <c r="K72" s="205">
        <f t="shared" si="105"/>
        <v>32752.211513421735</v>
      </c>
      <c r="L72" s="205">
        <f t="shared" si="105"/>
        <v>32411.951513421733</v>
      </c>
      <c r="M72" s="205">
        <f t="shared" si="105"/>
        <v>32071.691513421734</v>
      </c>
      <c r="N72" s="205">
        <f t="shared" si="105"/>
        <v>31731.431513421732</v>
      </c>
      <c r="O72" s="205">
        <f t="shared" si="105"/>
        <v>31391.171513421734</v>
      </c>
      <c r="P72" s="205">
        <f t="shared" si="105"/>
        <v>31050.911513421735</v>
      </c>
      <c r="Q72" s="205">
        <f t="shared" si="105"/>
        <v>30710.651513421733</v>
      </c>
      <c r="R72" s="205">
        <f t="shared" si="105"/>
        <v>30370.391513421735</v>
      </c>
      <c r="S72" s="205">
        <f t="shared" si="105"/>
        <v>30030.131513421733</v>
      </c>
      <c r="T72" s="205">
        <f t="shared" si="105"/>
        <v>29689.871513421735</v>
      </c>
      <c r="U72" s="205">
        <f t="shared" si="105"/>
        <v>29767.242260479346</v>
      </c>
      <c r="V72" s="205">
        <f t="shared" si="105"/>
        <v>30262.243754594576</v>
      </c>
      <c r="W72" s="205">
        <f t="shared" si="105"/>
        <v>30757.245248709802</v>
      </c>
      <c r="X72" s="205">
        <f t="shared" si="105"/>
        <v>31252.246742825031</v>
      </c>
      <c r="Y72" s="205">
        <f t="shared" si="105"/>
        <v>31747.248236940261</v>
      </c>
      <c r="Z72" s="205">
        <f t="shared" si="105"/>
        <v>32242.24973105549</v>
      </c>
      <c r="AA72" s="205">
        <f t="shared" si="105"/>
        <v>32737.251225170716</v>
      </c>
      <c r="AB72" s="205">
        <f t="shared" si="105"/>
        <v>33232.252719285942</v>
      </c>
      <c r="AC72" s="205">
        <f t="shared" si="105"/>
        <v>33727.254213401175</v>
      </c>
      <c r="AD72" s="205">
        <f t="shared" si="105"/>
        <v>34222.2557075164</v>
      </c>
      <c r="AE72" s="205">
        <f t="shared" si="105"/>
        <v>34717.257201631626</v>
      </c>
      <c r="AF72" s="205">
        <f t="shared" si="105"/>
        <v>35212.258695746852</v>
      </c>
      <c r="AG72" s="205">
        <f t="shared" si="105"/>
        <v>35707.260189862078</v>
      </c>
      <c r="AH72" s="205">
        <f t="shared" si="105"/>
        <v>36202.261683977311</v>
      </c>
      <c r="AI72" s="205">
        <f t="shared" si="105"/>
        <v>36697.263178092537</v>
      </c>
      <c r="AJ72" s="205">
        <f t="shared" si="105"/>
        <v>37192.26467220777</v>
      </c>
      <c r="AK72" s="205">
        <f t="shared" si="105"/>
        <v>37687.266166322988</v>
      </c>
      <c r="AL72" s="205">
        <f t="shared" si="105"/>
        <v>38182.267660438221</v>
      </c>
      <c r="AM72" s="205">
        <f t="shared" si="105"/>
        <v>38677.269154553447</v>
      </c>
      <c r="AN72" s="205">
        <f t="shared" si="105"/>
        <v>39172.27064866868</v>
      </c>
      <c r="AO72" s="205">
        <f t="shared" si="105"/>
        <v>39667.272142783899</v>
      </c>
      <c r="AP72" s="205">
        <f t="shared" si="105"/>
        <v>40162.273636899132</v>
      </c>
      <c r="AQ72" s="205">
        <f t="shared" si="105"/>
        <v>40657.275131014358</v>
      </c>
      <c r="AR72" s="205">
        <f t="shared" si="105"/>
        <v>41152.276625129583</v>
      </c>
      <c r="AS72" s="205">
        <f t="shared" si="105"/>
        <v>41647.278119244809</v>
      </c>
      <c r="AT72" s="205">
        <f t="shared" si="105"/>
        <v>42142.279613360035</v>
      </c>
      <c r="AU72" s="205">
        <f t="shared" si="105"/>
        <v>42637.281107475268</v>
      </c>
      <c r="AV72" s="205">
        <f t="shared" si="105"/>
        <v>43132.282601590501</v>
      </c>
      <c r="AW72" s="205">
        <f t="shared" si="105"/>
        <v>43627.284095705727</v>
      </c>
      <c r="AX72" s="205">
        <f t="shared" si="105"/>
        <v>44122.285589820945</v>
      </c>
      <c r="AY72" s="205">
        <f t="shared" si="105"/>
        <v>44617.287083936179</v>
      </c>
      <c r="AZ72" s="205">
        <f t="shared" si="105"/>
        <v>45112.288578051412</v>
      </c>
      <c r="BA72" s="205">
        <f t="shared" si="105"/>
        <v>45607.29007216663</v>
      </c>
      <c r="BB72" s="205">
        <f t="shared" si="105"/>
        <v>46102.291566281856</v>
      </c>
      <c r="BC72" s="205">
        <f t="shared" si="105"/>
        <v>46597.293060397089</v>
      </c>
      <c r="BD72" s="205">
        <f t="shared" si="105"/>
        <v>47092.294554512322</v>
      </c>
      <c r="BE72" s="205">
        <f t="shared" si="105"/>
        <v>50549.214537794614</v>
      </c>
      <c r="BF72" s="205">
        <f t="shared" si="105"/>
        <v>54006.134521076907</v>
      </c>
      <c r="BG72" s="205">
        <f t="shared" si="105"/>
        <v>57463.054504359221</v>
      </c>
      <c r="BH72" s="205">
        <f t="shared" si="105"/>
        <v>60919.974487641513</v>
      </c>
      <c r="BI72" s="205">
        <f t="shared" si="105"/>
        <v>64376.894470923806</v>
      </c>
      <c r="BJ72" s="205">
        <f t="shared" si="105"/>
        <v>67833.81445420612</v>
      </c>
      <c r="BK72" s="205">
        <f t="shared" si="105"/>
        <v>71290.734437488412</v>
      </c>
      <c r="BL72" s="205">
        <f t="shared" si="105"/>
        <v>74747.654420770705</v>
      </c>
      <c r="BM72" s="205">
        <f t="shared" si="105"/>
        <v>78204.574404052997</v>
      </c>
      <c r="BN72" s="205">
        <f t="shared" si="105"/>
        <v>81661.494387335304</v>
      </c>
      <c r="BO72" s="205">
        <f t="shared" si="105"/>
        <v>85118.414370617596</v>
      </c>
      <c r="BP72" s="205">
        <f t="shared" si="105"/>
        <v>88575.334353899903</v>
      </c>
      <c r="BQ72" s="205">
        <f t="shared" si="105"/>
        <v>92032.254337182196</v>
      </c>
      <c r="BR72" s="205">
        <f t="shared" si="105"/>
        <v>95489.174320464503</v>
      </c>
      <c r="BS72" s="205">
        <f t="shared" ref="BS72:DA72" si="106">SUM(BS59:BS71)</f>
        <v>98946.094303746795</v>
      </c>
      <c r="BT72" s="205">
        <f t="shared" si="106"/>
        <v>102403.01428702909</v>
      </c>
      <c r="BU72" s="205">
        <f t="shared" si="106"/>
        <v>105859.93427031139</v>
      </c>
      <c r="BV72" s="205">
        <f t="shared" si="106"/>
        <v>109316.8542535937</v>
      </c>
      <c r="BW72" s="205">
        <f t="shared" si="106"/>
        <v>112773.77423687599</v>
      </c>
      <c r="BX72" s="205">
        <f t="shared" si="106"/>
        <v>116230.69422015829</v>
      </c>
      <c r="BY72" s="205">
        <f t="shared" si="106"/>
        <v>119687.61420344059</v>
      </c>
      <c r="BZ72" s="205">
        <f t="shared" si="106"/>
        <v>123144.5341867229</v>
      </c>
      <c r="CA72" s="205">
        <f t="shared" si="106"/>
        <v>126601.45417000518</v>
      </c>
      <c r="CB72" s="205">
        <f t="shared" si="106"/>
        <v>130058.37415328748</v>
      </c>
      <c r="CC72" s="205">
        <f t="shared" si="106"/>
        <v>133515.29413656978</v>
      </c>
      <c r="CD72" s="205">
        <f t="shared" si="106"/>
        <v>136972.21411985208</v>
      </c>
      <c r="CE72" s="205">
        <f t="shared" si="106"/>
        <v>140429.13410313436</v>
      </c>
      <c r="CF72" s="205">
        <f t="shared" si="106"/>
        <v>143886.05408641667</v>
      </c>
      <c r="CG72" s="205">
        <f t="shared" si="106"/>
        <v>147342.97406969895</v>
      </c>
      <c r="CH72" s="205">
        <f t="shared" si="106"/>
        <v>150799.89405298125</v>
      </c>
      <c r="CI72" s="205">
        <f t="shared" si="106"/>
        <v>164544.35570920736</v>
      </c>
      <c r="CJ72" s="205">
        <f t="shared" si="106"/>
        <v>178288.81736543353</v>
      </c>
      <c r="CK72" s="205">
        <f t="shared" si="106"/>
        <v>192033.27902165963</v>
      </c>
      <c r="CL72" s="205">
        <f t="shared" si="106"/>
        <v>205777.74067788571</v>
      </c>
      <c r="CM72" s="205">
        <f t="shared" si="106"/>
        <v>219522.20233411185</v>
      </c>
      <c r="CN72" s="205">
        <f t="shared" si="106"/>
        <v>233266.66399033798</v>
      </c>
      <c r="CO72" s="205">
        <f t="shared" si="106"/>
        <v>247011.12564656409</v>
      </c>
      <c r="CP72" s="205">
        <f t="shared" si="106"/>
        <v>260755.58730279017</v>
      </c>
      <c r="CQ72" s="205">
        <f t="shared" si="106"/>
        <v>274500.04895901639</v>
      </c>
      <c r="CR72" s="205">
        <f t="shared" si="106"/>
        <v>288244.51061524247</v>
      </c>
      <c r="CS72" s="205">
        <f t="shared" si="106"/>
        <v>301988.97227146861</v>
      </c>
      <c r="CT72" s="205">
        <f t="shared" si="106"/>
        <v>315733.43392769468</v>
      </c>
      <c r="CU72" s="205">
        <f t="shared" si="106"/>
        <v>329477.89558392076</v>
      </c>
      <c r="CV72" s="205">
        <f t="shared" si="106"/>
        <v>343222.3572401469</v>
      </c>
      <c r="CW72" s="205">
        <f t="shared" si="106"/>
        <v>354984.48856825999</v>
      </c>
      <c r="CX72" s="205">
        <f t="shared" si="106"/>
        <v>364764.2895682599</v>
      </c>
      <c r="CY72" s="205">
        <f t="shared" si="106"/>
        <v>374544.09056825994</v>
      </c>
      <c r="CZ72" s="205">
        <f t="shared" si="106"/>
        <v>384323.89156826003</v>
      </c>
      <c r="DA72" s="205">
        <f t="shared" si="106"/>
        <v>394103.69256825995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28.999999999999996</v>
      </c>
      <c r="D107" s="215">
        <f>C23</f>
        <v>71</v>
      </c>
      <c r="E107" s="215">
        <f>D23</f>
        <v>89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26.796422175006157</v>
      </c>
      <c r="D108" s="213">
        <f>BU42</f>
        <v>-20.86534931092098</v>
      </c>
      <c r="E108" s="213">
        <f>CR42</f>
        <v>-17.06071439892812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52.197183098591552</v>
      </c>
      <c r="D109" s="213">
        <f t="shared" ref="D109:D120" si="108">BU43</f>
        <v>-29.461904761904762</v>
      </c>
      <c r="E109" s="213">
        <f t="shared" ref="E109:E120" si="109">CR43</f>
        <v>2293.6591133004927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11.799262458250391</v>
      </c>
      <c r="D110" s="213">
        <f t="shared" si="108"/>
        <v>1.9946372250851823</v>
      </c>
      <c r="E110" s="213">
        <f t="shared" si="109"/>
        <v>89.272372135297559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179825.09052741912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7.4242373997184932E-2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136.59154929577466</v>
      </c>
      <c r="D112" s="213">
        <f t="shared" si="108"/>
        <v>169.79523809523809</v>
      </c>
      <c r="E112" s="213">
        <f t="shared" si="109"/>
        <v>616.35467980295562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4.7257481220811259</v>
      </c>
      <c r="D113" s="213">
        <f t="shared" si="108"/>
        <v>-7.9615532401486879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-131.26760563380282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4114.2857142857147</v>
      </c>
      <c r="E115" s="213">
        <f t="shared" si="109"/>
        <v>7377.3399014778324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-108.16901408450704</v>
      </c>
      <c r="D117" s="213">
        <f t="shared" si="108"/>
        <v>0</v>
      </c>
      <c r="E117" s="213">
        <f t="shared" si="109"/>
        <v>2648.2758620689656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5.144850092284325</v>
      </c>
      <c r="D118" s="213">
        <f t="shared" si="108"/>
        <v>-25.962037106003013</v>
      </c>
      <c r="E118" s="213">
        <f t="shared" si="109"/>
        <v>-150.0790655496628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473.23943661971833</v>
      </c>
      <c r="D119" s="213">
        <f t="shared" si="108"/>
        <v>-768</v>
      </c>
      <c r="E119" s="213">
        <f t="shared" si="109"/>
        <v>264.82758620689657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23.943661971830988</v>
      </c>
      <c r="D120" s="213">
        <f t="shared" si="108"/>
        <v>23.095238095238091</v>
      </c>
      <c r="E120" s="213">
        <f t="shared" si="109"/>
        <v>621.87192118226596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2016-05-06T04:31:13Z</dcterms:modified>
  <cp:category/>
</cp:coreProperties>
</file>